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29040" windowHeight="15720" tabRatio="813"/>
  </bookViews>
  <sheets>
    <sheet name="入力方法" sheetId="82" r:id="rId1"/>
    <sheet name="法人入力シート（要入力）" sheetId="34" r:id="rId2"/>
    <sheet name="学校入力シート（要入力）" sheetId="39" r:id="rId3"/>
    <sheet name="目標値入力シート（必要に応じて入力）" sheetId="63" r:id="rId4"/>
    <sheet name="趨勢評価" sheetId="35" state="hidden" r:id="rId5"/>
    <sheet name="絶対評価シート" sheetId="60" state="hidden" r:id="rId6"/>
    <sheet name="表紙" sheetId="80" r:id="rId7"/>
    <sheet name="総括表(法人全体)" sheetId="5" r:id="rId8"/>
    <sheet name="総括表 (部門)" sheetId="40" r:id="rId9"/>
    <sheet name="１．経常収支差額比率（法人）" sheetId="1" r:id="rId10"/>
    <sheet name="２．人件費比率（法人）" sheetId="6" r:id="rId11"/>
    <sheet name="３．人件費依存率（法人）" sheetId="7" r:id="rId12"/>
    <sheet name="４．教育活動資金収支差額比率（法人）" sheetId="8" r:id="rId13"/>
    <sheet name="５．積立率＆参考）減価償却比率（法人）" sheetId="4" r:id="rId14"/>
    <sheet name="６．運用資産超過額対教育活動資金収支差額比（法人）" sheetId="11" r:id="rId15"/>
    <sheet name="７．運用資産対教育活動資金収支差額比（法人）" sheetId="12" r:id="rId16"/>
    <sheet name="８．流動比率（法人）" sheetId="18" r:id="rId17"/>
    <sheet name="９．外部負債超過額対教育活動資金収支差額比（法人）" sheetId="15" r:id="rId18"/>
    <sheet name="１．経常収支差額比率 (部門)" sheetId="41" r:id="rId19"/>
    <sheet name="２．人件費比率 (部門)" sheetId="42" r:id="rId20"/>
    <sheet name="３．志願倍率（部門）" sheetId="43" r:id="rId21"/>
    <sheet name="４．合格率（部門）" sheetId="44" r:id="rId22"/>
    <sheet name="５．歩留率（部門）" sheetId="45" r:id="rId23"/>
    <sheet name="６．推薦割合（部門）" sheetId="46" r:id="rId24"/>
    <sheet name="７．入学定員充足率&amp;８．収容定員充足率（部門）" sheetId="47" r:id="rId25"/>
    <sheet name="９．中途退学者率（部門）" sheetId="48" r:id="rId26"/>
    <sheet name="１０．奨学費割合（部門）" sheetId="49" r:id="rId27"/>
    <sheet name="１１．専任教員&amp;専任職員１人当たり学生数（部門）" sheetId="50" r:id="rId28"/>
    <sheet name="１２．専任教員対非常勤教員割合(部門)" sheetId="51" r:id="rId29"/>
    <sheet name="１３．専任教員対専任職員割合（部門）" sheetId="52" r:id="rId30"/>
    <sheet name="１４．専任教員&amp;専任職員１人当たり人件費（部門）" sheetId="53" r:id="rId31"/>
    <sheet name="１５．学生１人当たり教育研究経費支出&amp;管理経費支出（部門）" sheetId="54" r:id="rId32"/>
    <sheet name="参考1（全体）" sheetId="79" r:id="rId33"/>
    <sheet name="参考2（系統別）" sheetId="75" r:id="rId34"/>
    <sheet name="大学法人" sheetId="70" r:id="rId35"/>
    <sheet name="短大法人" sheetId="72" r:id="rId36"/>
    <sheet name="大学部門" sheetId="71" r:id="rId37"/>
    <sheet name="短大部門" sheetId="73" r:id="rId38"/>
    <sheet name="管理運営CL" sheetId="83" r:id="rId39"/>
  </sheets>
  <definedNames>
    <definedName name="_xlnm.Print_Area" localSheetId="9">'１．経常収支差額比率（法人）'!$A$1:$Y$25</definedName>
    <definedName name="_xlnm.Print_Area" localSheetId="19">'２．人件費比率 (部門)'!$A$1:$Y$25</definedName>
    <definedName name="_xlnm.Print_Area" localSheetId="11">'３．人件費依存率（法人）'!$A$1:$Y$25</definedName>
    <definedName name="_xlnm.Print_Area" localSheetId="38">管理運営CL!$A$1:$AD$33</definedName>
    <definedName name="_xlnm.Print_Area" localSheetId="33">'参考2（系統別）'!$A$1:$AS$48</definedName>
    <definedName name="_xlnm.Print_Area" localSheetId="8">'総括表 (部門)'!$A$1:$CQ$72</definedName>
    <definedName name="_xlnm.Print_Area" localSheetId="7">'総括表(法人全体)'!$A$1:$BO$36</definedName>
    <definedName name="_xlnm.Print_Area" localSheetId="6">表紙!$A$1:$S$54</definedName>
    <definedName name="_xlnm.Print_Area" localSheetId="1">'法人入力シート（要入力）'!$A$1:$M$105</definedName>
    <definedName name="_xlnm.Print_Area" localSheetId="3">'目標値入力シート（必要に応じて入力）'!$A$1:$H$30</definedName>
    <definedName name="大学">'参考2（系統別）'!$BF$9:$BF$30</definedName>
    <definedName name="大学2">'参考2（系統別）'!$BF$9:$BG$30</definedName>
    <definedName name="大学法人">'参考2（系統別）'!$BD$9:$BD$29</definedName>
    <definedName name="大学法人2">'参考2（系統別）'!$BD$9:$BE$29</definedName>
    <definedName name="短期大学および高等専門学校">'参考2（系統別）'!$BJ$9:$BJ$22</definedName>
    <definedName name="短期大学および高等専門学校2">'参考2（系統別）'!$BJ$9:$BK$22</definedName>
    <definedName name="短期大学および高等専門学校法人">'参考2（系統別）'!$BH$9:$BH$19</definedName>
    <definedName name="短期大学および高等専門学校法人2">'参考2（系統別）'!$BH$9:$BI$19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20" i="46" l="1"/>
  <c r="A2" i="75" a="1"/>
  <c r="Z1" i="72" a="1"/>
  <c r="B2" i="80" a="1"/>
  <c r="Z1" i="73" a="1"/>
  <c r="Z1" i="71" a="1"/>
  <c r="A3" i="79" a="1"/>
  <c r="A1" i="79" a="1"/>
  <c r="Z1" i="70" a="1"/>
  <c r="A1" i="75" a="1"/>
  <c r="A2" i="75" l="1"/>
  <c r="Z1" i="72"/>
  <c r="A1" i="79"/>
  <c r="Z1" i="70"/>
  <c r="B2" i="80"/>
  <c r="A3" i="79"/>
  <c r="Z1" i="73"/>
  <c r="A1" i="75"/>
  <c r="Z1" i="71"/>
  <c r="G22" i="63"/>
  <c r="G23" i="63"/>
  <c r="G24" i="63"/>
  <c r="G25" i="63"/>
  <c r="C22" i="63"/>
  <c r="C23" i="63"/>
  <c r="C24" i="63"/>
  <c r="C25" i="63"/>
  <c r="Q33" i="83"/>
  <c r="A32" i="83"/>
  <c r="Q31" i="83"/>
  <c r="Q26" i="83"/>
  <c r="Q22" i="83"/>
  <c r="A20" i="83"/>
  <c r="Q15" i="83"/>
  <c r="Q9" i="83"/>
  <c r="C7" i="83"/>
  <c r="C8" i="83" s="1"/>
  <c r="C9" i="83" s="1"/>
  <c r="C10" i="83" s="1"/>
  <c r="C11" i="83" s="1"/>
  <c r="C12" i="83" s="1"/>
  <c r="C13" i="83" s="1"/>
  <c r="C14" i="83" s="1"/>
  <c r="C15" i="83" s="1"/>
  <c r="C16" i="83" s="1"/>
  <c r="C17" i="83" s="1"/>
  <c r="C18" i="83" s="1"/>
  <c r="C19" i="83" s="1"/>
  <c r="C20" i="83" s="1"/>
  <c r="C21" i="83" s="1"/>
  <c r="C22" i="83" s="1"/>
  <c r="C23" i="83" s="1"/>
  <c r="C24" i="83" s="1"/>
  <c r="C25" i="83" s="1"/>
  <c r="C26" i="83" s="1"/>
  <c r="C27" i="83" s="1"/>
  <c r="C28" i="83" s="1"/>
  <c r="C29" i="83" s="1"/>
  <c r="C30" i="83" s="1"/>
  <c r="C31" i="83" s="1"/>
  <c r="S5" i="83" s="1"/>
  <c r="S6" i="83" s="1"/>
  <c r="S7" i="83" s="1"/>
  <c r="S8" i="83" s="1"/>
  <c r="S9" i="83" s="1"/>
  <c r="S10" i="83" s="1"/>
  <c r="S11" i="83" s="1"/>
  <c r="S12" i="83" s="1"/>
  <c r="S13" i="83" s="1"/>
  <c r="S14" i="83" s="1"/>
  <c r="S15" i="83" s="1"/>
  <c r="S16" i="83" s="1"/>
  <c r="S17" i="83" s="1"/>
  <c r="S18" i="83" s="1"/>
  <c r="S19" i="83" s="1"/>
  <c r="S20" i="83" s="1"/>
  <c r="S21" i="83" s="1"/>
  <c r="S22" i="83" s="1"/>
  <c r="S23" i="83" s="1"/>
  <c r="S24" i="83" s="1"/>
  <c r="S25" i="83" s="1"/>
  <c r="S26" i="83" s="1"/>
  <c r="S27" i="83" s="1"/>
  <c r="S28" i="83" s="1"/>
  <c r="S29" i="83" s="1"/>
  <c r="S30" i="83" s="1"/>
  <c r="S31" i="83" s="1"/>
  <c r="S32" i="83" s="1"/>
  <c r="S33" i="83" s="1"/>
  <c r="C6" i="83"/>
  <c r="I25" i="54" l="1"/>
  <c r="J21" i="53"/>
  <c r="F26" i="53"/>
  <c r="J20" i="51"/>
  <c r="F20" i="50"/>
  <c r="J24" i="50"/>
  <c r="J20" i="50"/>
  <c r="I18" i="50"/>
  <c r="F26" i="50"/>
  <c r="J22" i="50"/>
  <c r="F22" i="50"/>
  <c r="G23" i="48"/>
  <c r="G20" i="46"/>
  <c r="J20" i="45"/>
  <c r="I23" i="44"/>
  <c r="H20" i="44"/>
  <c r="H20" i="43"/>
  <c r="K30" i="47" l="1"/>
  <c r="K28" i="47"/>
  <c r="K24" i="47"/>
  <c r="K22" i="47"/>
  <c r="K26" i="47"/>
  <c r="G21" i="63"/>
  <c r="G20" i="63"/>
  <c r="G19" i="63"/>
  <c r="G18" i="63"/>
  <c r="G17" i="63"/>
  <c r="G16" i="63"/>
  <c r="G15" i="63"/>
  <c r="G14" i="63"/>
  <c r="G13" i="63"/>
  <c r="G10" i="63"/>
  <c r="E18" i="39" l="1"/>
  <c r="N16" i="11" l="1" a="1"/>
  <c r="N16" i="11" s="1"/>
  <c r="N16" i="48" a="1"/>
  <c r="N16" i="48" s="1"/>
  <c r="H42" i="34" l="1"/>
  <c r="I13" i="11"/>
  <c r="S103" i="60"/>
  <c r="S102" i="60"/>
  <c r="S101" i="60"/>
  <c r="H43" i="34" l="1"/>
  <c r="H100" i="34" l="1"/>
  <c r="H95" i="34"/>
  <c r="J24" i="11" l="1"/>
  <c r="I108" i="60" l="1"/>
  <c r="I111" i="60" l="1"/>
  <c r="I110" i="60"/>
  <c r="I109" i="60"/>
  <c r="S88" i="60" l="1"/>
  <c r="I95" i="60" l="1"/>
  <c r="I23" i="49" l="1"/>
  <c r="J22" i="4" l="1"/>
  <c r="H20" i="34" l="1"/>
  <c r="G20" i="34"/>
  <c r="F20" i="34"/>
  <c r="E20" i="34"/>
  <c r="D20" i="34"/>
  <c r="I23" i="48" l="1"/>
  <c r="H13" i="63" l="1"/>
  <c r="R15" i="44" s="1"/>
  <c r="M16" i="44" s="1"/>
  <c r="H22" i="63"/>
  <c r="R16" i="53" s="1"/>
  <c r="H18" i="63"/>
  <c r="R17" i="50" s="1"/>
  <c r="H14" i="63"/>
  <c r="R15" i="45" s="1"/>
  <c r="H25" i="63"/>
  <c r="S16" i="54" s="1"/>
  <c r="H24" i="63"/>
  <c r="R16" i="54" s="1"/>
  <c r="H23" i="63"/>
  <c r="S16" i="53" s="1"/>
  <c r="H21" i="63"/>
  <c r="R15" i="52" s="1"/>
  <c r="H20" i="63"/>
  <c r="R15" i="51" s="1"/>
  <c r="H19" i="63"/>
  <c r="S17" i="50" s="1"/>
  <c r="H17" i="63"/>
  <c r="R15" i="49" s="1"/>
  <c r="M16" i="49" s="1"/>
  <c r="H16" i="63"/>
  <c r="R15" i="48" s="1"/>
  <c r="M16" i="48" s="1"/>
  <c r="H15" i="63"/>
  <c r="R15" i="46" s="1"/>
  <c r="H29" i="34" l="1"/>
  <c r="G29" i="34"/>
  <c r="D21" i="34" l="1"/>
  <c r="E19" i="39"/>
  <c r="F19" i="39"/>
  <c r="J18" i="11" l="1"/>
  <c r="J22" i="11" s="1"/>
  <c r="J16" i="11" s="1"/>
  <c r="J20" i="11"/>
  <c r="M16" i="11" l="1"/>
  <c r="L16" i="11"/>
  <c r="I19" i="39"/>
  <c r="H19" i="39"/>
  <c r="H21" i="34" l="1"/>
  <c r="J21" i="1" s="1"/>
  <c r="J19" i="1"/>
  <c r="G21" i="34"/>
  <c r="J23" i="1" l="1"/>
  <c r="J15" i="1" s="1"/>
  <c r="M15" i="1" s="1"/>
  <c r="D95" i="34"/>
  <c r="G19" i="39" l="1"/>
  <c r="I18" i="39"/>
  <c r="H18" i="39"/>
  <c r="G18" i="39"/>
  <c r="H96" i="34" l="1"/>
  <c r="H22" i="34" l="1"/>
  <c r="J17" i="4" l="1"/>
  <c r="J22" i="8"/>
  <c r="I22" i="8"/>
  <c r="I20" i="39" l="1"/>
  <c r="J20" i="18" l="1"/>
  <c r="J23" i="18"/>
  <c r="I20" i="7"/>
  <c r="J20" i="7"/>
  <c r="I23" i="7"/>
  <c r="J23" i="7"/>
  <c r="J23" i="6"/>
  <c r="J20" i="6"/>
  <c r="I19" i="1"/>
  <c r="J21" i="41"/>
  <c r="I21" i="41"/>
  <c r="J20" i="8"/>
  <c r="D43" i="34"/>
  <c r="D42" i="34"/>
  <c r="G43" i="34"/>
  <c r="I20" i="8" s="1"/>
  <c r="G42" i="34"/>
  <c r="I18" i="8" s="1"/>
  <c r="J16" i="18" l="1"/>
  <c r="I16" i="7"/>
  <c r="J16" i="6"/>
  <c r="J16" i="7"/>
  <c r="J18" i="8"/>
  <c r="J24" i="8" s="1"/>
  <c r="J16" i="8" s="1"/>
  <c r="J24" i="15"/>
  <c r="F24" i="15"/>
  <c r="I24" i="8"/>
  <c r="I16" i="8" s="1"/>
  <c r="I24" i="15"/>
  <c r="I24" i="11"/>
  <c r="I23" i="12"/>
  <c r="F23" i="12"/>
  <c r="J23" i="12"/>
  <c r="J16" i="12" s="1"/>
  <c r="F24" i="11"/>
  <c r="K24" i="11" s="1"/>
  <c r="M16" i="8" l="1"/>
  <c r="L23" i="12"/>
  <c r="F21" i="1"/>
  <c r="F19" i="1"/>
  <c r="L19" i="1" s="1"/>
  <c r="I20" i="6"/>
  <c r="I23" i="6"/>
  <c r="I16" i="6" l="1"/>
  <c r="M16" i="6" s="1"/>
  <c r="F23" i="1"/>
  <c r="J28" i="47"/>
  <c r="J22" i="47"/>
  <c r="I39" i="39"/>
  <c r="F15" i="1" l="1"/>
  <c r="L23" i="1"/>
  <c r="K23" i="1"/>
  <c r="K15" i="1"/>
  <c r="N15" i="1" s="1" a="1"/>
  <c r="N15" i="1" s="1"/>
  <c r="J24" i="47"/>
  <c r="J20" i="47" l="1"/>
  <c r="L18" i="12"/>
  <c r="K23" i="12"/>
  <c r="D22" i="34" l="1"/>
  <c r="G22" i="34" l="1"/>
  <c r="F22" i="8" l="1"/>
  <c r="F20" i="8"/>
  <c r="F18" i="8"/>
  <c r="F24" i="8" s="1"/>
  <c r="F16" i="8" l="1"/>
  <c r="K16" i="8" s="1"/>
  <c r="D44" i="34"/>
  <c r="J20" i="52" l="1"/>
  <c r="F23" i="46" l="1"/>
  <c r="J23" i="46"/>
  <c r="J23" i="41"/>
  <c r="J25" i="41" s="1"/>
  <c r="J17" i="41" s="1"/>
  <c r="F23" i="41"/>
  <c r="F21" i="41"/>
  <c r="L21" i="41" s="1"/>
  <c r="J23" i="42"/>
  <c r="J20" i="42"/>
  <c r="F23" i="42"/>
  <c r="F20" i="42"/>
  <c r="F16" i="42" l="1"/>
  <c r="J16" i="42"/>
  <c r="F25" i="41"/>
  <c r="J23" i="45"/>
  <c r="F23" i="45"/>
  <c r="F20" i="45"/>
  <c r="G20" i="45"/>
  <c r="H20" i="45"/>
  <c r="I20" i="45"/>
  <c r="G23" i="45"/>
  <c r="H23" i="45"/>
  <c r="I23" i="45"/>
  <c r="K16" i="42" l="1"/>
  <c r="N16" i="42" s="1" a="1"/>
  <c r="N16" i="42" s="1"/>
  <c r="I16" i="45"/>
  <c r="G16" i="45"/>
  <c r="F16" i="45"/>
  <c r="F17" i="41"/>
  <c r="K17" i="41" s="1"/>
  <c r="H16" i="45"/>
  <c r="J16" i="45"/>
  <c r="C14" i="63" l="1"/>
  <c r="K16" i="45"/>
  <c r="N16" i="45" s="1" a="1"/>
  <c r="N16" i="45" s="1"/>
  <c r="D45" i="34" l="1"/>
  <c r="F20" i="12"/>
  <c r="F16" i="12" s="1"/>
  <c r="F18" i="15" l="1"/>
  <c r="G21" i="53" l="1"/>
  <c r="F20" i="52"/>
  <c r="J23" i="52"/>
  <c r="J16" i="52" s="1"/>
  <c r="C21" i="63" s="1"/>
  <c r="I23" i="52"/>
  <c r="H23" i="52"/>
  <c r="G23" i="52"/>
  <c r="I20" i="52"/>
  <c r="H20" i="52"/>
  <c r="G20" i="52"/>
  <c r="F23" i="52"/>
  <c r="F23" i="51"/>
  <c r="J23" i="51"/>
  <c r="J16" i="51" s="1"/>
  <c r="I23" i="51"/>
  <c r="H23" i="51"/>
  <c r="G23" i="51"/>
  <c r="I20" i="51"/>
  <c r="H20" i="51"/>
  <c r="G20" i="51"/>
  <c r="F20" i="51"/>
  <c r="J26" i="50"/>
  <c r="I26" i="50"/>
  <c r="H26" i="50"/>
  <c r="G26" i="50"/>
  <c r="I22" i="50"/>
  <c r="H22" i="50"/>
  <c r="G22" i="50"/>
  <c r="J18" i="50"/>
  <c r="H18" i="50"/>
  <c r="G18" i="50"/>
  <c r="F18" i="50"/>
  <c r="F28" i="47"/>
  <c r="J23" i="49"/>
  <c r="H23" i="49"/>
  <c r="G23" i="49"/>
  <c r="J20" i="49"/>
  <c r="J16" i="49" s="1"/>
  <c r="C17" i="63" s="1"/>
  <c r="I20" i="49"/>
  <c r="I16" i="49" s="1"/>
  <c r="H20" i="49"/>
  <c r="H16" i="49" s="1"/>
  <c r="G20" i="49"/>
  <c r="G16" i="49" s="1"/>
  <c r="F23" i="49"/>
  <c r="F20" i="49"/>
  <c r="F20" i="48"/>
  <c r="J23" i="48"/>
  <c r="H23" i="48"/>
  <c r="J20" i="48"/>
  <c r="K20" i="48" s="1"/>
  <c r="I20" i="48"/>
  <c r="I16" i="48" s="1"/>
  <c r="H20" i="48"/>
  <c r="H16" i="48" s="1"/>
  <c r="G20" i="48"/>
  <c r="G16" i="48" s="1"/>
  <c r="F23" i="48"/>
  <c r="J30" i="47"/>
  <c r="I30" i="47"/>
  <c r="H30" i="47"/>
  <c r="G30" i="47"/>
  <c r="I28" i="47"/>
  <c r="H28" i="47"/>
  <c r="H26" i="47" s="1"/>
  <c r="G28" i="47"/>
  <c r="G26" i="47" s="1"/>
  <c r="F30" i="47"/>
  <c r="I24" i="47"/>
  <c r="H24" i="47"/>
  <c r="G24" i="47"/>
  <c r="I22" i="47"/>
  <c r="H22" i="47"/>
  <c r="G22" i="47"/>
  <c r="G20" i="47" s="1"/>
  <c r="F24" i="47"/>
  <c r="F23" i="43"/>
  <c r="F22" i="47"/>
  <c r="I23" i="46"/>
  <c r="H23" i="46"/>
  <c r="G23" i="46"/>
  <c r="J20" i="46"/>
  <c r="J16" i="46" s="1"/>
  <c r="C15" i="63" s="1"/>
  <c r="I20" i="46"/>
  <c r="I16" i="46" s="1"/>
  <c r="H20" i="46"/>
  <c r="H16" i="46" s="1"/>
  <c r="G16" i="46"/>
  <c r="F16" i="46"/>
  <c r="J23" i="44"/>
  <c r="H23" i="44"/>
  <c r="G23" i="44"/>
  <c r="J20" i="44"/>
  <c r="J16" i="44" s="1"/>
  <c r="C13" i="63" s="1"/>
  <c r="I20" i="44"/>
  <c r="I16" i="44" s="1"/>
  <c r="H16" i="44"/>
  <c r="G20" i="44"/>
  <c r="G16" i="44" s="1"/>
  <c r="F23" i="44"/>
  <c r="F20" i="44"/>
  <c r="J23" i="43"/>
  <c r="I23" i="43"/>
  <c r="H23" i="43"/>
  <c r="G23" i="43"/>
  <c r="J20" i="43"/>
  <c r="J16" i="43" s="1"/>
  <c r="K95" i="60" s="1"/>
  <c r="I20" i="43"/>
  <c r="H16" i="43"/>
  <c r="G20" i="43"/>
  <c r="G16" i="43" s="1"/>
  <c r="F20" i="43"/>
  <c r="F16" i="43" s="1"/>
  <c r="I23" i="42"/>
  <c r="H23" i="42"/>
  <c r="G23" i="42"/>
  <c r="I20" i="42"/>
  <c r="H20" i="42"/>
  <c r="I23" i="41"/>
  <c r="I25" i="41" s="1"/>
  <c r="I17" i="41" s="1"/>
  <c r="M17" i="41" s="1"/>
  <c r="H23" i="41"/>
  <c r="H21" i="41"/>
  <c r="H25" i="41" s="1"/>
  <c r="H17" i="41" s="1"/>
  <c r="G23" i="41"/>
  <c r="G24" i="50" l="1"/>
  <c r="G20" i="50"/>
  <c r="F26" i="47"/>
  <c r="H20" i="50"/>
  <c r="H24" i="50"/>
  <c r="F20" i="47"/>
  <c r="K20" i="47" s="1"/>
  <c r="J26" i="47"/>
  <c r="I20" i="50"/>
  <c r="I24" i="50"/>
  <c r="H16" i="51"/>
  <c r="F24" i="50"/>
  <c r="K24" i="50" s="1"/>
  <c r="L24" i="50" s="1"/>
  <c r="M24" i="50"/>
  <c r="H16" i="42"/>
  <c r="I16" i="43"/>
  <c r="J95" i="60" s="1"/>
  <c r="M20" i="50"/>
  <c r="C19" i="63"/>
  <c r="C20" i="63"/>
  <c r="I16" i="42"/>
  <c r="H20" i="47"/>
  <c r="I26" i="47"/>
  <c r="F16" i="51"/>
  <c r="K16" i="51" s="1"/>
  <c r="N16" i="51" s="1" a="1"/>
  <c r="N16" i="51" s="1"/>
  <c r="K16" i="43"/>
  <c r="N16" i="43" s="1" a="1"/>
  <c r="N16" i="43" s="1"/>
  <c r="I20" i="47"/>
  <c r="J16" i="48"/>
  <c r="F16" i="48"/>
  <c r="G16" i="51"/>
  <c r="G16" i="52"/>
  <c r="F16" i="52"/>
  <c r="F16" i="44"/>
  <c r="K16" i="44" s="1"/>
  <c r="N16" i="44" s="1" a="1"/>
  <c r="N16" i="44" s="1"/>
  <c r="F16" i="49"/>
  <c r="K16" i="49" s="1"/>
  <c r="N16" i="49" s="1" a="1"/>
  <c r="N16" i="49" s="1"/>
  <c r="I16" i="51"/>
  <c r="M16" i="51" s="1"/>
  <c r="I16" i="52"/>
  <c r="H16" i="52"/>
  <c r="N26" i="47" a="1"/>
  <c r="N26" i="47" s="1"/>
  <c r="M20" i="47"/>
  <c r="M16" i="42"/>
  <c r="K16" i="52"/>
  <c r="N16" i="52" s="1" a="1"/>
  <c r="N16" i="52" s="1"/>
  <c r="K18" i="50"/>
  <c r="N17" i="41" a="1"/>
  <c r="N17" i="41" s="1"/>
  <c r="K22" i="4"/>
  <c r="I22" i="4"/>
  <c r="H22" i="4"/>
  <c r="G22" i="4"/>
  <c r="G23" i="6"/>
  <c r="L95" i="60" l="1"/>
  <c r="M16" i="43" s="1"/>
  <c r="K20" i="50"/>
  <c r="L20" i="50" s="1"/>
  <c r="N20" i="50" s="1" a="1"/>
  <c r="N20" i="50" s="1"/>
  <c r="C18" i="63"/>
  <c r="C16" i="63"/>
  <c r="K16" i="48"/>
  <c r="N20" i="47" a="1"/>
  <c r="N20" i="47" s="1"/>
  <c r="W15" i="1"/>
  <c r="D96" i="34" l="1"/>
  <c r="H17" i="4"/>
  <c r="D98" i="34"/>
  <c r="D97" i="34"/>
  <c r="D99" i="34" l="1"/>
  <c r="G28" i="4" s="1"/>
  <c r="G27" i="4"/>
  <c r="G26" i="4" s="1"/>
  <c r="D100" i="34"/>
  <c r="F20" i="15" l="1"/>
  <c r="F22" i="15" s="1"/>
  <c r="F16" i="15" s="1"/>
  <c r="F20" i="11"/>
  <c r="K20" i="11" s="1"/>
  <c r="G96" i="34" l="1"/>
  <c r="F96" i="34"/>
  <c r="E96" i="34"/>
  <c r="C48" i="60" l="1"/>
  <c r="G47" i="60" s="1"/>
  <c r="E11" i="34"/>
  <c r="F11" i="34" s="1"/>
  <c r="G11" i="34" s="1"/>
  <c r="AB26" i="54"/>
  <c r="Y26" i="54"/>
  <c r="AB25" i="54"/>
  <c r="Z25" i="54"/>
  <c r="Y25" i="54"/>
  <c r="W25" i="54"/>
  <c r="AB24" i="54"/>
  <c r="Z24" i="54"/>
  <c r="Y24" i="54"/>
  <c r="W24" i="54"/>
  <c r="AB23" i="54"/>
  <c r="Z23" i="54"/>
  <c r="Y23" i="54"/>
  <c r="W23" i="54"/>
  <c r="AB22" i="54"/>
  <c r="Z22" i="54"/>
  <c r="Y22" i="54"/>
  <c r="W22" i="54"/>
  <c r="AB21" i="54"/>
  <c r="Z21" i="54"/>
  <c r="Y21" i="54"/>
  <c r="W21" i="54"/>
  <c r="AB20" i="54"/>
  <c r="Z20" i="54"/>
  <c r="Y20" i="54"/>
  <c r="W20" i="54"/>
  <c r="AB19" i="54"/>
  <c r="Z19" i="54"/>
  <c r="Y19" i="54"/>
  <c r="W19" i="54"/>
  <c r="AB18" i="54"/>
  <c r="Z18" i="54"/>
  <c r="Y18" i="54"/>
  <c r="W18" i="54"/>
  <c r="Z17" i="54"/>
  <c r="W17" i="54"/>
  <c r="AB26" i="53"/>
  <c r="Y26" i="53"/>
  <c r="AB25" i="53"/>
  <c r="Z25" i="53"/>
  <c r="Y25" i="53"/>
  <c r="W25" i="53"/>
  <c r="AB24" i="53"/>
  <c r="Z24" i="53"/>
  <c r="Y24" i="53"/>
  <c r="W24" i="53"/>
  <c r="AB23" i="53"/>
  <c r="Z23" i="53"/>
  <c r="Y23" i="53"/>
  <c r="W23" i="53"/>
  <c r="AB22" i="53"/>
  <c r="Z22" i="53"/>
  <c r="Y22" i="53"/>
  <c r="W22" i="53"/>
  <c r="AB21" i="53"/>
  <c r="Z21" i="53"/>
  <c r="Y21" i="53"/>
  <c r="W21" i="53"/>
  <c r="AB20" i="53"/>
  <c r="Z20" i="53"/>
  <c r="Y20" i="53"/>
  <c r="W20" i="53"/>
  <c r="AB19" i="53"/>
  <c r="Z19" i="53"/>
  <c r="Y19" i="53"/>
  <c r="W19" i="53"/>
  <c r="AB18" i="53"/>
  <c r="Z18" i="53"/>
  <c r="Y18" i="53"/>
  <c r="W18" i="53"/>
  <c r="Z17" i="53"/>
  <c r="W17" i="53"/>
  <c r="Y25" i="52"/>
  <c r="Y24" i="52"/>
  <c r="W24" i="52"/>
  <c r="Y23" i="52"/>
  <c r="W23" i="52"/>
  <c r="Y22" i="52"/>
  <c r="W22" i="52"/>
  <c r="Y21" i="52"/>
  <c r="W21" i="52"/>
  <c r="Y20" i="52"/>
  <c r="W20" i="52"/>
  <c r="Y19" i="52"/>
  <c r="W19" i="52"/>
  <c r="Y18" i="52"/>
  <c r="W18" i="52"/>
  <c r="Y17" i="52"/>
  <c r="W17" i="52"/>
  <c r="W16" i="52"/>
  <c r="Y25" i="51"/>
  <c r="Y24" i="51"/>
  <c r="W24" i="51"/>
  <c r="Y23" i="51"/>
  <c r="W23" i="51"/>
  <c r="Y22" i="51"/>
  <c r="W22" i="51"/>
  <c r="Y21" i="51"/>
  <c r="W21" i="51"/>
  <c r="Y20" i="51"/>
  <c r="W20" i="51"/>
  <c r="Y19" i="51"/>
  <c r="W19" i="51"/>
  <c r="Y18" i="51"/>
  <c r="W18" i="51"/>
  <c r="Y17" i="51"/>
  <c r="W17" i="51"/>
  <c r="W16" i="51"/>
  <c r="AB27" i="50"/>
  <c r="AB26" i="50"/>
  <c r="Z26" i="50"/>
  <c r="AB25" i="50"/>
  <c r="Z25" i="50"/>
  <c r="AB24" i="50"/>
  <c r="Z24" i="50"/>
  <c r="AB23" i="50"/>
  <c r="Z23" i="50"/>
  <c r="AB22" i="50"/>
  <c r="Z22" i="50"/>
  <c r="AB21" i="50"/>
  <c r="Z21" i="50"/>
  <c r="AB20" i="50"/>
  <c r="Z20" i="50"/>
  <c r="AB19" i="50"/>
  <c r="Z19" i="50"/>
  <c r="Z18" i="50"/>
  <c r="Y27" i="50"/>
  <c r="Y26" i="50"/>
  <c r="W26" i="50"/>
  <c r="Y25" i="50"/>
  <c r="W25" i="50"/>
  <c r="Y24" i="50"/>
  <c r="W24" i="50"/>
  <c r="Y23" i="50"/>
  <c r="W23" i="50"/>
  <c r="Y22" i="50"/>
  <c r="W22" i="50"/>
  <c r="Y21" i="50"/>
  <c r="W21" i="50"/>
  <c r="Y20" i="50"/>
  <c r="W20" i="50"/>
  <c r="Y19" i="50"/>
  <c r="W19" i="50"/>
  <c r="W18" i="50"/>
  <c r="Y25" i="49"/>
  <c r="Y24" i="49"/>
  <c r="W24" i="49"/>
  <c r="Y23" i="49"/>
  <c r="W23" i="49"/>
  <c r="Y22" i="49"/>
  <c r="W22" i="49"/>
  <c r="Y21" i="49"/>
  <c r="W21" i="49"/>
  <c r="Y20" i="49"/>
  <c r="W20" i="49"/>
  <c r="Y19" i="49"/>
  <c r="W19" i="49"/>
  <c r="Y18" i="49"/>
  <c r="W18" i="49"/>
  <c r="Y17" i="49"/>
  <c r="W17" i="49"/>
  <c r="W16" i="49"/>
  <c r="Y25" i="48"/>
  <c r="Y24" i="48"/>
  <c r="W24" i="48"/>
  <c r="Y23" i="48"/>
  <c r="W23" i="48"/>
  <c r="Y22" i="48"/>
  <c r="W22" i="48"/>
  <c r="Y21" i="48"/>
  <c r="W21" i="48"/>
  <c r="Y20" i="48"/>
  <c r="W20" i="48"/>
  <c r="Y19" i="48"/>
  <c r="W19" i="48"/>
  <c r="Y18" i="48"/>
  <c r="W18" i="48"/>
  <c r="Y17" i="48"/>
  <c r="W17" i="48"/>
  <c r="W16" i="48"/>
  <c r="AB29" i="47"/>
  <c r="AB28" i="47"/>
  <c r="Z28" i="47"/>
  <c r="AB27" i="47"/>
  <c r="Z27" i="47"/>
  <c r="AB26" i="47"/>
  <c r="Z26" i="47"/>
  <c r="AB25" i="47"/>
  <c r="Z25" i="47"/>
  <c r="AB24" i="47"/>
  <c r="Z24" i="47"/>
  <c r="AB23" i="47"/>
  <c r="Z23" i="47"/>
  <c r="AB22" i="47"/>
  <c r="Z22" i="47"/>
  <c r="AB21" i="47"/>
  <c r="Z21" i="47"/>
  <c r="Z20" i="47"/>
  <c r="Y29" i="47"/>
  <c r="Y28" i="47"/>
  <c r="W28" i="47"/>
  <c r="Y27" i="47"/>
  <c r="W27" i="47"/>
  <c r="Y26" i="47"/>
  <c r="W26" i="47"/>
  <c r="Y25" i="47"/>
  <c r="W25" i="47"/>
  <c r="Y24" i="47"/>
  <c r="W24" i="47"/>
  <c r="Y23" i="47"/>
  <c r="W23" i="47"/>
  <c r="Y22" i="47"/>
  <c r="W22" i="47"/>
  <c r="Y21" i="47"/>
  <c r="W21" i="47"/>
  <c r="W20" i="47"/>
  <c r="Y25" i="46"/>
  <c r="Y24" i="46"/>
  <c r="W24" i="46"/>
  <c r="Y23" i="46"/>
  <c r="W23" i="46"/>
  <c r="Y22" i="46"/>
  <c r="W22" i="46"/>
  <c r="Y21" i="46"/>
  <c r="W21" i="46"/>
  <c r="Y20" i="46"/>
  <c r="W20" i="46"/>
  <c r="Y19" i="46"/>
  <c r="W19" i="46"/>
  <c r="Y18" i="46"/>
  <c r="W18" i="46"/>
  <c r="Y17" i="46"/>
  <c r="W17" i="46"/>
  <c r="W16" i="46"/>
  <c r="Y25" i="45"/>
  <c r="Y24" i="45"/>
  <c r="Y23" i="45"/>
  <c r="Y22" i="45"/>
  <c r="Y21" i="45"/>
  <c r="Y20" i="45"/>
  <c r="Y19" i="45"/>
  <c r="Y18" i="45"/>
  <c r="Y17" i="45"/>
  <c r="W24" i="45"/>
  <c r="W23" i="45"/>
  <c r="W22" i="45"/>
  <c r="W21" i="45"/>
  <c r="W20" i="45"/>
  <c r="W19" i="45"/>
  <c r="W18" i="45"/>
  <c r="W17" i="45"/>
  <c r="W16" i="45"/>
  <c r="Y25" i="44"/>
  <c r="Y24" i="44"/>
  <c r="Y23" i="44"/>
  <c r="Y22" i="44"/>
  <c r="Y21" i="44"/>
  <c r="Y20" i="44"/>
  <c r="Y19" i="44"/>
  <c r="Y18" i="44"/>
  <c r="Y17" i="44"/>
  <c r="W24" i="44"/>
  <c r="W23" i="44"/>
  <c r="W22" i="44"/>
  <c r="W21" i="44"/>
  <c r="W20" i="44"/>
  <c r="W19" i="44"/>
  <c r="W18" i="44"/>
  <c r="W17" i="44"/>
  <c r="W16" i="44"/>
  <c r="Y25" i="43"/>
  <c r="Y24" i="43"/>
  <c r="Y23" i="43"/>
  <c r="Y22" i="43"/>
  <c r="Y21" i="43"/>
  <c r="Y20" i="43"/>
  <c r="Y19" i="43"/>
  <c r="Y18" i="43"/>
  <c r="Y17" i="43"/>
  <c r="W24" i="43"/>
  <c r="W23" i="43"/>
  <c r="W22" i="43"/>
  <c r="W21" i="43"/>
  <c r="W20" i="43"/>
  <c r="W19" i="43"/>
  <c r="W18" i="43"/>
  <c r="W17" i="43"/>
  <c r="W16" i="43"/>
  <c r="Y25" i="42"/>
  <c r="Y24" i="42"/>
  <c r="Y23" i="42"/>
  <c r="Y22" i="42"/>
  <c r="Y21" i="42"/>
  <c r="Y20" i="42"/>
  <c r="Y19" i="42"/>
  <c r="Y18" i="42"/>
  <c r="Y17" i="42"/>
  <c r="W24" i="42"/>
  <c r="W23" i="42"/>
  <c r="W22" i="42"/>
  <c r="W21" i="42"/>
  <c r="W20" i="42"/>
  <c r="W19" i="42"/>
  <c r="W18" i="42"/>
  <c r="W17" i="42"/>
  <c r="W16" i="42"/>
  <c r="Y26" i="41"/>
  <c r="Y25" i="41"/>
  <c r="Y24" i="41"/>
  <c r="Y23" i="41"/>
  <c r="Y22" i="41"/>
  <c r="Y21" i="41"/>
  <c r="Y20" i="41"/>
  <c r="Y19" i="41"/>
  <c r="Y18" i="41"/>
  <c r="W25" i="41"/>
  <c r="W24" i="41"/>
  <c r="W23" i="41"/>
  <c r="W22" i="41"/>
  <c r="W21" i="41"/>
  <c r="W20" i="41"/>
  <c r="W19" i="41"/>
  <c r="W18" i="41"/>
  <c r="W17" i="41"/>
  <c r="Y25" i="18"/>
  <c r="Y24" i="18"/>
  <c r="Y23" i="18"/>
  <c r="Y22" i="18"/>
  <c r="Y21" i="18"/>
  <c r="Y20" i="18"/>
  <c r="Y19" i="18"/>
  <c r="Y18" i="18"/>
  <c r="Y17" i="18"/>
  <c r="W24" i="18"/>
  <c r="W23" i="18"/>
  <c r="W22" i="18"/>
  <c r="W21" i="18"/>
  <c r="W20" i="18"/>
  <c r="W19" i="18"/>
  <c r="W18" i="18"/>
  <c r="W17" i="18"/>
  <c r="W16" i="18"/>
  <c r="AC25" i="4"/>
  <c r="AC24" i="4"/>
  <c r="AC23" i="4"/>
  <c r="AC22" i="4"/>
  <c r="AC21" i="4"/>
  <c r="AC20" i="4"/>
  <c r="AC19" i="4"/>
  <c r="AC18" i="4"/>
  <c r="AC17" i="4"/>
  <c r="AA24" i="4"/>
  <c r="AA23" i="4"/>
  <c r="AA22" i="4"/>
  <c r="AA21" i="4"/>
  <c r="AA20" i="4"/>
  <c r="AA19" i="4"/>
  <c r="AA18" i="4"/>
  <c r="AA17" i="4"/>
  <c r="AA16" i="4"/>
  <c r="Z25" i="4"/>
  <c r="Z24" i="4"/>
  <c r="Z23" i="4"/>
  <c r="Z22" i="4"/>
  <c r="Z21" i="4"/>
  <c r="Z20" i="4"/>
  <c r="Z19" i="4"/>
  <c r="Z18" i="4"/>
  <c r="Z17" i="4"/>
  <c r="X24" i="4"/>
  <c r="X23" i="4"/>
  <c r="X22" i="4"/>
  <c r="X21" i="4"/>
  <c r="X20" i="4"/>
  <c r="X19" i="4"/>
  <c r="X18" i="4"/>
  <c r="X17" i="4"/>
  <c r="X16" i="4"/>
  <c r="Y25" i="8"/>
  <c r="Y24" i="8"/>
  <c r="Y23" i="8"/>
  <c r="Y22" i="8"/>
  <c r="Y21" i="8"/>
  <c r="Y20" i="8"/>
  <c r="Y19" i="8"/>
  <c r="Y18" i="8"/>
  <c r="Y17" i="8"/>
  <c r="W24" i="8"/>
  <c r="W23" i="8"/>
  <c r="W22" i="8"/>
  <c r="W21" i="8"/>
  <c r="W20" i="8"/>
  <c r="W19" i="8"/>
  <c r="W18" i="8"/>
  <c r="W17" i="8"/>
  <c r="W16" i="8"/>
  <c r="Y25" i="7"/>
  <c r="Y24" i="7"/>
  <c r="Y23" i="7"/>
  <c r="Y22" i="7"/>
  <c r="Y21" i="7"/>
  <c r="Y20" i="7"/>
  <c r="Y19" i="7"/>
  <c r="Y18" i="7"/>
  <c r="Y17" i="7"/>
  <c r="W24" i="7"/>
  <c r="W23" i="7"/>
  <c r="W22" i="7"/>
  <c r="W21" i="7"/>
  <c r="W20" i="7"/>
  <c r="W19" i="7"/>
  <c r="W18" i="7"/>
  <c r="W17" i="7"/>
  <c r="W16" i="7"/>
  <c r="Y25" i="6"/>
  <c r="Y24" i="6"/>
  <c r="Y23" i="6"/>
  <c r="Y22" i="6"/>
  <c r="Y21" i="6"/>
  <c r="Y20" i="6"/>
  <c r="Y19" i="6"/>
  <c r="Y18" i="6"/>
  <c r="Y17" i="6"/>
  <c r="W24" i="6"/>
  <c r="W23" i="6"/>
  <c r="W22" i="6"/>
  <c r="W21" i="6"/>
  <c r="W20" i="6"/>
  <c r="W19" i="6"/>
  <c r="W18" i="6"/>
  <c r="W17" i="6"/>
  <c r="W16" i="6"/>
  <c r="Y24" i="1"/>
  <c r="Y23" i="1"/>
  <c r="W23" i="1"/>
  <c r="Y22" i="1"/>
  <c r="W22" i="1"/>
  <c r="Y21" i="1"/>
  <c r="W21" i="1"/>
  <c r="Y20" i="1"/>
  <c r="W20" i="1"/>
  <c r="Y19" i="1"/>
  <c r="W19" i="1"/>
  <c r="Y18" i="1"/>
  <c r="W18" i="1"/>
  <c r="Y17" i="1"/>
  <c r="W17" i="1"/>
  <c r="Y16" i="1"/>
  <c r="W16" i="1"/>
  <c r="G17" i="4"/>
  <c r="O16" i="42" l="1"/>
  <c r="AQ16" i="40" s="1"/>
  <c r="O20" i="50"/>
  <c r="D18" i="63" s="1"/>
  <c r="E18" i="63" s="1"/>
  <c r="O16" i="8"/>
  <c r="O16" i="43"/>
  <c r="O16" i="45"/>
  <c r="D14" i="63" s="1"/>
  <c r="E14" i="63" s="1"/>
  <c r="O15" i="1"/>
  <c r="AN12" i="5" s="1"/>
  <c r="AD25" i="40"/>
  <c r="R25" i="40"/>
  <c r="AA25" i="40"/>
  <c r="AQ47" i="40" l="1"/>
  <c r="F18" i="39"/>
  <c r="G20" i="39"/>
  <c r="E10" i="39"/>
  <c r="E42" i="39" s="1"/>
  <c r="D48" i="34"/>
  <c r="E48" i="34" s="1"/>
  <c r="F48" i="34" s="1"/>
  <c r="G48" i="34" s="1"/>
  <c r="H48" i="34" s="1"/>
  <c r="H19" i="1"/>
  <c r="E21" i="34"/>
  <c r="F21" i="34"/>
  <c r="D29" i="34"/>
  <c r="E29" i="34"/>
  <c r="E42" i="34" s="1"/>
  <c r="F29" i="34"/>
  <c r="F42" i="34" s="1"/>
  <c r="E43" i="34"/>
  <c r="F43" i="34"/>
  <c r="E44" i="34"/>
  <c r="F44" i="34"/>
  <c r="G44" i="34"/>
  <c r="E95" i="34"/>
  <c r="F95" i="34"/>
  <c r="G95" i="34"/>
  <c r="I20" i="12" s="1"/>
  <c r="I16" i="12" s="1"/>
  <c r="E97" i="34"/>
  <c r="F97" i="34"/>
  <c r="G97" i="34"/>
  <c r="E98" i="34"/>
  <c r="F98" i="34"/>
  <c r="G98" i="34"/>
  <c r="E100" i="34"/>
  <c r="G20" i="15" s="1"/>
  <c r="F100" i="34"/>
  <c r="H20" i="15" s="1"/>
  <c r="G100" i="34"/>
  <c r="I20" i="15" s="1"/>
  <c r="G21" i="41" l="1"/>
  <c r="G25" i="41" s="1"/>
  <c r="G17" i="41" s="1"/>
  <c r="G20" i="42"/>
  <c r="G16" i="42" s="1"/>
  <c r="H24" i="15"/>
  <c r="H23" i="12"/>
  <c r="H16" i="12" s="1"/>
  <c r="G24" i="15"/>
  <c r="G23" i="12"/>
  <c r="G16" i="12" s="1"/>
  <c r="G24" i="11"/>
  <c r="I18" i="15"/>
  <c r="I22" i="15" s="1"/>
  <c r="I16" i="15" s="1"/>
  <c r="H18" i="15"/>
  <c r="H22" i="15" s="1"/>
  <c r="H20" i="12"/>
  <c r="G18" i="15"/>
  <c r="G22" i="15" s="1"/>
  <c r="G20" i="12"/>
  <c r="F20" i="39"/>
  <c r="E20" i="39"/>
  <c r="F99" i="34"/>
  <c r="E22" i="34"/>
  <c r="F22" i="34"/>
  <c r="E23" i="39"/>
  <c r="E32" i="39"/>
  <c r="H20" i="39"/>
  <c r="F45" i="34"/>
  <c r="E99" i="34"/>
  <c r="G45" i="34"/>
  <c r="G99" i="34"/>
  <c r="E45" i="34"/>
  <c r="G16" i="15" l="1"/>
  <c r="H16" i="15"/>
  <c r="F42" i="39"/>
  <c r="F32" i="39"/>
  <c r="F23" i="39"/>
  <c r="G32" i="39" l="1"/>
  <c r="G23" i="39"/>
  <c r="G42" i="39"/>
  <c r="H23" i="39" l="1"/>
  <c r="H32" i="39"/>
  <c r="H42" i="39"/>
  <c r="I23" i="39" l="1"/>
  <c r="J42" i="39" s="1"/>
  <c r="I42" i="39"/>
  <c r="I32" i="39"/>
  <c r="G19" i="1" l="1"/>
  <c r="G21" i="1" l="1"/>
  <c r="G23" i="1" s="1"/>
  <c r="G15" i="1" s="1"/>
  <c r="F3" i="39"/>
  <c r="I17" i="4" l="1"/>
  <c r="G13" i="53" l="1"/>
  <c r="G13" i="6"/>
  <c r="H11" i="34"/>
  <c r="D25" i="34"/>
  <c r="E25" i="34" s="1"/>
  <c r="F25" i="34" s="1"/>
  <c r="G25" i="34" s="1"/>
  <c r="H25" i="34" s="1"/>
  <c r="H98" i="34" l="1"/>
  <c r="K27" i="4" s="1"/>
  <c r="J27" i="4"/>
  <c r="M27" i="4" l="1"/>
  <c r="J28" i="4"/>
  <c r="J26" i="4" s="1"/>
  <c r="O11" i="40" l="1"/>
  <c r="AJ11" i="40" s="1"/>
  <c r="G13" i="54"/>
  <c r="G13" i="49"/>
  <c r="G13" i="42"/>
  <c r="G13" i="18"/>
  <c r="G13" i="15"/>
  <c r="G13" i="12"/>
  <c r="G13" i="48"/>
  <c r="G14" i="41"/>
  <c r="H13" i="4"/>
  <c r="G13" i="7"/>
  <c r="G13" i="11"/>
  <c r="G13" i="8"/>
  <c r="G12" i="1"/>
  <c r="R8" i="5"/>
  <c r="F13" i="53"/>
  <c r="L13" i="53" s="1"/>
  <c r="F14" i="41"/>
  <c r="L14" i="41" s="1"/>
  <c r="F13" i="54"/>
  <c r="L13" i="54" s="1"/>
  <c r="F13" i="49"/>
  <c r="L13" i="49" s="1"/>
  <c r="F13" i="42"/>
  <c r="L13" i="42" s="1"/>
  <c r="F13" i="18"/>
  <c r="L13" i="18" s="1"/>
  <c r="F13" i="15"/>
  <c r="L13" i="15" s="1"/>
  <c r="F13" i="12"/>
  <c r="L13" i="12" s="1"/>
  <c r="F13" i="48"/>
  <c r="L13" i="48" s="1"/>
  <c r="F13" i="8"/>
  <c r="L13" i="8" s="1"/>
  <c r="F13" i="6"/>
  <c r="L13" i="6" s="1"/>
  <c r="F13" i="7"/>
  <c r="L13" i="7" s="1"/>
  <c r="G13" i="4"/>
  <c r="M13" i="4" s="1"/>
  <c r="F13" i="11"/>
  <c r="L13" i="11" s="1"/>
  <c r="F12" i="1"/>
  <c r="L12" i="1" s="1"/>
  <c r="O8" i="5"/>
  <c r="AG8" i="5" s="1"/>
  <c r="O20" i="40"/>
  <c r="O44" i="40"/>
  <c r="F10" i="39"/>
  <c r="G10" i="39" s="1"/>
  <c r="H10" i="39" s="1"/>
  <c r="I10" i="39" s="1"/>
  <c r="B59" i="39" s="1"/>
  <c r="O35" i="40" l="1"/>
  <c r="AJ35" i="40" s="1"/>
  <c r="O64" i="40"/>
  <c r="AJ64" i="40" s="1"/>
  <c r="O55" i="40"/>
  <c r="AJ55" i="40" s="1"/>
  <c r="F17" i="47"/>
  <c r="L17" i="47" s="1"/>
  <c r="F13" i="46"/>
  <c r="L13" i="46" s="1"/>
  <c r="F13" i="45"/>
  <c r="L13" i="45" s="1"/>
  <c r="F13" i="43"/>
  <c r="L13" i="43" s="1"/>
  <c r="F13" i="52"/>
  <c r="L13" i="52" s="1"/>
  <c r="F13" i="51"/>
  <c r="L13" i="51" s="1"/>
  <c r="F14" i="50"/>
  <c r="L14" i="50" s="1"/>
  <c r="F13" i="44"/>
  <c r="L13" i="44" s="1"/>
  <c r="R11" i="40"/>
  <c r="H13" i="49" l="1"/>
  <c r="H13" i="15"/>
  <c r="H13" i="8"/>
  <c r="I13" i="4"/>
  <c r="H13" i="42"/>
  <c r="H13" i="18"/>
  <c r="H13" i="6"/>
  <c r="U8" i="5"/>
  <c r="H13" i="12"/>
  <c r="H13" i="7"/>
  <c r="H13" i="53"/>
  <c r="H13" i="48"/>
  <c r="H13" i="11"/>
  <c r="H13" i="54"/>
  <c r="H14" i="41"/>
  <c r="H12" i="1"/>
  <c r="I13" i="48"/>
  <c r="I13" i="49"/>
  <c r="I12" i="1"/>
  <c r="I14" i="41"/>
  <c r="I13" i="18"/>
  <c r="I13" i="8"/>
  <c r="J13" i="4"/>
  <c r="I13" i="53"/>
  <c r="I13" i="42"/>
  <c r="I13" i="12"/>
  <c r="I13" i="15"/>
  <c r="I13" i="6"/>
  <c r="X8" i="5"/>
  <c r="I13" i="54"/>
  <c r="I13" i="7"/>
  <c r="R20" i="40"/>
  <c r="AJ20" i="40" s="1"/>
  <c r="R64" i="40"/>
  <c r="R35" i="40"/>
  <c r="R44" i="40"/>
  <c r="AJ44" i="40" s="1"/>
  <c r="R55" i="40"/>
  <c r="G17" i="47"/>
  <c r="G13" i="46"/>
  <c r="G13" i="45"/>
  <c r="G13" i="52"/>
  <c r="G13" i="51"/>
  <c r="G14" i="50"/>
  <c r="G13" i="44"/>
  <c r="G13" i="43"/>
  <c r="U11" i="40"/>
  <c r="J13" i="49" l="1"/>
  <c r="K13" i="49" s="1"/>
  <c r="J13" i="12"/>
  <c r="K13" i="12" s="1"/>
  <c r="J13" i="42"/>
  <c r="K13" i="42" s="1"/>
  <c r="J13" i="7"/>
  <c r="K13" i="7" s="1"/>
  <c r="J13" i="48"/>
  <c r="K13" i="48" s="1"/>
  <c r="K13" i="4"/>
  <c r="L13" i="4" s="1"/>
  <c r="J14" i="41"/>
  <c r="K14" i="41" s="1"/>
  <c r="J13" i="11"/>
  <c r="K13" i="11" s="1"/>
  <c r="AA8" i="5"/>
  <c r="AD8" i="5" s="1"/>
  <c r="J13" i="6"/>
  <c r="K13" i="6" s="1"/>
  <c r="J13" i="53"/>
  <c r="K13" i="53" s="1"/>
  <c r="J13" i="15"/>
  <c r="K13" i="15" s="1"/>
  <c r="J13" i="18"/>
  <c r="K13" i="18" s="1"/>
  <c r="J13" i="8"/>
  <c r="K13" i="8" s="1"/>
  <c r="J13" i="54"/>
  <c r="K13" i="54" s="1"/>
  <c r="J12" i="1"/>
  <c r="K12" i="1" s="1"/>
  <c r="U55" i="40"/>
  <c r="U44" i="40"/>
  <c r="U64" i="40"/>
  <c r="U35" i="40"/>
  <c r="U20" i="40"/>
  <c r="H13" i="52"/>
  <c r="H13" i="51"/>
  <c r="H14" i="50"/>
  <c r="H17" i="47"/>
  <c r="H13" i="44"/>
  <c r="H13" i="43"/>
  <c r="H13" i="46"/>
  <c r="H13" i="45"/>
  <c r="X11" i="40"/>
  <c r="I13" i="43" l="1"/>
  <c r="I13" i="52"/>
  <c r="I14" i="50"/>
  <c r="I17" i="47"/>
  <c r="I13" i="44"/>
  <c r="I13" i="46"/>
  <c r="I13" i="45"/>
  <c r="I13" i="51"/>
  <c r="AA11" i="40"/>
  <c r="AG11" i="40" s="1"/>
  <c r="X44" i="40"/>
  <c r="X64" i="40"/>
  <c r="X20" i="40"/>
  <c r="X35" i="40"/>
  <c r="X55" i="40"/>
  <c r="C84" i="60" l="1"/>
  <c r="J84" i="60"/>
  <c r="AA20" i="40"/>
  <c r="AA64" i="40"/>
  <c r="AG64" i="40" s="1"/>
  <c r="AA35" i="40"/>
  <c r="AG35" i="40" s="1"/>
  <c r="AA55" i="40"/>
  <c r="AG55" i="40" s="1"/>
  <c r="AA44" i="40"/>
  <c r="J13" i="52"/>
  <c r="K13" i="52" s="1"/>
  <c r="J13" i="46"/>
  <c r="K13" i="46" s="1"/>
  <c r="J14" i="50"/>
  <c r="K14" i="50" s="1"/>
  <c r="J13" i="51"/>
  <c r="K13" i="51" s="1"/>
  <c r="J13" i="45"/>
  <c r="K13" i="45" s="1"/>
  <c r="J17" i="47"/>
  <c r="K17" i="47" s="1"/>
  <c r="J13" i="44"/>
  <c r="K13" i="44" s="1"/>
  <c r="J13" i="43"/>
  <c r="K13" i="43" s="1"/>
  <c r="AD11" i="40"/>
  <c r="AD20" i="40" l="1"/>
  <c r="AG20" i="40" s="1"/>
  <c r="AD44" i="40"/>
  <c r="AG44" i="40" s="1"/>
  <c r="AD64" i="40"/>
  <c r="AD35" i="40"/>
  <c r="AD55" i="40"/>
  <c r="L84" i="60"/>
  <c r="E84" i="60"/>
  <c r="H39" i="39" l="1"/>
  <c r="G39" i="39"/>
  <c r="F39" i="39"/>
  <c r="E39" i="39"/>
  <c r="J20" i="15" l="1"/>
  <c r="H97" i="34"/>
  <c r="H99" i="34" s="1"/>
  <c r="K28" i="4" s="1"/>
  <c r="K26" i="4" s="1"/>
  <c r="J20" i="12"/>
  <c r="M16" i="12" s="1"/>
  <c r="H44" i="34"/>
  <c r="BW63" i="40"/>
  <c r="BM63" i="40"/>
  <c r="BR63" i="40" s="1"/>
  <c r="L26" i="4" l="1"/>
  <c r="P26" i="4"/>
  <c r="L16" i="12"/>
  <c r="N16" i="12" s="1" a="1"/>
  <c r="N16" i="12" s="1"/>
  <c r="K16" i="12"/>
  <c r="K20" i="12"/>
  <c r="L20" i="12"/>
  <c r="J18" i="15"/>
  <c r="H27" i="4"/>
  <c r="I27" i="4"/>
  <c r="G25" i="4"/>
  <c r="CB63" i="40"/>
  <c r="H45" i="34"/>
  <c r="I20" i="11"/>
  <c r="J22" i="15" l="1"/>
  <c r="H28" i="4"/>
  <c r="H26" i="4" s="1"/>
  <c r="I28" i="4"/>
  <c r="I26" i="4" s="1"/>
  <c r="K17" i="4"/>
  <c r="J16" i="15" l="1"/>
  <c r="M16" i="15" s="1"/>
  <c r="K16" i="15" l="1"/>
  <c r="L16" i="15"/>
  <c r="N16" i="15" s="1" a="1"/>
  <c r="N16" i="15" s="1"/>
  <c r="F3" i="40"/>
  <c r="F1" i="5" l="1"/>
  <c r="F1" i="40"/>
  <c r="D2" i="54"/>
  <c r="D2" i="53"/>
  <c r="D2" i="52"/>
  <c r="D2" i="51"/>
  <c r="D2" i="50"/>
  <c r="D2" i="49"/>
  <c r="D2" i="48"/>
  <c r="D2" i="47"/>
  <c r="D2" i="46"/>
  <c r="D2" i="45"/>
  <c r="D2" i="44"/>
  <c r="D2" i="43"/>
  <c r="D2" i="42"/>
  <c r="D2" i="41"/>
  <c r="D1" i="15"/>
  <c r="D1" i="18"/>
  <c r="D1" i="12"/>
  <c r="D1" i="11"/>
  <c r="D1" i="4"/>
  <c r="D1" i="8"/>
  <c r="D1" i="7"/>
  <c r="D1" i="6"/>
  <c r="D1" i="1"/>
  <c r="D1" i="54"/>
  <c r="D1" i="41" l="1"/>
  <c r="D1" i="43"/>
  <c r="D1" i="45"/>
  <c r="D1" i="47"/>
  <c r="D1" i="49"/>
  <c r="D1" i="51"/>
  <c r="D1" i="53"/>
  <c r="D1" i="42"/>
  <c r="D1" i="44"/>
  <c r="D1" i="46"/>
  <c r="D1" i="48"/>
  <c r="D1" i="50"/>
  <c r="D1" i="52"/>
  <c r="BW59" i="40"/>
  <c r="BW57" i="40"/>
  <c r="BW55" i="40"/>
  <c r="BW53" i="40"/>
  <c r="BW51" i="40"/>
  <c r="BW49" i="40"/>
  <c r="BW47" i="40"/>
  <c r="BM59" i="40"/>
  <c r="BM57" i="40"/>
  <c r="BM55" i="40"/>
  <c r="BM53" i="40"/>
  <c r="BM51" i="40"/>
  <c r="BM49" i="40"/>
  <c r="BM47" i="40"/>
  <c r="AW59" i="40"/>
  <c r="AW57" i="40"/>
  <c r="AW55" i="40"/>
  <c r="AW53" i="40"/>
  <c r="AW51" i="40"/>
  <c r="AW49" i="40"/>
  <c r="AW47" i="40"/>
  <c r="BW61" i="40" l="1"/>
  <c r="BM61" i="40"/>
  <c r="CB61" i="40" l="1"/>
  <c r="CG61" i="40" s="1"/>
  <c r="BR61" i="40"/>
  <c r="J26" i="53"/>
  <c r="O16" i="51" l="1"/>
  <c r="D20" i="63" s="1"/>
  <c r="E20" i="63" s="1"/>
  <c r="G50" i="60"/>
  <c r="J25" i="54" l="1"/>
  <c r="H25" i="54"/>
  <c r="G25" i="54"/>
  <c r="J23" i="54"/>
  <c r="F25" i="54"/>
  <c r="J19" i="54"/>
  <c r="I26" i="53"/>
  <c r="H26" i="53"/>
  <c r="G26" i="53"/>
  <c r="J24" i="53"/>
  <c r="J22" i="53" s="1"/>
  <c r="I24" i="53"/>
  <c r="H24" i="53"/>
  <c r="G24" i="53"/>
  <c r="G22" i="53" s="1"/>
  <c r="F24" i="53"/>
  <c r="F22" i="53" s="1"/>
  <c r="I21" i="53"/>
  <c r="H21" i="53"/>
  <c r="F21" i="53"/>
  <c r="J19" i="53"/>
  <c r="I19" i="53"/>
  <c r="H19" i="53"/>
  <c r="H17" i="53" s="1"/>
  <c r="G19" i="53"/>
  <c r="G17" i="53" s="1"/>
  <c r="F19" i="53"/>
  <c r="F17" i="53" l="1"/>
  <c r="K22" i="53"/>
  <c r="I22" i="53"/>
  <c r="H22" i="53"/>
  <c r="J21" i="54"/>
  <c r="J17" i="54"/>
  <c r="I17" i="53"/>
  <c r="J17" i="53"/>
  <c r="K26" i="53"/>
  <c r="K21" i="53"/>
  <c r="O22" i="53"/>
  <c r="K25" i="54"/>
  <c r="L25" i="54" s="1"/>
  <c r="K19" i="53"/>
  <c r="K24" i="53"/>
  <c r="D23" i="63" l="1"/>
  <c r="E23" i="63" s="1"/>
  <c r="K17" i="53"/>
  <c r="N17" i="53" s="1" a="1"/>
  <c r="N17" i="53" s="1"/>
  <c r="O17" i="54"/>
  <c r="O21" i="54"/>
  <c r="M17" i="53"/>
  <c r="O17" i="53"/>
  <c r="K25" i="4"/>
  <c r="K24" i="4"/>
  <c r="K23" i="4"/>
  <c r="K20" i="4"/>
  <c r="K19" i="4"/>
  <c r="K16" i="4" s="1"/>
  <c r="K18" i="4"/>
  <c r="D22" i="63" l="1"/>
  <c r="E22" i="63" s="1"/>
  <c r="D24" i="63"/>
  <c r="E24" i="63" s="1"/>
  <c r="D25" i="63"/>
  <c r="E25" i="63" s="1"/>
  <c r="K21" i="4"/>
  <c r="K15" i="4" s="1"/>
  <c r="AQ58" i="40"/>
  <c r="O16" i="18"/>
  <c r="AN31" i="5" s="1"/>
  <c r="M22" i="53"/>
  <c r="M16" i="52"/>
  <c r="M16" i="46"/>
  <c r="M16" i="45"/>
  <c r="H10" i="63"/>
  <c r="P15" i="4" l="1"/>
  <c r="AN22" i="5" s="1"/>
  <c r="R15" i="7"/>
  <c r="G31" i="60"/>
  <c r="J93" i="60"/>
  <c r="K93" i="60"/>
  <c r="O16" i="7" l="1"/>
  <c r="D10" i="63" l="1"/>
  <c r="E10" i="63" s="1"/>
  <c r="C10" i="63"/>
  <c r="O16" i="6" l="1"/>
  <c r="AN14" i="5" s="1"/>
  <c r="S100" i="60" l="1"/>
  <c r="S99" i="60"/>
  <c r="S98" i="60"/>
  <c r="S97" i="60"/>
  <c r="S96" i="60"/>
  <c r="S95" i="60"/>
  <c r="S94" i="60"/>
  <c r="S93" i="60"/>
  <c r="S92" i="60"/>
  <c r="R88" i="60"/>
  <c r="Q88" i="60"/>
  <c r="S87" i="60"/>
  <c r="R87" i="60"/>
  <c r="Q87" i="60"/>
  <c r="AQ69" i="40" l="1"/>
  <c r="AQ67" i="40"/>
  <c r="AQ60" i="40"/>
  <c r="CU15" i="40"/>
  <c r="AQ49" i="40"/>
  <c r="AQ23" i="40"/>
  <c r="O16" i="49" l="1"/>
  <c r="D17" i="63" s="1"/>
  <c r="E17" i="63" s="1"/>
  <c r="BS9" i="5" l="1"/>
  <c r="K23" i="49"/>
  <c r="L23" i="49" s="1"/>
  <c r="I23" i="54"/>
  <c r="H23" i="54"/>
  <c r="H21" i="54" s="1"/>
  <c r="F23" i="54"/>
  <c r="F21" i="54" s="1"/>
  <c r="K21" i="54" s="1"/>
  <c r="L21" i="54" s="1"/>
  <c r="N21" i="54" s="1" a="1"/>
  <c r="N21" i="54" s="1"/>
  <c r="G23" i="54"/>
  <c r="G21" i="54" s="1"/>
  <c r="G19" i="54"/>
  <c r="G17" i="54" s="1"/>
  <c r="I19" i="54"/>
  <c r="H19" i="54"/>
  <c r="H17" i="54" s="1"/>
  <c r="F19" i="54"/>
  <c r="F17" i="54" s="1"/>
  <c r="K17" i="54" s="1"/>
  <c r="L17" i="54" s="1"/>
  <c r="N17" i="54" s="1" a="1"/>
  <c r="N17" i="54" s="1"/>
  <c r="K23" i="51"/>
  <c r="L23" i="51" s="1"/>
  <c r="K20" i="46"/>
  <c r="L20" i="46" s="1"/>
  <c r="K20" i="43"/>
  <c r="L20" i="43" s="1"/>
  <c r="K23" i="43"/>
  <c r="L23" i="43" s="1"/>
  <c r="I21" i="54" l="1"/>
  <c r="M21" i="54" s="1"/>
  <c r="I17" i="54"/>
  <c r="M17" i="54" s="1"/>
  <c r="O16" i="52"/>
  <c r="D21" i="63" s="1"/>
  <c r="E21" i="63" s="1"/>
  <c r="X25" i="40"/>
  <c r="U29" i="40"/>
  <c r="AA33" i="40"/>
  <c r="U38" i="40"/>
  <c r="K20" i="45"/>
  <c r="L20" i="45" s="1"/>
  <c r="U25" i="40"/>
  <c r="AA27" i="40"/>
  <c r="K16" i="46"/>
  <c r="N16" i="46" s="1" a="1"/>
  <c r="N16" i="46" s="1"/>
  <c r="X33" i="40"/>
  <c r="AA31" i="40"/>
  <c r="R38" i="40"/>
  <c r="X47" i="40"/>
  <c r="O20" i="47"/>
  <c r="X23" i="40"/>
  <c r="X27" i="40"/>
  <c r="AA29" i="40"/>
  <c r="U33" i="40"/>
  <c r="X31" i="40"/>
  <c r="L20" i="48"/>
  <c r="O38" i="40"/>
  <c r="U51" i="40"/>
  <c r="U47" i="40"/>
  <c r="X49" i="40"/>
  <c r="U23" i="40"/>
  <c r="U31" i="40"/>
  <c r="O24" i="50"/>
  <c r="D19" i="63" s="1"/>
  <c r="E19" i="63" s="1"/>
  <c r="U49" i="40"/>
  <c r="K20" i="49"/>
  <c r="L20" i="49" s="1"/>
  <c r="K19" i="54"/>
  <c r="L19" i="54" s="1"/>
  <c r="K20" i="44"/>
  <c r="L20" i="44" s="1"/>
  <c r="CU12" i="40"/>
  <c r="AQ40" i="40"/>
  <c r="K23" i="48"/>
  <c r="L23" i="48" s="1"/>
  <c r="K23" i="46"/>
  <c r="L23" i="46" s="1"/>
  <c r="O16" i="46"/>
  <c r="D15" i="63" s="1"/>
  <c r="E15" i="63" s="1"/>
  <c r="K23" i="45"/>
  <c r="L23" i="45" s="1"/>
  <c r="K23" i="44"/>
  <c r="L23" i="44" s="1"/>
  <c r="K23" i="54"/>
  <c r="L23" i="54" s="1"/>
  <c r="K20" i="52"/>
  <c r="L20" i="52" s="1"/>
  <c r="K23" i="52"/>
  <c r="L23" i="52" s="1"/>
  <c r="K20" i="51"/>
  <c r="L20" i="51" s="1"/>
  <c r="U53" i="40"/>
  <c r="X58" i="40"/>
  <c r="R60" i="40"/>
  <c r="U58" i="40"/>
  <c r="L22" i="47"/>
  <c r="U27" i="40"/>
  <c r="X60" i="40"/>
  <c r="R69" i="40"/>
  <c r="X29" i="40"/>
  <c r="U60" i="40"/>
  <c r="O58" i="40"/>
  <c r="R58" i="40"/>
  <c r="X53" i="40"/>
  <c r="O60" i="40"/>
  <c r="U69" i="40"/>
  <c r="K26" i="50"/>
  <c r="L26" i="50" s="1"/>
  <c r="K22" i="50"/>
  <c r="L22" i="50" s="1"/>
  <c r="X51" i="40"/>
  <c r="L18" i="50"/>
  <c r="L21" i="53"/>
  <c r="AA40" i="40"/>
  <c r="L24" i="53"/>
  <c r="L30" i="47"/>
  <c r="L19" i="53"/>
  <c r="L28" i="47"/>
  <c r="L26" i="53"/>
  <c r="L24" i="47"/>
  <c r="AQ53" i="40" l="1"/>
  <c r="AQ31" i="40"/>
  <c r="CU13" i="40" s="1"/>
  <c r="K23" i="41"/>
  <c r="L23" i="41"/>
  <c r="AM31" i="40"/>
  <c r="CS13" i="40" s="1"/>
  <c r="K23" i="42"/>
  <c r="L23" i="42" s="1"/>
  <c r="O16" i="48"/>
  <c r="D16" i="63" s="1"/>
  <c r="E16" i="63" s="1"/>
  <c r="AD51" i="40"/>
  <c r="O17" i="41"/>
  <c r="AQ14" i="40" s="1"/>
  <c r="CU14" i="40"/>
  <c r="AM47" i="40"/>
  <c r="CS14" i="40" s="1"/>
  <c r="O26" i="47"/>
  <c r="AQ33" i="40" s="1"/>
  <c r="AG53" i="40"/>
  <c r="R49" i="40"/>
  <c r="AQ51" i="40"/>
  <c r="AQ29" i="40"/>
  <c r="AQ27" i="40"/>
  <c r="O16" i="44"/>
  <c r="D13" i="63" s="1"/>
  <c r="E13" i="63" s="1"/>
  <c r="AG49" i="40"/>
  <c r="AG23" i="40"/>
  <c r="AG40" i="40"/>
  <c r="M26" i="47"/>
  <c r="AM33" i="40" s="1"/>
  <c r="AA16" i="40"/>
  <c r="AM53" i="40"/>
  <c r="AM25" i="40"/>
  <c r="AM29" i="40"/>
  <c r="AM38" i="40"/>
  <c r="AM27" i="40"/>
  <c r="AM49" i="40"/>
  <c r="AM69" i="40"/>
  <c r="AM67" i="40"/>
  <c r="AM60" i="40"/>
  <c r="N22" i="53" a="1"/>
  <c r="N22" i="53" s="1"/>
  <c r="AM58" i="40"/>
  <c r="CS15" i="40" s="1"/>
  <c r="AM51" i="40"/>
  <c r="AA38" i="40"/>
  <c r="AD47" i="40"/>
  <c r="AG47" i="40"/>
  <c r="U67" i="40"/>
  <c r="U40" i="40"/>
  <c r="R67" i="40"/>
  <c r="R40" i="40"/>
  <c r="AA67" i="40"/>
  <c r="AG51" i="40"/>
  <c r="AD53" i="40"/>
  <c r="R47" i="40"/>
  <c r="R51" i="40"/>
  <c r="R31" i="40"/>
  <c r="O40" i="40"/>
  <c r="R33" i="40"/>
  <c r="R27" i="40"/>
  <c r="R29" i="40"/>
  <c r="R53" i="40"/>
  <c r="AD33" i="40"/>
  <c r="AD31" i="40"/>
  <c r="AA69" i="40"/>
  <c r="AA49" i="40"/>
  <c r="AA53" i="40"/>
  <c r="R23" i="40"/>
  <c r="X69" i="40"/>
  <c r="X40" i="40"/>
  <c r="AM40" i="40"/>
  <c r="AA47" i="40"/>
  <c r="AA51" i="40"/>
  <c r="X67" i="40"/>
  <c r="X38" i="40"/>
  <c r="AA60" i="40"/>
  <c r="AA23" i="40"/>
  <c r="AA58" i="40"/>
  <c r="AD49" i="40"/>
  <c r="O67" i="40"/>
  <c r="AD29" i="40"/>
  <c r="AD27" i="40"/>
  <c r="AD23" i="40"/>
  <c r="CU11" i="40" l="1"/>
  <c r="AM23" i="40"/>
  <c r="AG58" i="40"/>
  <c r="AO25" i="40"/>
  <c r="AG25" i="40"/>
  <c r="AG31" i="40"/>
  <c r="AG38" i="40"/>
  <c r="AO53" i="40"/>
  <c r="AQ38" i="40"/>
  <c r="AG29" i="40"/>
  <c r="AQ25" i="40"/>
  <c r="L17" i="53"/>
  <c r="AJ58" i="40" s="1"/>
  <c r="AO58" i="40"/>
  <c r="CT15" i="40" s="1"/>
  <c r="AO27" i="40"/>
  <c r="AG27" i="40"/>
  <c r="AO33" i="40"/>
  <c r="AG33" i="40"/>
  <c r="L22" i="53"/>
  <c r="AJ60" i="40" s="1"/>
  <c r="AG60" i="40"/>
  <c r="AG67" i="40"/>
  <c r="AO38" i="40"/>
  <c r="O69" i="40"/>
  <c r="AO60" i="40"/>
  <c r="N24" i="50" a="1"/>
  <c r="N24" i="50" s="1"/>
  <c r="AO49" i="40"/>
  <c r="AA14" i="40"/>
  <c r="AO29" i="40"/>
  <c r="AO40" i="40"/>
  <c r="AO31" i="40"/>
  <c r="CT13" i="40" s="1"/>
  <c r="AO23" i="40"/>
  <c r="R14" i="40" l="1"/>
  <c r="U16" i="40"/>
  <c r="X14" i="40"/>
  <c r="K20" i="42"/>
  <c r="L20" i="42" s="1"/>
  <c r="AJ67" i="40"/>
  <c r="AO67" i="40"/>
  <c r="AO47" i="40"/>
  <c r="CT14" i="40" s="1"/>
  <c r="AJ47" i="40"/>
  <c r="AO51" i="40"/>
  <c r="AJ51" i="40"/>
  <c r="AG69" i="40"/>
  <c r="K21" i="41"/>
  <c r="R16" i="40"/>
  <c r="U14" i="40"/>
  <c r="AJ69" i="40" l="1"/>
  <c r="AO69" i="40"/>
  <c r="L25" i="41"/>
  <c r="AM14" i="40"/>
  <c r="CS11" i="40" s="1"/>
  <c r="AO16" i="40"/>
  <c r="CT12" i="40" s="1"/>
  <c r="AG16" i="40"/>
  <c r="AM16" i="40"/>
  <c r="CS12" i="40" s="1"/>
  <c r="X16" i="40"/>
  <c r="K25" i="41"/>
  <c r="O16" i="40"/>
  <c r="I21" i="1"/>
  <c r="I23" i="1" s="1"/>
  <c r="I15" i="1" s="1"/>
  <c r="AO14" i="40" l="1"/>
  <c r="CT11" i="40" s="1"/>
  <c r="AG14" i="40"/>
  <c r="O14" i="40"/>
  <c r="H21" i="1"/>
  <c r="H23" i="1" s="1"/>
  <c r="H15" i="1" s="1"/>
  <c r="K21" i="1" l="1"/>
  <c r="L21" i="1"/>
  <c r="J24" i="4"/>
  <c r="I24" i="4"/>
  <c r="H24" i="4"/>
  <c r="J23" i="4"/>
  <c r="I23" i="4"/>
  <c r="H23" i="4"/>
  <c r="G24" i="4"/>
  <c r="M24" i="4" s="1"/>
  <c r="I23" i="18"/>
  <c r="H23" i="18"/>
  <c r="G23" i="18"/>
  <c r="J19" i="4"/>
  <c r="I19" i="4"/>
  <c r="H19" i="4"/>
  <c r="J20" i="4"/>
  <c r="I20" i="4"/>
  <c r="H20" i="4"/>
  <c r="I20" i="18"/>
  <c r="H20" i="18"/>
  <c r="H16" i="18" s="1"/>
  <c r="G20" i="18"/>
  <c r="G16" i="18" s="1"/>
  <c r="G19" i="4"/>
  <c r="G20" i="4"/>
  <c r="M20" i="4" s="1"/>
  <c r="F20" i="18"/>
  <c r="BS13" i="5"/>
  <c r="AN24" i="5"/>
  <c r="BS12" i="5"/>
  <c r="AN16" i="5"/>
  <c r="BS10" i="5"/>
  <c r="J18" i="4"/>
  <c r="I18" i="4"/>
  <c r="H18" i="4"/>
  <c r="M17" i="4"/>
  <c r="F16" i="18" l="1"/>
  <c r="K16" i="18" s="1"/>
  <c r="M16" i="18"/>
  <c r="I16" i="18"/>
  <c r="J21" i="4"/>
  <c r="J16" i="4"/>
  <c r="J15" i="4" s="1"/>
  <c r="M19" i="4"/>
  <c r="G16" i="4"/>
  <c r="R31" i="5"/>
  <c r="U31" i="5"/>
  <c r="I16" i="4"/>
  <c r="H16" i="4"/>
  <c r="L20" i="18"/>
  <c r="H25" i="4"/>
  <c r="I25" i="4"/>
  <c r="J25" i="4"/>
  <c r="F23" i="18"/>
  <c r="G23" i="4"/>
  <c r="G21" i="4" s="1"/>
  <c r="G18" i="4"/>
  <c r="L24" i="4"/>
  <c r="L19" i="4"/>
  <c r="L20" i="4"/>
  <c r="K20" i="18"/>
  <c r="L17" i="4"/>
  <c r="M22" i="4"/>
  <c r="AA16" i="5"/>
  <c r="N16" i="18" l="1" a="1"/>
  <c r="N16" i="18" s="1"/>
  <c r="G15" i="4"/>
  <c r="L15" i="4" s="1"/>
  <c r="O15" i="4" s="1" a="1"/>
  <c r="O15" i="4" s="1"/>
  <c r="M25" i="4"/>
  <c r="L25" i="4"/>
  <c r="L23" i="4"/>
  <c r="M23" i="4"/>
  <c r="L23" i="18"/>
  <c r="L18" i="4"/>
  <c r="M18" i="4"/>
  <c r="H21" i="4"/>
  <c r="H15" i="4" s="1"/>
  <c r="I21" i="4"/>
  <c r="I15" i="4" s="1"/>
  <c r="K23" i="18"/>
  <c r="N15" i="4"/>
  <c r="H20" i="11"/>
  <c r="G20" i="11"/>
  <c r="L22" i="4"/>
  <c r="H18" i="11"/>
  <c r="G18" i="11"/>
  <c r="I18" i="11"/>
  <c r="I22" i="11" s="1"/>
  <c r="I16" i="11" s="1"/>
  <c r="L18" i="15"/>
  <c r="F18" i="11"/>
  <c r="K18" i="11" s="1"/>
  <c r="AJ31" i="5"/>
  <c r="BQ13" i="5" s="1"/>
  <c r="AA31" i="5"/>
  <c r="X31" i="5"/>
  <c r="AA24" i="5"/>
  <c r="G22" i="11" l="1"/>
  <c r="G16" i="11" s="1"/>
  <c r="H22" i="11"/>
  <c r="F22" i="11"/>
  <c r="L16" i="4"/>
  <c r="AJ22" i="5"/>
  <c r="BQ12" i="5" s="1"/>
  <c r="M16" i="4"/>
  <c r="M28" i="4"/>
  <c r="O31" i="5"/>
  <c r="L20" i="11"/>
  <c r="L21" i="4"/>
  <c r="M21" i="4"/>
  <c r="K20" i="15"/>
  <c r="L20" i="15"/>
  <c r="L18" i="11"/>
  <c r="K18" i="15"/>
  <c r="L22" i="15"/>
  <c r="L27" i="4"/>
  <c r="AD31" i="5"/>
  <c r="AA22" i="5"/>
  <c r="U22" i="5"/>
  <c r="R22" i="5"/>
  <c r="L28" i="4"/>
  <c r="F16" i="11" l="1"/>
  <c r="K22" i="11"/>
  <c r="K16" i="11"/>
  <c r="AD22" i="5"/>
  <c r="L22" i="11"/>
  <c r="X22" i="5"/>
  <c r="K22" i="15"/>
  <c r="U24" i="5"/>
  <c r="R24" i="5"/>
  <c r="X24" i="5"/>
  <c r="AD24" i="5"/>
  <c r="AL31" i="5"/>
  <c r="BR13" i="5" s="1"/>
  <c r="O22" i="5"/>
  <c r="G22" i="8" l="1"/>
  <c r="AL22" i="5"/>
  <c r="BR12" i="5" s="1"/>
  <c r="O24" i="5"/>
  <c r="G20" i="8"/>
  <c r="H22" i="8"/>
  <c r="H20" i="8"/>
  <c r="H23" i="6"/>
  <c r="F23" i="6"/>
  <c r="F20" i="6" l="1"/>
  <c r="F16" i="6" s="1"/>
  <c r="K16" i="6" s="1"/>
  <c r="N16" i="6" s="1" a="1"/>
  <c r="N16" i="6" s="1"/>
  <c r="L20" i="8"/>
  <c r="K22" i="8"/>
  <c r="L22" i="8"/>
  <c r="K20" i="8"/>
  <c r="H24" i="11"/>
  <c r="H16" i="11" s="1"/>
  <c r="G18" i="8"/>
  <c r="G24" i="8" s="1"/>
  <c r="G16" i="8" s="1"/>
  <c r="F20" i="7"/>
  <c r="G20" i="7"/>
  <c r="H20" i="7"/>
  <c r="N16" i="8" l="1" a="1"/>
  <c r="N16" i="8" s="1"/>
  <c r="L20" i="7"/>
  <c r="L20" i="6"/>
  <c r="AN19" i="5"/>
  <c r="BS11" i="5" s="1"/>
  <c r="AJ33" i="5"/>
  <c r="R33" i="5"/>
  <c r="AA26" i="5"/>
  <c r="H20" i="6"/>
  <c r="H16" i="6" s="1"/>
  <c r="G20" i="6"/>
  <c r="G16" i="6" s="1"/>
  <c r="L24" i="11"/>
  <c r="K23" i="6"/>
  <c r="L23" i="6"/>
  <c r="K19" i="1"/>
  <c r="K20" i="6"/>
  <c r="L24" i="15"/>
  <c r="K24" i="15"/>
  <c r="U33" i="5"/>
  <c r="H18" i="8"/>
  <c r="H24" i="8" s="1"/>
  <c r="H16" i="8" s="1"/>
  <c r="L18" i="8"/>
  <c r="K20" i="7"/>
  <c r="AA33" i="5"/>
  <c r="AA14" i="5"/>
  <c r="AA28" i="5"/>
  <c r="R28" i="5"/>
  <c r="R26" i="5"/>
  <c r="AA12" i="5"/>
  <c r="M16" i="7"/>
  <c r="F23" i="7"/>
  <c r="F16" i="7" l="1"/>
  <c r="K16" i="7" s="1"/>
  <c r="N16" i="7" s="1" a="1"/>
  <c r="N16" i="7" s="1"/>
  <c r="AA19" i="5"/>
  <c r="AJ19" i="5"/>
  <c r="BQ11" i="5" s="1"/>
  <c r="X16" i="5"/>
  <c r="R14" i="5"/>
  <c r="U14" i="5"/>
  <c r="AJ12" i="5"/>
  <c r="BQ9" i="5" s="1"/>
  <c r="AJ14" i="5"/>
  <c r="BQ10" i="5" s="1"/>
  <c r="K23" i="7"/>
  <c r="L23" i="7"/>
  <c r="G23" i="7"/>
  <c r="G16" i="7" s="1"/>
  <c r="H23" i="7"/>
  <c r="H16" i="7" s="1"/>
  <c r="K18" i="8"/>
  <c r="R19" i="5"/>
  <c r="U19" i="5"/>
  <c r="R12" i="5"/>
  <c r="X33" i="5"/>
  <c r="U28" i="5"/>
  <c r="U26" i="5"/>
  <c r="U12" i="5"/>
  <c r="AD14" i="5" l="1"/>
  <c r="AD12" i="5"/>
  <c r="AG33" i="5"/>
  <c r="AL33" i="5"/>
  <c r="AD16" i="5"/>
  <c r="AJ16" i="5"/>
  <c r="X19" i="5"/>
  <c r="U16" i="5"/>
  <c r="L24" i="8"/>
  <c r="R16" i="5"/>
  <c r="O33" i="5"/>
  <c r="AD33" i="5"/>
  <c r="AL28" i="5"/>
  <c r="K24" i="8"/>
  <c r="X28" i="5"/>
  <c r="AJ28" i="5"/>
  <c r="X26" i="5"/>
  <c r="AJ26" i="5"/>
  <c r="X12" i="5"/>
  <c r="X14" i="5"/>
  <c r="O26" i="5"/>
  <c r="O28" i="5"/>
  <c r="O14" i="5"/>
  <c r="O16" i="5"/>
  <c r="AL19" i="5" l="1"/>
  <c r="BR11" i="5" s="1"/>
  <c r="AD19" i="5"/>
  <c r="AG28" i="5"/>
  <c r="AD28" i="5"/>
  <c r="O19" i="5"/>
  <c r="AD26" i="5"/>
  <c r="O12" i="5"/>
  <c r="AL16" i="5"/>
  <c r="AL12" i="5" l="1"/>
  <c r="BR9" i="5" s="1"/>
  <c r="AL26" i="5"/>
  <c r="AG26" i="5"/>
  <c r="AL14" i="5"/>
  <c r="BR10" i="5" s="1"/>
  <c r="BR49" i="40" l="1"/>
  <c r="CB49" i="40"/>
  <c r="CG49" i="40" s="1"/>
  <c r="CB55" i="40"/>
  <c r="CG55" i="40" s="1"/>
  <c r="BR55" i="40"/>
  <c r="BR59" i="40"/>
  <c r="CB59" i="40"/>
  <c r="CG59" i="40" s="1"/>
  <c r="CB53" i="40"/>
  <c r="CG53" i="40" s="1"/>
  <c r="BR53" i="40"/>
  <c r="BR57" i="40"/>
  <c r="CB57" i="40"/>
  <c r="CG57" i="40" s="1"/>
  <c r="BR51" i="40"/>
  <c r="CB51" i="40"/>
  <c r="CG51" i="40" s="1"/>
  <c r="CB47" i="40"/>
  <c r="CG47" i="40" s="1"/>
  <c r="BR47" i="40"/>
  <c r="CG63" i="40" l="1"/>
  <c r="C11" i="60"/>
  <c r="E11" i="60"/>
  <c r="E61" i="60" s="1"/>
  <c r="C22" i="60" l="1"/>
  <c r="C61" i="60"/>
  <c r="C72" i="60"/>
  <c r="C35" i="60"/>
  <c r="E22" i="60"/>
  <c r="E35" i="60"/>
  <c r="E72" i="60"/>
</calcChain>
</file>

<file path=xl/comments1.xml><?xml version="1.0" encoding="utf-8"?>
<comments xmlns="http://schemas.openxmlformats.org/spreadsheetml/2006/main">
  <authors>
    <author>作成者</author>
  </authors>
  <commentList>
    <comment ref="C11" authorId="0" shapeId="0">
      <text>
        <r>
          <rPr>
            <b/>
            <sz val="9"/>
            <color indexed="81"/>
            <rFont val="ＭＳ Ｐゴシック"/>
            <family val="3"/>
            <charset val="128"/>
          </rPr>
          <t>チェックリスト本体で表示される数値については該当の記号を示しています。</t>
        </r>
      </text>
    </comment>
  </commentList>
</comments>
</file>

<file path=xl/comments2.xml><?xml version="1.0" encoding="utf-8"?>
<comments xmlns="http://schemas.openxmlformats.org/spreadsheetml/2006/main">
  <authors>
    <author>作成者</author>
  </authors>
  <commentList>
    <comment ref="D10" authorId="0" shapeId="0">
      <text>
        <r>
          <rPr>
            <b/>
            <sz val="9"/>
            <color indexed="81"/>
            <rFont val="ＭＳ Ｐゴシック"/>
            <family val="3"/>
            <charset val="128"/>
          </rPr>
          <t>チェックリスト本体で表示される数値については該当の記号を示しています。</t>
        </r>
      </text>
    </comment>
  </commentList>
</comments>
</file>

<file path=xl/comments3.xml><?xml version="1.0" encoding="utf-8"?>
<comments xmlns="http://schemas.openxmlformats.org/spreadsheetml/2006/main">
  <authors>
    <author>作成者</author>
  </authors>
  <commentList>
    <comment ref="G47" authorId="0" shapeId="0">
      <text>
        <r>
          <rPr>
            <b/>
            <sz val="12"/>
            <color indexed="81"/>
            <rFont val="MS P ゴシック"/>
            <family val="3"/>
            <charset val="128"/>
          </rPr>
          <t>大学法人＝4
短大法人＝2
高専法人＝5</t>
        </r>
      </text>
    </comment>
    <comment ref="G50" authorId="0" shapeId="0">
      <text>
        <r>
          <rPr>
            <b/>
            <sz val="12"/>
            <color indexed="81"/>
            <rFont val="MS P ゴシック"/>
            <family val="3"/>
            <charset val="128"/>
          </rPr>
          <t>大学法人＝4
短大法人＝2
高専法人＝5</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<sst xmlns="http://schemas.openxmlformats.org/spreadsheetml/2006/main" count="4162" uniqueCount="1209">
  <si>
    <t>学校法人名</t>
    <rPh sb="0" eb="2">
      <t>ガッコウ</t>
    </rPh>
    <rPh sb="2" eb="4">
      <t>ホウジン</t>
    </rPh>
    <rPh sb="4" eb="5">
      <t>メイ</t>
    </rPh>
    <phoneticPr fontId="1"/>
  </si>
  <si>
    <t>１－１　財務比率等に関するチェックリスト（法人全体）</t>
    <rPh sb="4" eb="6">
      <t>ザイム</t>
    </rPh>
    <rPh sb="6" eb="8">
      <t>ヒリツ</t>
    </rPh>
    <rPh sb="8" eb="9">
      <t>ナド</t>
    </rPh>
    <rPh sb="10" eb="11">
      <t>カン</t>
    </rPh>
    <rPh sb="21" eb="23">
      <t>ホウジン</t>
    </rPh>
    <rPh sb="23" eb="25">
      <t>ゼンタイ</t>
    </rPh>
    <phoneticPr fontId="1"/>
  </si>
  <si>
    <t>１．経常収支差額比率</t>
    <rPh sb="2" eb="4">
      <t>ケイジョウ</t>
    </rPh>
    <rPh sb="4" eb="6">
      <t>シュウシ</t>
    </rPh>
    <rPh sb="6" eb="8">
      <t>サガク</t>
    </rPh>
    <rPh sb="8" eb="10">
      <t>ヒリツ</t>
    </rPh>
    <phoneticPr fontId="1"/>
  </si>
  <si>
    <t>【比率の意味】</t>
    <rPh sb="1" eb="3">
      <t>ヒリツ</t>
    </rPh>
    <rPh sb="4" eb="6">
      <t>イミ</t>
    </rPh>
    <phoneticPr fontId="1"/>
  </si>
  <si>
    <t>経常収入</t>
    <rPh sb="0" eb="2">
      <t>ケイジョウ</t>
    </rPh>
    <rPh sb="2" eb="4">
      <t>シュウニュウ</t>
    </rPh>
    <phoneticPr fontId="1"/>
  </si>
  <si>
    <t>経常収支差額</t>
    <rPh sb="0" eb="2">
      <t>ケイジョウ</t>
    </rPh>
    <rPh sb="2" eb="4">
      <t>シュウシ</t>
    </rPh>
    <rPh sb="4" eb="6">
      <t>サガク</t>
    </rPh>
    <phoneticPr fontId="1"/>
  </si>
  <si>
    <t>経常収入(a)</t>
    <rPh sb="0" eb="2">
      <t>ケイジョウ</t>
    </rPh>
    <rPh sb="2" eb="4">
      <t>シュウニュウ</t>
    </rPh>
    <phoneticPr fontId="1"/>
  </si>
  <si>
    <t>経常支出(b)</t>
    <rPh sb="0" eb="2">
      <t>ケイジョウ</t>
    </rPh>
    <rPh sb="2" eb="4">
      <t>シシュツ</t>
    </rPh>
    <phoneticPr fontId="1"/>
  </si>
  <si>
    <t>経常収支差額(c)=(a)-(b)</t>
    <rPh sb="0" eb="2">
      <t>ケイジョウ</t>
    </rPh>
    <rPh sb="2" eb="4">
      <t>シュウシ</t>
    </rPh>
    <rPh sb="4" eb="6">
      <t>サガク</t>
    </rPh>
    <phoneticPr fontId="1"/>
  </si>
  <si>
    <t>経常収支差額比率(c)／(a)</t>
    <rPh sb="0" eb="2">
      <t>ケイジョウ</t>
    </rPh>
    <rPh sb="2" eb="4">
      <t>シュウシ</t>
    </rPh>
    <rPh sb="4" eb="6">
      <t>サガク</t>
    </rPh>
    <rPh sb="6" eb="8">
      <t>ヒリツ</t>
    </rPh>
    <phoneticPr fontId="1"/>
  </si>
  <si>
    <t>絶対評価</t>
    <rPh sb="0" eb="2">
      <t>ゼッタイ</t>
    </rPh>
    <rPh sb="2" eb="4">
      <t>ヒョウカ</t>
    </rPh>
    <phoneticPr fontId="1"/>
  </si>
  <si>
    <t>相対評価</t>
    <rPh sb="0" eb="2">
      <t>ソウタイ</t>
    </rPh>
    <rPh sb="2" eb="4">
      <t>ヒョウカ</t>
    </rPh>
    <phoneticPr fontId="1"/>
  </si>
  <si>
    <t>～</t>
    <phoneticPr fontId="1"/>
  </si>
  <si>
    <t>趨勢
評価</t>
    <rPh sb="0" eb="2">
      <t>スウセイ</t>
    </rPh>
    <rPh sb="3" eb="5">
      <t>ヒョウカ</t>
    </rPh>
    <phoneticPr fontId="1"/>
  </si>
  <si>
    <t>絶対
評価</t>
    <rPh sb="0" eb="2">
      <t>ゼッタイ</t>
    </rPh>
    <rPh sb="3" eb="5">
      <t>ヒョウカ</t>
    </rPh>
    <phoneticPr fontId="1"/>
  </si>
  <si>
    <t>相対
評価</t>
    <rPh sb="0" eb="2">
      <t>ソウタイ</t>
    </rPh>
    <rPh sb="3" eb="5">
      <t>ヒョウカ</t>
    </rPh>
    <phoneticPr fontId="1"/>
  </si>
  <si>
    <t>項目</t>
    <rPh sb="0" eb="2">
      <t>コウモク</t>
    </rPh>
    <phoneticPr fontId="1"/>
  </si>
  <si>
    <t>＜算定式＞</t>
    <rPh sb="1" eb="3">
      <t>サンテイ</t>
    </rPh>
    <rPh sb="3" eb="4">
      <t>シキ</t>
    </rPh>
    <phoneticPr fontId="1"/>
  </si>
  <si>
    <t>Ⅲ　運用資産の状況</t>
    <rPh sb="2" eb="4">
      <t>ウンヨウ</t>
    </rPh>
    <rPh sb="4" eb="6">
      <t>シサン</t>
    </rPh>
    <rPh sb="7" eb="9">
      <t>ジョウキョウ</t>
    </rPh>
    <phoneticPr fontId="1"/>
  </si>
  <si>
    <t>５．積立率</t>
    <rPh sb="2" eb="4">
      <t>ツミタテ</t>
    </rPh>
    <rPh sb="4" eb="5">
      <t>リツ</t>
    </rPh>
    <phoneticPr fontId="1"/>
  </si>
  <si>
    <t>運用資産</t>
    <rPh sb="0" eb="2">
      <t>ウンヨウ</t>
    </rPh>
    <rPh sb="2" eb="4">
      <t>シサン</t>
    </rPh>
    <phoneticPr fontId="1"/>
  </si>
  <si>
    <r>
      <t>運用資産</t>
    </r>
    <r>
      <rPr>
        <b/>
        <sz val="8"/>
        <color theme="1"/>
        <rFont val="ＭＳ ゴシック"/>
        <family val="3"/>
        <charset val="128"/>
      </rPr>
      <t>（特定資産+有価証券+現金預金）</t>
    </r>
    <rPh sb="0" eb="2">
      <t>ウンヨウ</t>
    </rPh>
    <rPh sb="2" eb="4">
      <t>シサン</t>
    </rPh>
    <rPh sb="5" eb="7">
      <t>トクテイ</t>
    </rPh>
    <rPh sb="7" eb="9">
      <t>シサン</t>
    </rPh>
    <rPh sb="10" eb="12">
      <t>ユウカ</t>
    </rPh>
    <rPh sb="12" eb="14">
      <t>ショウケン</t>
    </rPh>
    <rPh sb="15" eb="17">
      <t>ゲンキン</t>
    </rPh>
    <rPh sb="17" eb="19">
      <t>ヨキン</t>
    </rPh>
    <phoneticPr fontId="1"/>
  </si>
  <si>
    <t>学校法人名</t>
    <rPh sb="0" eb="2">
      <t>ガッコウ</t>
    </rPh>
    <rPh sb="2" eb="4">
      <t>ホウジン</t>
    </rPh>
    <rPh sb="4" eb="5">
      <t>メイ</t>
    </rPh>
    <phoneticPr fontId="7"/>
  </si>
  <si>
    <t>１－１</t>
    <phoneticPr fontId="11"/>
  </si>
  <si>
    <t>財務比率等に関するチェックリスト（法人全体）</t>
    <rPh sb="0" eb="2">
      <t>ザイム</t>
    </rPh>
    <rPh sb="2" eb="4">
      <t>ヒリツ</t>
    </rPh>
    <rPh sb="4" eb="5">
      <t>トウ</t>
    </rPh>
    <rPh sb="6" eb="7">
      <t>カン</t>
    </rPh>
    <rPh sb="17" eb="19">
      <t>ホウジン</t>
    </rPh>
    <rPh sb="19" eb="21">
      <t>ゼンタイ</t>
    </rPh>
    <phoneticPr fontId="11"/>
  </si>
  <si>
    <t>総括表</t>
    <rPh sb="0" eb="3">
      <t>ソウカツヒョウ</t>
    </rPh>
    <phoneticPr fontId="11"/>
  </si>
  <si>
    <t>項目</t>
    <rPh sb="0" eb="2">
      <t>コウモク</t>
    </rPh>
    <phoneticPr fontId="11"/>
  </si>
  <si>
    <t>Ⅱ　活動区分資金収支状況</t>
    <rPh sb="2" eb="4">
      <t>カツドウ</t>
    </rPh>
    <rPh sb="4" eb="6">
      <t>クブン</t>
    </rPh>
    <rPh sb="6" eb="8">
      <t>シキン</t>
    </rPh>
    <rPh sb="8" eb="10">
      <t>シュウシ</t>
    </rPh>
    <rPh sb="10" eb="12">
      <t>ジョウキョウ</t>
    </rPh>
    <phoneticPr fontId="11"/>
  </si>
  <si>
    <t>Ⅳ　外部負債状況</t>
    <rPh sb="2" eb="4">
      <t>ガイブ</t>
    </rPh>
    <rPh sb="4" eb="6">
      <t>フサイ</t>
    </rPh>
    <rPh sb="6" eb="8">
      <t>ジョウキョウ</t>
    </rPh>
    <phoneticPr fontId="11"/>
  </si>
  <si>
    <t>はレーダーチャートで使用する項目です。</t>
    <rPh sb="10" eb="12">
      <t>シヨウ</t>
    </rPh>
    <rPh sb="14" eb="16">
      <t>コウモク</t>
    </rPh>
    <phoneticPr fontId="11"/>
  </si>
  <si>
    <t>２．人件費比率</t>
    <rPh sb="2" eb="5">
      <t>ジンケンヒ</t>
    </rPh>
    <rPh sb="5" eb="7">
      <t>ヒリツ</t>
    </rPh>
    <phoneticPr fontId="1"/>
  </si>
  <si>
    <t>人件費</t>
    <rPh sb="0" eb="3">
      <t>ジンケンヒ</t>
    </rPh>
    <phoneticPr fontId="1"/>
  </si>
  <si>
    <t>３．人件費依存率</t>
    <rPh sb="2" eb="5">
      <t>ジンケンヒ</t>
    </rPh>
    <rPh sb="5" eb="7">
      <t>イゾン</t>
    </rPh>
    <rPh sb="7" eb="8">
      <t>リツ</t>
    </rPh>
    <phoneticPr fontId="1"/>
  </si>
  <si>
    <t>学生生徒等納付金</t>
    <rPh sb="0" eb="2">
      <t>ガクセイ</t>
    </rPh>
    <rPh sb="2" eb="4">
      <t>セイト</t>
    </rPh>
    <rPh sb="4" eb="5">
      <t>トウ</t>
    </rPh>
    <rPh sb="5" eb="8">
      <t>ノウフキン</t>
    </rPh>
    <phoneticPr fontId="1"/>
  </si>
  <si>
    <t>Ⅱ　活動区分資金収支状況</t>
    <rPh sb="2" eb="4">
      <t>カツドウ</t>
    </rPh>
    <rPh sb="4" eb="6">
      <t>クブン</t>
    </rPh>
    <rPh sb="6" eb="8">
      <t>シキン</t>
    </rPh>
    <rPh sb="8" eb="10">
      <t>シュウシ</t>
    </rPh>
    <rPh sb="10" eb="12">
      <t>ジョウキョウ</t>
    </rPh>
    <phoneticPr fontId="1"/>
  </si>
  <si>
    <t>４．教育活動資金収支差額比率</t>
    <rPh sb="10" eb="12">
      <t>サガク</t>
    </rPh>
    <rPh sb="12" eb="14">
      <t>ヒリツ</t>
    </rPh>
    <phoneticPr fontId="1"/>
  </si>
  <si>
    <t>教育活動資金収支差額</t>
    <rPh sb="0" eb="2">
      <t>キョウイク</t>
    </rPh>
    <rPh sb="2" eb="4">
      <t>カツドウ</t>
    </rPh>
    <rPh sb="4" eb="6">
      <t>シキン</t>
    </rPh>
    <rPh sb="6" eb="8">
      <t>シュウシ</t>
    </rPh>
    <rPh sb="8" eb="10">
      <t>サガク</t>
    </rPh>
    <phoneticPr fontId="1"/>
  </si>
  <si>
    <t>目標</t>
    <rPh sb="0" eb="2">
      <t>モクヒョウ</t>
    </rPh>
    <phoneticPr fontId="1"/>
  </si>
  <si>
    <t>2年連続
目標達成</t>
    <rPh sb="1" eb="2">
      <t>ネン</t>
    </rPh>
    <rPh sb="2" eb="4">
      <t>レンゾク</t>
    </rPh>
    <rPh sb="5" eb="7">
      <t>モクヒョウ</t>
    </rPh>
    <rPh sb="7" eb="9">
      <t>タッセイ</t>
    </rPh>
    <phoneticPr fontId="1"/>
  </si>
  <si>
    <t>６．運用資産超過額対教育活動資金収支差額比（年）</t>
    <rPh sb="2" eb="4">
      <t>ウンヨウ</t>
    </rPh>
    <rPh sb="4" eb="6">
      <t>シサン</t>
    </rPh>
    <rPh sb="6" eb="8">
      <t>チョウカ</t>
    </rPh>
    <rPh sb="8" eb="9">
      <t>ガク</t>
    </rPh>
    <rPh sb="9" eb="10">
      <t>タイ</t>
    </rPh>
    <rPh sb="10" eb="12">
      <t>キョウイク</t>
    </rPh>
    <rPh sb="12" eb="14">
      <t>カツドウ</t>
    </rPh>
    <rPh sb="14" eb="16">
      <t>シキン</t>
    </rPh>
    <rPh sb="16" eb="18">
      <t>シュウシ</t>
    </rPh>
    <rPh sb="18" eb="20">
      <t>サガク</t>
    </rPh>
    <rPh sb="20" eb="21">
      <t>ヒ</t>
    </rPh>
    <rPh sb="22" eb="23">
      <t>ネン</t>
    </rPh>
    <phoneticPr fontId="1"/>
  </si>
  <si>
    <t>運用資産超過額</t>
    <rPh sb="0" eb="2">
      <t>ウンヨウ</t>
    </rPh>
    <rPh sb="2" eb="4">
      <t>シサン</t>
    </rPh>
    <rPh sb="4" eb="6">
      <t>チョウカ</t>
    </rPh>
    <rPh sb="6" eb="7">
      <t>ガク</t>
    </rPh>
    <phoneticPr fontId="1"/>
  </si>
  <si>
    <t>７．運用資産対教育活動資金収支差額比（年）</t>
    <rPh sb="2" eb="4">
      <t>ウンヨウ</t>
    </rPh>
    <rPh sb="4" eb="6">
      <t>シサン</t>
    </rPh>
    <rPh sb="6" eb="7">
      <t>タイ</t>
    </rPh>
    <rPh sb="7" eb="9">
      <t>キョウイク</t>
    </rPh>
    <rPh sb="9" eb="11">
      <t>カツドウ</t>
    </rPh>
    <rPh sb="11" eb="13">
      <t>シキン</t>
    </rPh>
    <rPh sb="13" eb="15">
      <t>シュウシ</t>
    </rPh>
    <rPh sb="15" eb="17">
      <t>サガク</t>
    </rPh>
    <rPh sb="17" eb="18">
      <t>ヒ</t>
    </rPh>
    <rPh sb="19" eb="20">
      <t>ネン</t>
    </rPh>
    <phoneticPr fontId="1"/>
  </si>
  <si>
    <t>Ⅳ　外部負債状況</t>
    <rPh sb="2" eb="4">
      <t>ガイブ</t>
    </rPh>
    <rPh sb="4" eb="6">
      <t>フサイ</t>
    </rPh>
    <rPh sb="6" eb="8">
      <t>ジョウキョウ</t>
    </rPh>
    <phoneticPr fontId="1"/>
  </si>
  <si>
    <t>９．外部負債超過額対教育活動資金収支差額比（年）</t>
    <rPh sb="2" eb="4">
      <t>ガイブ</t>
    </rPh>
    <rPh sb="4" eb="6">
      <t>フサイ</t>
    </rPh>
    <rPh sb="6" eb="8">
      <t>チョウカ</t>
    </rPh>
    <rPh sb="8" eb="9">
      <t>ガク</t>
    </rPh>
    <rPh sb="9" eb="10">
      <t>タイ</t>
    </rPh>
    <rPh sb="10" eb="12">
      <t>キョウイク</t>
    </rPh>
    <rPh sb="12" eb="14">
      <t>カツドウ</t>
    </rPh>
    <rPh sb="14" eb="16">
      <t>シキン</t>
    </rPh>
    <rPh sb="16" eb="18">
      <t>シュウシ</t>
    </rPh>
    <rPh sb="18" eb="20">
      <t>サガク</t>
    </rPh>
    <rPh sb="20" eb="21">
      <t>ヒ</t>
    </rPh>
    <rPh sb="22" eb="23">
      <t>ネン</t>
    </rPh>
    <phoneticPr fontId="1"/>
  </si>
  <si>
    <t>外部負債超過額</t>
    <rPh sb="0" eb="4">
      <t>ガイブフサイ</t>
    </rPh>
    <rPh sb="4" eb="6">
      <t>チョウカ</t>
    </rPh>
    <rPh sb="6" eb="7">
      <t>ガク</t>
    </rPh>
    <phoneticPr fontId="1"/>
  </si>
  <si>
    <t>【単位】百万円</t>
    <phoneticPr fontId="1"/>
  </si>
  <si>
    <t>教育活動資金収入計</t>
    <rPh sb="0" eb="2">
      <t>キョウイク</t>
    </rPh>
    <rPh sb="2" eb="4">
      <t>カツドウ</t>
    </rPh>
    <rPh sb="4" eb="6">
      <t>シキン</t>
    </rPh>
    <rPh sb="6" eb="8">
      <t>シュウニュウ</t>
    </rPh>
    <rPh sb="8" eb="9">
      <t>ケイ</t>
    </rPh>
    <phoneticPr fontId="1"/>
  </si>
  <si>
    <t>Ⅲ　運用資産の状況</t>
    <rPh sb="2" eb="4">
      <t>ウンヨウ</t>
    </rPh>
    <rPh sb="4" eb="6">
      <t>シサン</t>
    </rPh>
    <rPh sb="7" eb="9">
      <t>ジョウキョウ</t>
    </rPh>
    <phoneticPr fontId="11"/>
  </si>
  <si>
    <t>点</t>
    <rPh sb="0" eb="1">
      <t>テン</t>
    </rPh>
    <phoneticPr fontId="1"/>
  </si>
  <si>
    <t>相対評価</t>
    <phoneticPr fontId="1"/>
  </si>
  <si>
    <t>積立率</t>
    <rPh sb="0" eb="2">
      <t>ツミタテ</t>
    </rPh>
    <rPh sb="2" eb="3">
      <t>リツ</t>
    </rPh>
    <phoneticPr fontId="1"/>
  </si>
  <si>
    <t>人件費(d)</t>
    <rPh sb="0" eb="3">
      <t>ジンケンヒ</t>
    </rPh>
    <phoneticPr fontId="1"/>
  </si>
  <si>
    <t>人件費比率(d)／(a)</t>
    <rPh sb="0" eb="3">
      <t>ジンケンヒ</t>
    </rPh>
    <rPh sb="3" eb="5">
      <t>ヒリツ</t>
    </rPh>
    <phoneticPr fontId="1"/>
  </si>
  <si>
    <t>（教育活動資金収支差額がマイナスの時のみ）</t>
    <rPh sb="1" eb="3">
      <t>キョウイク</t>
    </rPh>
    <rPh sb="3" eb="5">
      <t>カツドウ</t>
    </rPh>
    <rPh sb="5" eb="7">
      <t>シキン</t>
    </rPh>
    <rPh sb="7" eb="9">
      <t>シュウシ</t>
    </rPh>
    <rPh sb="9" eb="11">
      <t>サガク</t>
    </rPh>
    <rPh sb="17" eb="18">
      <t>トキ</t>
    </rPh>
    <phoneticPr fontId="1"/>
  </si>
  <si>
    <t>（参考）減価償却比率</t>
    <rPh sb="1" eb="3">
      <t>サンコウ</t>
    </rPh>
    <rPh sb="4" eb="6">
      <t>ゲンカ</t>
    </rPh>
    <rPh sb="6" eb="8">
      <t>ショウキャク</t>
    </rPh>
    <rPh sb="8" eb="10">
      <t>ヒリツ</t>
    </rPh>
    <phoneticPr fontId="7"/>
  </si>
  <si>
    <t>８．流動比率</t>
    <rPh sb="2" eb="4">
      <t>リュウドウ</t>
    </rPh>
    <rPh sb="4" eb="6">
      <t>ヒリツ</t>
    </rPh>
    <phoneticPr fontId="1"/>
  </si>
  <si>
    <t>流動資産</t>
    <rPh sb="0" eb="2">
      <t>リュウドウ</t>
    </rPh>
    <rPh sb="2" eb="4">
      <t>シサン</t>
    </rPh>
    <phoneticPr fontId="1"/>
  </si>
  <si>
    <t>流動負債</t>
    <rPh sb="0" eb="2">
      <t>リュウドウ</t>
    </rPh>
    <rPh sb="2" eb="4">
      <t>フサイ</t>
    </rPh>
    <phoneticPr fontId="1"/>
  </si>
  <si>
    <t>【単位】百万円</t>
    <phoneticPr fontId="1"/>
  </si>
  <si>
    <t>相対評価</t>
    <phoneticPr fontId="1"/>
  </si>
  <si>
    <t>評価表</t>
    <rPh sb="0" eb="2">
      <t>ヒョウカ</t>
    </rPh>
    <rPh sb="2" eb="3">
      <t>ヒョウ</t>
    </rPh>
    <phoneticPr fontId="1"/>
  </si>
  <si>
    <t>３．人件費依存率</t>
    <rPh sb="2" eb="5">
      <t>ジンケンヒ</t>
    </rPh>
    <rPh sb="5" eb="7">
      <t>イゾン</t>
    </rPh>
    <rPh sb="7" eb="8">
      <t>リツ</t>
    </rPh>
    <phoneticPr fontId="7"/>
  </si>
  <si>
    <t>５．積立率</t>
    <rPh sb="2" eb="4">
      <t>ツミタテ</t>
    </rPh>
    <rPh sb="4" eb="5">
      <t>リツ</t>
    </rPh>
    <phoneticPr fontId="7"/>
  </si>
  <si>
    <t>８．流動比率</t>
    <rPh sb="2" eb="4">
      <t>リュウドウ</t>
    </rPh>
    <rPh sb="4" eb="6">
      <t>ヒリツ</t>
    </rPh>
    <phoneticPr fontId="7"/>
  </si>
  <si>
    <t>2年連続
10%以上</t>
    <rPh sb="1" eb="2">
      <t>ネン</t>
    </rPh>
    <rPh sb="2" eb="4">
      <t>レンゾク</t>
    </rPh>
    <rPh sb="8" eb="10">
      <t>イジョウ</t>
    </rPh>
    <phoneticPr fontId="1"/>
  </si>
  <si>
    <t>直近年度
10%以上</t>
    <rPh sb="0" eb="2">
      <t>チョッキン</t>
    </rPh>
    <rPh sb="2" eb="3">
      <t>ネン</t>
    </rPh>
    <rPh sb="8" eb="10">
      <t>イジョウ</t>
    </rPh>
    <phoneticPr fontId="1"/>
  </si>
  <si>
    <r>
      <t xml:space="preserve">直近年度
</t>
    </r>
    <r>
      <rPr>
        <sz val="10"/>
        <color theme="1"/>
        <rFont val="ＭＳ ゴシック"/>
        <family val="3"/>
        <charset val="128"/>
      </rPr>
      <t>0％以上10%未満</t>
    </r>
    <rPh sb="0" eb="2">
      <t>チョッキン</t>
    </rPh>
    <rPh sb="2" eb="3">
      <t>ネン</t>
    </rPh>
    <rPh sb="7" eb="9">
      <t>イジョウ</t>
    </rPh>
    <rPh sb="12" eb="14">
      <t>ミマン</t>
    </rPh>
    <phoneticPr fontId="1"/>
  </si>
  <si>
    <t>直近年度
0%未満</t>
    <rPh sb="0" eb="2">
      <t>チョッキン</t>
    </rPh>
    <rPh sb="2" eb="3">
      <t>ネン</t>
    </rPh>
    <rPh sb="7" eb="9">
      <t>ミマン</t>
    </rPh>
    <phoneticPr fontId="1"/>
  </si>
  <si>
    <t>2年連続
0%未満</t>
    <rPh sb="1" eb="2">
      <t>ネン</t>
    </rPh>
    <rPh sb="2" eb="4">
      <t>レンゾク</t>
    </rPh>
    <rPh sb="4" eb="5">
      <t>ネンド</t>
    </rPh>
    <rPh sb="7" eb="9">
      <t>ミマン</t>
    </rPh>
    <phoneticPr fontId="1"/>
  </si>
  <si>
    <t>5P以上増加</t>
    <rPh sb="2" eb="4">
      <t>イジョウ</t>
    </rPh>
    <rPh sb="4" eb="6">
      <t>ゾウカ</t>
    </rPh>
    <phoneticPr fontId="1"/>
  </si>
  <si>
    <r>
      <t xml:space="preserve">趨勢評価
</t>
    </r>
    <r>
      <rPr>
        <sz val="8"/>
        <color theme="1"/>
        <rFont val="ＭＳ ゴシック"/>
        <family val="3"/>
        <charset val="128"/>
      </rPr>
      <t>（P:ポイント）</t>
    </r>
    <rPh sb="0" eb="2">
      <t>スウセイ</t>
    </rPh>
    <rPh sb="2" eb="4">
      <t>ヒョウカ</t>
    </rPh>
    <phoneticPr fontId="1"/>
  </si>
  <si>
    <t>2.5P以上増加</t>
    <rPh sb="4" eb="6">
      <t>イジョウ</t>
    </rPh>
    <rPh sb="6" eb="8">
      <t>ゾウカ</t>
    </rPh>
    <phoneticPr fontId="1"/>
  </si>
  <si>
    <t>2.5～△2.5P
増減</t>
    <rPh sb="10" eb="12">
      <t>ゾウゲン</t>
    </rPh>
    <phoneticPr fontId="1"/>
  </si>
  <si>
    <t>2.5P以上減少</t>
    <rPh sb="4" eb="6">
      <t>イジョウ</t>
    </rPh>
    <rPh sb="6" eb="8">
      <t>ゲンショウ</t>
    </rPh>
    <phoneticPr fontId="1"/>
  </si>
  <si>
    <t>5P以上減少</t>
    <rPh sb="2" eb="4">
      <t>イジョウ</t>
    </rPh>
    <rPh sb="4" eb="6">
      <t>ゲンショウ</t>
    </rPh>
    <phoneticPr fontId="1"/>
  </si>
  <si>
    <t>2年連続
50%未満</t>
    <rPh sb="1" eb="2">
      <t>ネン</t>
    </rPh>
    <rPh sb="2" eb="4">
      <t>レンゾク</t>
    </rPh>
    <rPh sb="8" eb="10">
      <t>ミマン</t>
    </rPh>
    <phoneticPr fontId="1"/>
  </si>
  <si>
    <t>直近年度
50%未満</t>
    <rPh sb="0" eb="2">
      <t>チョッキン</t>
    </rPh>
    <rPh sb="2" eb="3">
      <t>ネン</t>
    </rPh>
    <rPh sb="8" eb="10">
      <t>ミマン</t>
    </rPh>
    <phoneticPr fontId="1"/>
  </si>
  <si>
    <r>
      <t xml:space="preserve">直近年度
</t>
    </r>
    <r>
      <rPr>
        <sz val="10"/>
        <color theme="1"/>
        <rFont val="ＭＳ ゴシック"/>
        <family val="3"/>
        <charset val="128"/>
      </rPr>
      <t>50%以上60%未満</t>
    </r>
    <rPh sb="0" eb="2">
      <t>チョッキン</t>
    </rPh>
    <rPh sb="2" eb="3">
      <t>ネン</t>
    </rPh>
    <rPh sb="8" eb="10">
      <t>イジョウ</t>
    </rPh>
    <rPh sb="13" eb="15">
      <t>ミマン</t>
    </rPh>
    <phoneticPr fontId="1"/>
  </si>
  <si>
    <t>直近年度
60%以上</t>
    <rPh sb="0" eb="2">
      <t>チョッキン</t>
    </rPh>
    <rPh sb="2" eb="3">
      <t>ネン</t>
    </rPh>
    <rPh sb="8" eb="10">
      <t>イジョウ</t>
    </rPh>
    <phoneticPr fontId="1"/>
  </si>
  <si>
    <t>2年連続
60%以上</t>
    <rPh sb="1" eb="2">
      <t>ネン</t>
    </rPh>
    <rPh sb="2" eb="4">
      <t>レンゾク</t>
    </rPh>
    <rPh sb="4" eb="5">
      <t>ネンド</t>
    </rPh>
    <rPh sb="8" eb="10">
      <t>イジョウ</t>
    </rPh>
    <phoneticPr fontId="1"/>
  </si>
  <si>
    <t>10P以上減少</t>
    <rPh sb="3" eb="5">
      <t>イジョウ</t>
    </rPh>
    <rPh sb="5" eb="7">
      <t>ゲンショウ</t>
    </rPh>
    <phoneticPr fontId="1"/>
  </si>
  <si>
    <t>5～△5P
増減</t>
    <rPh sb="6" eb="8">
      <t>ゾウゲン</t>
    </rPh>
    <phoneticPr fontId="1"/>
  </si>
  <si>
    <t>10P以上増加</t>
    <rPh sb="3" eb="5">
      <t>イジョウ</t>
    </rPh>
    <rPh sb="5" eb="7">
      <t>ゾウカ</t>
    </rPh>
    <phoneticPr fontId="1"/>
  </si>
  <si>
    <t>2年連続
20%以上</t>
    <rPh sb="1" eb="2">
      <t>ネン</t>
    </rPh>
    <rPh sb="2" eb="4">
      <t>レンゾク</t>
    </rPh>
    <rPh sb="8" eb="10">
      <t>イジョウ</t>
    </rPh>
    <phoneticPr fontId="1"/>
  </si>
  <si>
    <t>直近年度
20%以上</t>
    <rPh sb="0" eb="2">
      <t>チョッキン</t>
    </rPh>
    <rPh sb="2" eb="3">
      <t>ネン</t>
    </rPh>
    <rPh sb="8" eb="10">
      <t>イジョウ</t>
    </rPh>
    <phoneticPr fontId="1"/>
  </si>
  <si>
    <t>直近年度
10%未満</t>
    <rPh sb="0" eb="2">
      <t>チョッキン</t>
    </rPh>
    <rPh sb="2" eb="3">
      <t>ネン</t>
    </rPh>
    <rPh sb="8" eb="10">
      <t>ミマン</t>
    </rPh>
    <phoneticPr fontId="1"/>
  </si>
  <si>
    <t>5P以上増加</t>
    <rPh sb="2" eb="4">
      <t>イジョウ</t>
    </rPh>
    <rPh sb="4" eb="5">
      <t>ゾウ</t>
    </rPh>
    <rPh sb="5" eb="6">
      <t>カ</t>
    </rPh>
    <phoneticPr fontId="1"/>
  </si>
  <si>
    <t>2.5P以上増加</t>
    <rPh sb="4" eb="6">
      <t>イジョウ</t>
    </rPh>
    <rPh sb="6" eb="7">
      <t>ゾウ</t>
    </rPh>
    <rPh sb="7" eb="8">
      <t>カ</t>
    </rPh>
    <phoneticPr fontId="1"/>
  </si>
  <si>
    <t>－</t>
    <phoneticPr fontId="1"/>
  </si>
  <si>
    <t>直近年度
100%未満</t>
    <rPh sb="0" eb="2">
      <t>チョッキン</t>
    </rPh>
    <rPh sb="2" eb="3">
      <t>ネン</t>
    </rPh>
    <rPh sb="9" eb="11">
      <t>ミマン</t>
    </rPh>
    <phoneticPr fontId="1"/>
  </si>
  <si>
    <t>2年連続
100%未満</t>
    <rPh sb="1" eb="2">
      <t>ネン</t>
    </rPh>
    <rPh sb="2" eb="4">
      <t>レンゾク</t>
    </rPh>
    <rPh sb="4" eb="5">
      <t>ネンド</t>
    </rPh>
    <rPh sb="9" eb="11">
      <t>ミマン</t>
    </rPh>
    <phoneticPr fontId="1"/>
  </si>
  <si>
    <t>2年連続
200%以上</t>
    <rPh sb="1" eb="2">
      <t>ネン</t>
    </rPh>
    <rPh sb="2" eb="4">
      <t>レンゾク</t>
    </rPh>
    <rPh sb="9" eb="11">
      <t>イジョウ</t>
    </rPh>
    <phoneticPr fontId="1"/>
  </si>
  <si>
    <t>直近年度
200%以上</t>
    <rPh sb="0" eb="2">
      <t>チョッキン</t>
    </rPh>
    <rPh sb="2" eb="3">
      <t>ネン</t>
    </rPh>
    <rPh sb="9" eb="11">
      <t>イジョウ</t>
    </rPh>
    <phoneticPr fontId="1"/>
  </si>
  <si>
    <r>
      <t xml:space="preserve">直近年度
</t>
    </r>
    <r>
      <rPr>
        <sz val="8"/>
        <color theme="1"/>
        <rFont val="ＭＳ ゴシック"/>
        <family val="3"/>
        <charset val="128"/>
      </rPr>
      <t>100%以上200%未満</t>
    </r>
    <rPh sb="0" eb="2">
      <t>チョッキン</t>
    </rPh>
    <rPh sb="2" eb="3">
      <t>ネン</t>
    </rPh>
    <rPh sb="9" eb="11">
      <t>イジョウ</t>
    </rPh>
    <rPh sb="15" eb="17">
      <t>ミマン</t>
    </rPh>
    <phoneticPr fontId="1"/>
  </si>
  <si>
    <t>2年連続
10年以内</t>
    <rPh sb="1" eb="2">
      <t>ネン</t>
    </rPh>
    <rPh sb="2" eb="4">
      <t>レンゾク</t>
    </rPh>
    <rPh sb="7" eb="8">
      <t>ネン</t>
    </rPh>
    <rPh sb="8" eb="10">
      <t>イナイ</t>
    </rPh>
    <phoneticPr fontId="1"/>
  </si>
  <si>
    <t>直近年度
10年以内</t>
    <rPh sb="0" eb="2">
      <t>チョッキン</t>
    </rPh>
    <rPh sb="2" eb="3">
      <t>ネン</t>
    </rPh>
    <rPh sb="7" eb="8">
      <t>ネン</t>
    </rPh>
    <rPh sb="8" eb="10">
      <t>イナイ</t>
    </rPh>
    <phoneticPr fontId="1"/>
  </si>
  <si>
    <t>直近年度
10年超</t>
    <rPh sb="0" eb="2">
      <t>チョッキン</t>
    </rPh>
    <rPh sb="2" eb="3">
      <t>ネン</t>
    </rPh>
    <rPh sb="7" eb="8">
      <t>ネン</t>
    </rPh>
    <rPh sb="8" eb="9">
      <t>チョウ</t>
    </rPh>
    <phoneticPr fontId="1"/>
  </si>
  <si>
    <t>2年連続
10年超</t>
    <rPh sb="1" eb="2">
      <t>ネン</t>
    </rPh>
    <rPh sb="2" eb="4">
      <t>レンゾク</t>
    </rPh>
    <rPh sb="4" eb="5">
      <t>ネンド</t>
    </rPh>
    <rPh sb="7" eb="8">
      <t>ネン</t>
    </rPh>
    <rPh sb="8" eb="9">
      <t>チョウ</t>
    </rPh>
    <phoneticPr fontId="1"/>
  </si>
  <si>
    <t>　　4年以上⇒2年以上、4年未満⇒2年未満</t>
    <rPh sb="3" eb="4">
      <t>ネン</t>
    </rPh>
    <rPh sb="4" eb="6">
      <t>イジョウ</t>
    </rPh>
    <rPh sb="8" eb="11">
      <t>ネンイジョウ</t>
    </rPh>
    <rPh sb="13" eb="14">
      <t>ネン</t>
    </rPh>
    <rPh sb="14" eb="16">
      <t>ミマン</t>
    </rPh>
    <rPh sb="18" eb="19">
      <t>ネン</t>
    </rPh>
    <rPh sb="19" eb="21">
      <t>ミマン</t>
    </rPh>
    <phoneticPr fontId="1"/>
  </si>
  <si>
    <t>絶対
評価</t>
    <rPh sb="3" eb="5">
      <t>ヒョウカ</t>
    </rPh>
    <phoneticPr fontId="11"/>
  </si>
  <si>
    <t>趨勢
評価</t>
    <rPh sb="0" eb="2">
      <t>スウセイ</t>
    </rPh>
    <rPh sb="3" eb="5">
      <t>ヒョウカ</t>
    </rPh>
    <phoneticPr fontId="11"/>
  </si>
  <si>
    <t>相対
評価</t>
    <rPh sb="3" eb="5">
      <t>ヒョウカ</t>
    </rPh>
    <phoneticPr fontId="11"/>
  </si>
  <si>
    <t>学校名</t>
    <rPh sb="0" eb="2">
      <t>ガッコウ</t>
    </rPh>
    <rPh sb="2" eb="3">
      <t>ジンメイ</t>
    </rPh>
    <phoneticPr fontId="7"/>
  </si>
  <si>
    <t>財務比率等に関するチェックリスト（学校単位）</t>
    <rPh sb="0" eb="2">
      <t>ザイム</t>
    </rPh>
    <rPh sb="2" eb="4">
      <t>ヒリツ</t>
    </rPh>
    <rPh sb="4" eb="5">
      <t>トウ</t>
    </rPh>
    <rPh sb="6" eb="7">
      <t>カン</t>
    </rPh>
    <rPh sb="17" eb="19">
      <t>ガッコウ</t>
    </rPh>
    <rPh sb="19" eb="21">
      <t>タンイ</t>
    </rPh>
    <phoneticPr fontId="11"/>
  </si>
  <si>
    <t>相対
評価</t>
    <rPh sb="3" eb="5">
      <t>ヒョウカ</t>
    </rPh>
    <phoneticPr fontId="1"/>
  </si>
  <si>
    <t>Ⅵ　学生数関係</t>
    <rPh sb="2" eb="5">
      <t>ガクセイスウ</t>
    </rPh>
    <rPh sb="5" eb="7">
      <t>カンケイ</t>
    </rPh>
    <phoneticPr fontId="11"/>
  </si>
  <si>
    <t>3.志願倍率</t>
    <rPh sb="2" eb="4">
      <t>シガン</t>
    </rPh>
    <rPh sb="4" eb="6">
      <t>バイリツ</t>
    </rPh>
    <phoneticPr fontId="7"/>
  </si>
  <si>
    <t>4.合格率</t>
    <rPh sb="2" eb="5">
      <t>ゴウカクリツ</t>
    </rPh>
    <phoneticPr fontId="7"/>
  </si>
  <si>
    <t>5.歩留率</t>
    <rPh sb="2" eb="4">
      <t>ブドマリ</t>
    </rPh>
    <rPh sb="4" eb="5">
      <t>リツ</t>
    </rPh>
    <phoneticPr fontId="7"/>
  </si>
  <si>
    <t>6.推薦割合</t>
    <rPh sb="2" eb="4">
      <t>スイセン</t>
    </rPh>
    <rPh sb="4" eb="6">
      <t>ワリアイ</t>
    </rPh>
    <phoneticPr fontId="7"/>
  </si>
  <si>
    <t>7.入学定員充足率</t>
    <rPh sb="2" eb="4">
      <t>ニュウガク</t>
    </rPh>
    <rPh sb="4" eb="6">
      <t>テイイン</t>
    </rPh>
    <rPh sb="6" eb="9">
      <t>ジュウソクリツ</t>
    </rPh>
    <phoneticPr fontId="7"/>
  </si>
  <si>
    <t>8.収容定員充足率</t>
    <rPh sb="2" eb="4">
      <t>シュウヨウ</t>
    </rPh>
    <rPh sb="4" eb="6">
      <t>テイイン</t>
    </rPh>
    <rPh sb="6" eb="9">
      <t>ジュウソクリツ</t>
    </rPh>
    <phoneticPr fontId="7"/>
  </si>
  <si>
    <t>10.奨学費割合</t>
    <rPh sb="3" eb="5">
      <t>ショウガク</t>
    </rPh>
    <rPh sb="5" eb="6">
      <t>ヒ</t>
    </rPh>
    <rPh sb="6" eb="8">
      <t>ワリアイ</t>
    </rPh>
    <phoneticPr fontId="7"/>
  </si>
  <si>
    <t>Ⅶ　教職員関係</t>
    <rPh sb="2" eb="5">
      <t>キョウショクイン</t>
    </rPh>
    <rPh sb="5" eb="7">
      <t>カンケイ</t>
    </rPh>
    <phoneticPr fontId="11"/>
  </si>
  <si>
    <t>経常収入</t>
    <rPh sb="0" eb="2">
      <t>ケイジョウ</t>
    </rPh>
    <phoneticPr fontId="1"/>
  </si>
  <si>
    <t>経常支出</t>
    <rPh sb="0" eb="2">
      <t>ケイジョウ</t>
    </rPh>
    <phoneticPr fontId="1"/>
  </si>
  <si>
    <t>経常収支
差額</t>
    <rPh sb="0" eb="2">
      <t>ケイジョウ</t>
    </rPh>
    <phoneticPr fontId="1"/>
  </si>
  <si>
    <t>摘要</t>
  </si>
  <si>
    <t>12.専任教員対非常勤教員割合</t>
    <rPh sb="3" eb="5">
      <t>センニン</t>
    </rPh>
    <rPh sb="5" eb="7">
      <t>キョウイン</t>
    </rPh>
    <rPh sb="7" eb="8">
      <t>タイ</t>
    </rPh>
    <rPh sb="8" eb="11">
      <t>ヒジョウキン</t>
    </rPh>
    <rPh sb="11" eb="13">
      <t>キョウイン</t>
    </rPh>
    <rPh sb="13" eb="15">
      <t>ワリアイ</t>
    </rPh>
    <phoneticPr fontId="7"/>
  </si>
  <si>
    <t>13.専任教員対専任職員割合</t>
    <rPh sb="3" eb="5">
      <t>センニン</t>
    </rPh>
    <rPh sb="5" eb="7">
      <t>キョウイン</t>
    </rPh>
    <rPh sb="7" eb="8">
      <t>タイ</t>
    </rPh>
    <rPh sb="8" eb="10">
      <t>センニン</t>
    </rPh>
    <rPh sb="10" eb="12">
      <t>ショクイン</t>
    </rPh>
    <rPh sb="12" eb="14">
      <t>ワリアイ</t>
    </rPh>
    <phoneticPr fontId="7"/>
  </si>
  <si>
    <t>法人計</t>
    <rPh sb="0" eb="2">
      <t>ホウジン</t>
    </rPh>
    <rPh sb="2" eb="3">
      <t>ケイ</t>
    </rPh>
    <phoneticPr fontId="1"/>
  </si>
  <si>
    <t>Ⅷ　経費関係</t>
    <rPh sb="2" eb="4">
      <t>ケイヒ</t>
    </rPh>
    <rPh sb="4" eb="6">
      <t>カンケイ</t>
    </rPh>
    <phoneticPr fontId="11"/>
  </si>
  <si>
    <t>B</t>
    <phoneticPr fontId="45"/>
  </si>
  <si>
    <t>さらに、収入支出を構成する要素（人数と単価）を下記のように分解して、その原因を評価する。</t>
    <rPh sb="4" eb="6">
      <t>シュウニュウ</t>
    </rPh>
    <rPh sb="6" eb="8">
      <t>シシュツ</t>
    </rPh>
    <rPh sb="9" eb="11">
      <t>コウセイ</t>
    </rPh>
    <rPh sb="13" eb="15">
      <t>ヨウソ</t>
    </rPh>
    <rPh sb="16" eb="18">
      <t>ニンズウ</t>
    </rPh>
    <rPh sb="19" eb="21">
      <t>タンカ</t>
    </rPh>
    <rPh sb="23" eb="25">
      <t>カキ</t>
    </rPh>
    <phoneticPr fontId="45"/>
  </si>
  <si>
    <t>１．大学は収入の7～8割が学納金、1割が補助金であるため、収入のほとんどが学生数で決まる。</t>
    <rPh sb="2" eb="4">
      <t>ダイガク</t>
    </rPh>
    <rPh sb="5" eb="7">
      <t>シュウニュウ</t>
    </rPh>
    <rPh sb="11" eb="12">
      <t>ワリ</t>
    </rPh>
    <rPh sb="13" eb="14">
      <t>ガク</t>
    </rPh>
    <rPh sb="14" eb="16">
      <t>ノウキン</t>
    </rPh>
    <rPh sb="18" eb="19">
      <t>ワリ</t>
    </rPh>
    <rPh sb="20" eb="23">
      <t>ホジョキン</t>
    </rPh>
    <phoneticPr fontId="45"/>
  </si>
  <si>
    <t>学生生徒等納付金=人数（学生生徒等数）×単価（授業料等）</t>
    <phoneticPr fontId="1"/>
  </si>
  <si>
    <t>２．支出の5割強は人件費であるため、支出の最重要要素は教職員数である。</t>
    <rPh sb="2" eb="4">
      <t>シシュツ</t>
    </rPh>
    <rPh sb="6" eb="7">
      <t>ワリ</t>
    </rPh>
    <rPh sb="7" eb="8">
      <t>キョウ</t>
    </rPh>
    <rPh sb="9" eb="12">
      <t>ジンケンヒ</t>
    </rPh>
    <rPh sb="18" eb="20">
      <t>シシュツ</t>
    </rPh>
    <rPh sb="21" eb="24">
      <t>サイジュウヨウ</t>
    </rPh>
    <rPh sb="24" eb="25">
      <t>ヨウ</t>
    </rPh>
    <phoneticPr fontId="45"/>
  </si>
  <si>
    <t>人件費=人数（教職員数）×単価（給与等）</t>
    <phoneticPr fontId="1"/>
  </si>
  <si>
    <t>学校名</t>
    <rPh sb="0" eb="2">
      <t>ガッコウ</t>
    </rPh>
    <rPh sb="2" eb="3">
      <t>メイ</t>
    </rPh>
    <phoneticPr fontId="1"/>
  </si>
  <si>
    <t>１－２　財務比率等に関するチェックリスト（学校単位）</t>
    <rPh sb="4" eb="6">
      <t>ザイム</t>
    </rPh>
    <rPh sb="6" eb="8">
      <t>ヒリツ</t>
    </rPh>
    <rPh sb="8" eb="9">
      <t>ナド</t>
    </rPh>
    <rPh sb="10" eb="11">
      <t>カン</t>
    </rPh>
    <rPh sb="21" eb="23">
      <t>ガッコウ</t>
    </rPh>
    <rPh sb="23" eb="25">
      <t>タンイ</t>
    </rPh>
    <phoneticPr fontId="1"/>
  </si>
  <si>
    <t>2.5P以上減少</t>
    <rPh sb="4" eb="6">
      <t>イジョウ</t>
    </rPh>
    <rPh sb="6" eb="7">
      <t>ゲン</t>
    </rPh>
    <rPh sb="7" eb="8">
      <t>ショウ</t>
    </rPh>
    <phoneticPr fontId="1"/>
  </si>
  <si>
    <t>2年連続
0%未満</t>
    <rPh sb="1" eb="2">
      <t>ネン</t>
    </rPh>
    <rPh sb="2" eb="4">
      <t>レンゾク</t>
    </rPh>
    <rPh sb="7" eb="9">
      <t>ミマン</t>
    </rPh>
    <phoneticPr fontId="1"/>
  </si>
  <si>
    <t>5P以上減少</t>
    <rPh sb="2" eb="4">
      <t>イジョウ</t>
    </rPh>
    <rPh sb="4" eb="5">
      <t>ゲン</t>
    </rPh>
    <phoneticPr fontId="1"/>
  </si>
  <si>
    <t>2年連続
60%以上</t>
    <rPh sb="1" eb="2">
      <t>ネン</t>
    </rPh>
    <rPh sb="2" eb="4">
      <t>レンゾク</t>
    </rPh>
    <rPh sb="8" eb="10">
      <t>イジョウ</t>
    </rPh>
    <phoneticPr fontId="1"/>
  </si>
  <si>
    <t>Ⅵ　学生数関係</t>
    <rPh sb="2" eb="5">
      <t>ガクセイスウ</t>
    </rPh>
    <rPh sb="5" eb="7">
      <t>カンケイ</t>
    </rPh>
    <phoneticPr fontId="1"/>
  </si>
  <si>
    <t>志願者数</t>
    <rPh sb="0" eb="3">
      <t>シガンシャ</t>
    </rPh>
    <rPh sb="3" eb="4">
      <t>スウ</t>
    </rPh>
    <phoneticPr fontId="1"/>
  </si>
  <si>
    <t>入学定員</t>
    <rPh sb="0" eb="2">
      <t>ニュウガク</t>
    </rPh>
    <rPh sb="2" eb="4">
      <t>テイイン</t>
    </rPh>
    <phoneticPr fontId="1"/>
  </si>
  <si>
    <t>趨勢評価</t>
    <rPh sb="0" eb="2">
      <t>スウセイ</t>
    </rPh>
    <rPh sb="2" eb="4">
      <t>ヒョウカ</t>
    </rPh>
    <phoneticPr fontId="1"/>
  </si>
  <si>
    <t>志願倍率(e)／(f)</t>
    <rPh sb="0" eb="2">
      <t>シガン</t>
    </rPh>
    <rPh sb="2" eb="4">
      <t>バイリツ</t>
    </rPh>
    <phoneticPr fontId="1"/>
  </si>
  <si>
    <t>志願者数(e)</t>
    <rPh sb="0" eb="3">
      <t>シガンシャ</t>
    </rPh>
    <rPh sb="3" eb="4">
      <t>スウ</t>
    </rPh>
    <phoneticPr fontId="1"/>
  </si>
  <si>
    <t>入学定員(f)</t>
    <rPh sb="0" eb="2">
      <t>ニュウガク</t>
    </rPh>
    <rPh sb="2" eb="4">
      <t>テイイン</t>
    </rPh>
    <phoneticPr fontId="1"/>
  </si>
  <si>
    <t>４．合格率</t>
    <rPh sb="2" eb="4">
      <t>ゴウカク</t>
    </rPh>
    <rPh sb="4" eb="5">
      <t>リツ</t>
    </rPh>
    <phoneticPr fontId="1"/>
  </si>
  <si>
    <t>合格者数</t>
    <rPh sb="0" eb="3">
      <t>ゴウカクシャ</t>
    </rPh>
    <rPh sb="3" eb="4">
      <t>スウ</t>
    </rPh>
    <phoneticPr fontId="1"/>
  </si>
  <si>
    <t>受験者数</t>
    <rPh sb="0" eb="2">
      <t>ジュケン</t>
    </rPh>
    <rPh sb="2" eb="3">
      <t>シャ</t>
    </rPh>
    <rPh sb="3" eb="4">
      <t>スウ</t>
    </rPh>
    <phoneticPr fontId="1"/>
  </si>
  <si>
    <t>合格率(g)／(h)</t>
    <rPh sb="0" eb="3">
      <t>ゴウカクリツ</t>
    </rPh>
    <phoneticPr fontId="1"/>
  </si>
  <si>
    <t>直近年度
目標達成</t>
    <rPh sb="0" eb="2">
      <t>チョッキン</t>
    </rPh>
    <rPh sb="2" eb="3">
      <t>ネン</t>
    </rPh>
    <rPh sb="5" eb="7">
      <t>モクヒョウ</t>
    </rPh>
    <rPh sb="7" eb="9">
      <t>タッセイ</t>
    </rPh>
    <phoneticPr fontId="1"/>
  </si>
  <si>
    <t>合格者数(g)</t>
    <rPh sb="0" eb="3">
      <t>ゴウカクシャ</t>
    </rPh>
    <rPh sb="3" eb="4">
      <t>スウ</t>
    </rPh>
    <phoneticPr fontId="1"/>
  </si>
  <si>
    <t>直近年度
目標未達成</t>
    <rPh sb="0" eb="2">
      <t>チョッキン</t>
    </rPh>
    <rPh sb="2" eb="3">
      <t>ネン</t>
    </rPh>
    <rPh sb="5" eb="7">
      <t>モクヒョウ</t>
    </rPh>
    <rPh sb="7" eb="10">
      <t>ミタッセイ</t>
    </rPh>
    <phoneticPr fontId="1"/>
  </si>
  <si>
    <t>受験者数(h)</t>
    <rPh sb="0" eb="3">
      <t>ジュケンシャ</t>
    </rPh>
    <rPh sb="3" eb="4">
      <t>スウ</t>
    </rPh>
    <phoneticPr fontId="1"/>
  </si>
  <si>
    <t>2年連続
目標未達成</t>
    <rPh sb="1" eb="2">
      <t>ネン</t>
    </rPh>
    <rPh sb="2" eb="4">
      <t>レンゾク</t>
    </rPh>
    <rPh sb="5" eb="7">
      <t>モクヒョウ</t>
    </rPh>
    <rPh sb="7" eb="8">
      <t>ミ</t>
    </rPh>
    <rPh sb="8" eb="10">
      <t>タッセイ</t>
    </rPh>
    <phoneticPr fontId="1"/>
  </si>
  <si>
    <t>５．歩留率</t>
    <rPh sb="2" eb="4">
      <t>ブドマリ</t>
    </rPh>
    <rPh sb="4" eb="5">
      <t>リツ</t>
    </rPh>
    <phoneticPr fontId="1"/>
  </si>
  <si>
    <t>入学者数</t>
    <rPh sb="0" eb="3">
      <t>ニュウガクシャ</t>
    </rPh>
    <rPh sb="3" eb="4">
      <t>スウ</t>
    </rPh>
    <phoneticPr fontId="1"/>
  </si>
  <si>
    <t>歩留率(i)／(g)</t>
    <rPh sb="0" eb="2">
      <t>ブドマリ</t>
    </rPh>
    <rPh sb="2" eb="3">
      <t>リツ</t>
    </rPh>
    <phoneticPr fontId="1"/>
  </si>
  <si>
    <t>入学者数(i)</t>
    <rPh sb="0" eb="2">
      <t>ニュウガク</t>
    </rPh>
    <rPh sb="2" eb="3">
      <t>シャ</t>
    </rPh>
    <rPh sb="3" eb="4">
      <t>スウ</t>
    </rPh>
    <phoneticPr fontId="1"/>
  </si>
  <si>
    <t>６．推薦割合</t>
    <rPh sb="2" eb="4">
      <t>スイセン</t>
    </rPh>
    <rPh sb="4" eb="6">
      <t>ワリアイ</t>
    </rPh>
    <phoneticPr fontId="1"/>
  </si>
  <si>
    <t>推薦割合(j)／(i)</t>
    <rPh sb="0" eb="2">
      <t>スイセン</t>
    </rPh>
    <rPh sb="2" eb="4">
      <t>ワリアイ</t>
    </rPh>
    <phoneticPr fontId="1"/>
  </si>
  <si>
    <t>入学者数(i)</t>
    <phoneticPr fontId="1"/>
  </si>
  <si>
    <t>７．入学定員充足率</t>
    <rPh sb="2" eb="4">
      <t>ニュウガク</t>
    </rPh>
    <rPh sb="4" eb="6">
      <t>テイイン</t>
    </rPh>
    <rPh sb="6" eb="9">
      <t>ジュウソクリツ</t>
    </rPh>
    <phoneticPr fontId="1"/>
  </si>
  <si>
    <t>８．収容定員充足率</t>
    <rPh sb="2" eb="4">
      <t>シュウヨウ</t>
    </rPh>
    <rPh sb="4" eb="6">
      <t>テイイン</t>
    </rPh>
    <rPh sb="6" eb="9">
      <t>ジュウソクリツ</t>
    </rPh>
    <phoneticPr fontId="1"/>
  </si>
  <si>
    <t>在籍者数</t>
    <rPh sb="0" eb="3">
      <t>ザイセキシャ</t>
    </rPh>
    <rPh sb="3" eb="4">
      <t>スウ</t>
    </rPh>
    <phoneticPr fontId="1"/>
  </si>
  <si>
    <t>入学定員充足率(i)／(f)</t>
    <rPh sb="0" eb="2">
      <t>ニュウガク</t>
    </rPh>
    <rPh sb="2" eb="4">
      <t>テイイン</t>
    </rPh>
    <rPh sb="4" eb="7">
      <t>ジュウソクリツ</t>
    </rPh>
    <phoneticPr fontId="1"/>
  </si>
  <si>
    <t>入学定員(f)</t>
    <rPh sb="2" eb="4">
      <t>テイイン</t>
    </rPh>
    <phoneticPr fontId="1"/>
  </si>
  <si>
    <t>70％以上
90%未満</t>
    <rPh sb="3" eb="5">
      <t>イジョウ</t>
    </rPh>
    <rPh sb="9" eb="11">
      <t>ミマン</t>
    </rPh>
    <phoneticPr fontId="1"/>
  </si>
  <si>
    <t>70%未満</t>
    <rPh sb="3" eb="5">
      <t>ミマン</t>
    </rPh>
    <phoneticPr fontId="1"/>
  </si>
  <si>
    <t>９．中途退学者率</t>
    <rPh sb="2" eb="4">
      <t>チュウト</t>
    </rPh>
    <rPh sb="4" eb="7">
      <t>タイガクシャ</t>
    </rPh>
    <rPh sb="7" eb="8">
      <t>リツ</t>
    </rPh>
    <phoneticPr fontId="1"/>
  </si>
  <si>
    <t>中途退学者数</t>
    <rPh sb="0" eb="2">
      <t>チュウト</t>
    </rPh>
    <rPh sb="2" eb="5">
      <t>タイガクシャ</t>
    </rPh>
    <rPh sb="5" eb="6">
      <t>スウ</t>
    </rPh>
    <phoneticPr fontId="1"/>
  </si>
  <si>
    <t>2年連続
目標達成</t>
    <rPh sb="5" eb="7">
      <t>モクヒョウ</t>
    </rPh>
    <rPh sb="7" eb="9">
      <t>タッセイ</t>
    </rPh>
    <phoneticPr fontId="1"/>
  </si>
  <si>
    <t>1P以上減少</t>
    <rPh sb="2" eb="4">
      <t>イジョウ</t>
    </rPh>
    <rPh sb="4" eb="5">
      <t>ゲン</t>
    </rPh>
    <rPh sb="5" eb="6">
      <t>ショウ</t>
    </rPh>
    <phoneticPr fontId="1"/>
  </si>
  <si>
    <t>0.5P以上減少</t>
    <rPh sb="4" eb="6">
      <t>イジョウ</t>
    </rPh>
    <rPh sb="6" eb="7">
      <t>ゲン</t>
    </rPh>
    <rPh sb="7" eb="8">
      <t>ショウ</t>
    </rPh>
    <phoneticPr fontId="1"/>
  </si>
  <si>
    <t>中途退学者数(m)</t>
    <rPh sb="0" eb="2">
      <t>チュウト</t>
    </rPh>
    <rPh sb="2" eb="5">
      <t>タイガクシャ</t>
    </rPh>
    <rPh sb="5" eb="6">
      <t>スウ</t>
    </rPh>
    <phoneticPr fontId="1"/>
  </si>
  <si>
    <t>0.5～△0.5P
増減</t>
    <rPh sb="10" eb="12">
      <t>ゾウゲン</t>
    </rPh>
    <phoneticPr fontId="1"/>
  </si>
  <si>
    <t>0.5P以上増加</t>
    <rPh sb="4" eb="6">
      <t>イジョウ</t>
    </rPh>
    <rPh sb="6" eb="7">
      <t>ゾウ</t>
    </rPh>
    <rPh sb="7" eb="8">
      <t>カ</t>
    </rPh>
    <phoneticPr fontId="1"/>
  </si>
  <si>
    <t>2年連続
目標未達成</t>
    <rPh sb="5" eb="7">
      <t>モクヒョウ</t>
    </rPh>
    <rPh sb="7" eb="8">
      <t>ミ</t>
    </rPh>
    <rPh sb="8" eb="10">
      <t>タッセイ</t>
    </rPh>
    <phoneticPr fontId="1"/>
  </si>
  <si>
    <t>1P以上増加</t>
    <rPh sb="2" eb="4">
      <t>イジョウ</t>
    </rPh>
    <rPh sb="4" eb="5">
      <t>ゾウ</t>
    </rPh>
    <rPh sb="5" eb="6">
      <t>カ</t>
    </rPh>
    <phoneticPr fontId="1"/>
  </si>
  <si>
    <t>１０．奨学費割合</t>
    <rPh sb="3" eb="5">
      <t>ショウガク</t>
    </rPh>
    <rPh sb="5" eb="6">
      <t>ヒ</t>
    </rPh>
    <rPh sb="6" eb="8">
      <t>ワリアイ</t>
    </rPh>
    <phoneticPr fontId="1"/>
  </si>
  <si>
    <t>奨学費割合(n)／(o)</t>
    <rPh sb="0" eb="2">
      <t>ショウガク</t>
    </rPh>
    <rPh sb="2" eb="3">
      <t>ヒ</t>
    </rPh>
    <rPh sb="3" eb="5">
      <t>ワリアイ</t>
    </rPh>
    <phoneticPr fontId="1"/>
  </si>
  <si>
    <t>2年連続
目標達成</t>
    <phoneticPr fontId="1"/>
  </si>
  <si>
    <t>奨学費支出(n)</t>
    <rPh sb="0" eb="2">
      <t>ショウガク</t>
    </rPh>
    <rPh sb="2" eb="3">
      <t>ヒ</t>
    </rPh>
    <rPh sb="3" eb="5">
      <t>シシュツ</t>
    </rPh>
    <phoneticPr fontId="1"/>
  </si>
  <si>
    <t>Ⅶ　教職員関係</t>
    <rPh sb="2" eb="5">
      <t>キョウショクイン</t>
    </rPh>
    <rPh sb="5" eb="7">
      <t>カンケイ</t>
    </rPh>
    <phoneticPr fontId="1"/>
  </si>
  <si>
    <t>「専任教員数」または「専任職員数」</t>
    <rPh sb="1" eb="3">
      <t>センニン</t>
    </rPh>
    <rPh sb="3" eb="5">
      <t>キョウイン</t>
    </rPh>
    <rPh sb="5" eb="6">
      <t>スウ</t>
    </rPh>
    <phoneticPr fontId="1"/>
  </si>
  <si>
    <t>在籍者/教員</t>
    <rPh sb="0" eb="3">
      <t>ザイセキシャ</t>
    </rPh>
    <phoneticPr fontId="1"/>
  </si>
  <si>
    <t>在籍者/職員</t>
    <rPh sb="0" eb="3">
      <t>ザイセキシャ</t>
    </rPh>
    <rPh sb="4" eb="6">
      <t>ショクイン</t>
    </rPh>
    <phoneticPr fontId="1"/>
  </si>
  <si>
    <t>専任教員数(p)</t>
    <rPh sb="0" eb="2">
      <t>センニン</t>
    </rPh>
    <rPh sb="2" eb="4">
      <t>キョウイン</t>
    </rPh>
    <rPh sb="4" eb="5">
      <t>スウ</t>
    </rPh>
    <phoneticPr fontId="1"/>
  </si>
  <si>
    <t>専任職員数(r)</t>
    <rPh sb="0" eb="2">
      <t>センニン</t>
    </rPh>
    <rPh sb="2" eb="4">
      <t>ショクイン</t>
    </rPh>
    <rPh sb="4" eb="5">
      <t>スウ</t>
    </rPh>
    <phoneticPr fontId="1"/>
  </si>
  <si>
    <t>2年連続
目標未達成</t>
    <phoneticPr fontId="1"/>
  </si>
  <si>
    <t>１２．専任教員対非常勤教員割合</t>
    <rPh sb="3" eb="5">
      <t>センニン</t>
    </rPh>
    <rPh sb="5" eb="7">
      <t>キョウイン</t>
    </rPh>
    <rPh sb="7" eb="8">
      <t>タイ</t>
    </rPh>
    <rPh sb="8" eb="11">
      <t>ヒジョウキン</t>
    </rPh>
    <rPh sb="11" eb="13">
      <t>キョウイン</t>
    </rPh>
    <rPh sb="13" eb="15">
      <t>ワリアイ</t>
    </rPh>
    <phoneticPr fontId="1"/>
  </si>
  <si>
    <t>非常勤教員数</t>
    <rPh sb="0" eb="3">
      <t>ヒジョウキン</t>
    </rPh>
    <rPh sb="3" eb="5">
      <t>キョウイン</t>
    </rPh>
    <rPh sb="5" eb="6">
      <t>スウ</t>
    </rPh>
    <phoneticPr fontId="1"/>
  </si>
  <si>
    <t>専任教員数</t>
    <rPh sb="0" eb="2">
      <t>センニン</t>
    </rPh>
    <rPh sb="2" eb="4">
      <t>キョウイン</t>
    </rPh>
    <rPh sb="4" eb="5">
      <t>スウ</t>
    </rPh>
    <phoneticPr fontId="1"/>
  </si>
  <si>
    <t>非常勤教員数(q)</t>
    <rPh sb="0" eb="3">
      <t>ヒジョウキン</t>
    </rPh>
    <rPh sb="3" eb="5">
      <t>キョウイン</t>
    </rPh>
    <rPh sb="5" eb="6">
      <t>スウ</t>
    </rPh>
    <phoneticPr fontId="1"/>
  </si>
  <si>
    <t>１３．専任教員対専任職員割合</t>
    <rPh sb="3" eb="5">
      <t>センニン</t>
    </rPh>
    <rPh sb="5" eb="7">
      <t>キョウイン</t>
    </rPh>
    <rPh sb="7" eb="8">
      <t>タイ</t>
    </rPh>
    <rPh sb="8" eb="10">
      <t>センニン</t>
    </rPh>
    <rPh sb="10" eb="12">
      <t>ショクイン</t>
    </rPh>
    <rPh sb="12" eb="14">
      <t>ワリアイ</t>
    </rPh>
    <phoneticPr fontId="1"/>
  </si>
  <si>
    <t>専任職員数</t>
    <rPh sb="0" eb="2">
      <t>センニン</t>
    </rPh>
    <rPh sb="2" eb="4">
      <t>ショクイン</t>
    </rPh>
    <rPh sb="4" eb="5">
      <t>スウ</t>
    </rPh>
    <phoneticPr fontId="1"/>
  </si>
  <si>
    <t>専任教員対専任職員割合(r)／(p)</t>
    <rPh sb="0" eb="2">
      <t>センニン</t>
    </rPh>
    <rPh sb="2" eb="4">
      <t>キョウイン</t>
    </rPh>
    <rPh sb="4" eb="5">
      <t>タイ</t>
    </rPh>
    <rPh sb="5" eb="7">
      <t>センニン</t>
    </rPh>
    <rPh sb="7" eb="9">
      <t>ショクイン</t>
    </rPh>
    <rPh sb="9" eb="11">
      <t>ワリアイ</t>
    </rPh>
    <phoneticPr fontId="1"/>
  </si>
  <si>
    <t>専任職員数(r)</t>
    <rPh sb="2" eb="3">
      <t>ショク</t>
    </rPh>
    <phoneticPr fontId="1"/>
  </si>
  <si>
    <t>専任教員
人件費/人</t>
    <rPh sb="9" eb="10">
      <t>ニン</t>
    </rPh>
    <phoneticPr fontId="1"/>
  </si>
  <si>
    <t>専任職員
人件費/人</t>
    <rPh sb="9" eb="10">
      <t>ニン</t>
    </rPh>
    <phoneticPr fontId="1"/>
  </si>
  <si>
    <t>専任教員人件費/人</t>
    <rPh sb="8" eb="9">
      <t>ヒト</t>
    </rPh>
    <phoneticPr fontId="1"/>
  </si>
  <si>
    <t>専任職員人件費/人</t>
    <rPh sb="8" eb="9">
      <t>ヒト</t>
    </rPh>
    <phoneticPr fontId="1"/>
  </si>
  <si>
    <t>100万円以上
減少</t>
    <rPh sb="5" eb="7">
      <t>イジョウ</t>
    </rPh>
    <rPh sb="8" eb="9">
      <t>ゲン</t>
    </rPh>
    <rPh sb="9" eb="10">
      <t>ショウ</t>
    </rPh>
    <phoneticPr fontId="1"/>
  </si>
  <si>
    <t>50～△50万円
増減</t>
    <rPh sb="9" eb="11">
      <t>ゾウゲン</t>
    </rPh>
    <phoneticPr fontId="1"/>
  </si>
  <si>
    <t>100万円以上
増加</t>
    <rPh sb="5" eb="7">
      <t>イジョウ</t>
    </rPh>
    <rPh sb="8" eb="9">
      <t>ゾウ</t>
    </rPh>
    <rPh sb="9" eb="10">
      <t>カ</t>
    </rPh>
    <phoneticPr fontId="1"/>
  </si>
  <si>
    <t>Ⅷ　経費関係</t>
    <rPh sb="2" eb="4">
      <t>ケイヒ</t>
    </rPh>
    <rPh sb="4" eb="6">
      <t>カンケイ</t>
    </rPh>
    <phoneticPr fontId="1"/>
  </si>
  <si>
    <t>「教育研究経費支出」または「管理経費支出」</t>
    <rPh sb="1" eb="3">
      <t>キョウイク</t>
    </rPh>
    <rPh sb="3" eb="5">
      <t>ケンキュウ</t>
    </rPh>
    <rPh sb="5" eb="7">
      <t>ケイヒ</t>
    </rPh>
    <rPh sb="7" eb="9">
      <t>シシュツ</t>
    </rPh>
    <rPh sb="14" eb="16">
      <t>カンリ</t>
    </rPh>
    <rPh sb="16" eb="18">
      <t>ケイヒ</t>
    </rPh>
    <rPh sb="18" eb="20">
      <t>シシュツ</t>
    </rPh>
    <phoneticPr fontId="1"/>
  </si>
  <si>
    <t>在籍者数</t>
    <rPh sb="0" eb="4">
      <t>ザイセキシャスウ</t>
    </rPh>
    <phoneticPr fontId="1"/>
  </si>
  <si>
    <t>【単位】千円</t>
    <rPh sb="4" eb="5">
      <t>セン</t>
    </rPh>
    <phoneticPr fontId="1"/>
  </si>
  <si>
    <t>教育研究経費支出/人</t>
    <rPh sb="9" eb="10">
      <t>ニン</t>
    </rPh>
    <phoneticPr fontId="1"/>
  </si>
  <si>
    <t>管理経費
支出/人</t>
    <rPh sb="8" eb="9">
      <t>ニン</t>
    </rPh>
    <phoneticPr fontId="1"/>
  </si>
  <si>
    <t>教育研究経費
支出/人</t>
    <rPh sb="10" eb="11">
      <t>ニン</t>
    </rPh>
    <phoneticPr fontId="1"/>
  </si>
  <si>
    <t>在籍者数(k)</t>
    <rPh sb="0" eb="3">
      <t>ザイセキシャ</t>
    </rPh>
    <rPh sb="3" eb="4">
      <t>スウ</t>
    </rPh>
    <phoneticPr fontId="1"/>
  </si>
  <si>
    <t>人件費支出 本務教員給</t>
    <rPh sb="0" eb="3">
      <t>ジンケンヒ</t>
    </rPh>
    <rPh sb="3" eb="5">
      <t>シシュツ</t>
    </rPh>
    <rPh sb="6" eb="8">
      <t>ホンム</t>
    </rPh>
    <rPh sb="8" eb="10">
      <t>キョウイン</t>
    </rPh>
    <rPh sb="10" eb="11">
      <t>キュウ</t>
    </rPh>
    <phoneticPr fontId="1"/>
  </si>
  <si>
    <t>人件費支出 本務職員給</t>
    <rPh sb="0" eb="3">
      <t>ジンケンヒ</t>
    </rPh>
    <rPh sb="3" eb="5">
      <t>シシュツ</t>
    </rPh>
    <rPh sb="6" eb="8">
      <t>ホンム</t>
    </rPh>
    <rPh sb="8" eb="10">
      <t>ショクイン</t>
    </rPh>
    <rPh sb="10" eb="11">
      <t>キュウ</t>
    </rPh>
    <phoneticPr fontId="1"/>
  </si>
  <si>
    <t>人件費支出　本務教員給(s)</t>
    <rPh sb="0" eb="3">
      <t>ジンケンヒ</t>
    </rPh>
    <rPh sb="3" eb="5">
      <t>シシュツ</t>
    </rPh>
    <rPh sb="6" eb="8">
      <t>ホンム</t>
    </rPh>
    <rPh sb="8" eb="10">
      <t>キョウイン</t>
    </rPh>
    <rPh sb="10" eb="11">
      <t>キュウ</t>
    </rPh>
    <phoneticPr fontId="1"/>
  </si>
  <si>
    <t>人件費支出　本務職員給(t)</t>
    <rPh sb="0" eb="3">
      <t>ジンケンヒ</t>
    </rPh>
    <rPh sb="3" eb="5">
      <t>シシュツ</t>
    </rPh>
    <rPh sb="6" eb="8">
      <t>ホンム</t>
    </rPh>
    <rPh sb="8" eb="10">
      <t>ショクイン</t>
    </rPh>
    <rPh sb="10" eb="11">
      <t>キュウ</t>
    </rPh>
    <phoneticPr fontId="1"/>
  </si>
  <si>
    <t>学校法人名</t>
    <rPh sb="0" eb="2">
      <t>ガッコウ</t>
    </rPh>
    <rPh sb="2" eb="4">
      <t>ホウジン</t>
    </rPh>
    <rPh sb="4" eb="5">
      <t>メイ</t>
    </rPh>
    <phoneticPr fontId="45"/>
  </si>
  <si>
    <t>法人種別</t>
    <rPh sb="0" eb="2">
      <t>ホウジン</t>
    </rPh>
    <rPh sb="2" eb="4">
      <t>シュベツ</t>
    </rPh>
    <phoneticPr fontId="45"/>
  </si>
  <si>
    <t>記号</t>
    <rPh sb="0" eb="2">
      <t>キゴウ</t>
    </rPh>
    <phoneticPr fontId="45"/>
  </si>
  <si>
    <t xml:space="preserve"> 学生生徒等納付金</t>
    <rPh sb="1" eb="3">
      <t>ガクセイ</t>
    </rPh>
    <rPh sb="3" eb="5">
      <t>セイト</t>
    </rPh>
    <rPh sb="5" eb="6">
      <t>ナド</t>
    </rPh>
    <rPh sb="6" eb="9">
      <t>ノウフキン</t>
    </rPh>
    <phoneticPr fontId="45"/>
  </si>
  <si>
    <t xml:space="preserve"> 人件費</t>
    <rPh sb="1" eb="4">
      <t>ジンケンヒ</t>
    </rPh>
    <phoneticPr fontId="45"/>
  </si>
  <si>
    <t>d</t>
    <phoneticPr fontId="45"/>
  </si>
  <si>
    <t xml:space="preserve"> 学生生徒等納付金収入</t>
    <phoneticPr fontId="45"/>
  </si>
  <si>
    <t xml:space="preserve"> 手数料収入</t>
    <phoneticPr fontId="45"/>
  </si>
  <si>
    <t xml:space="preserve"> 人件費支出</t>
    <phoneticPr fontId="45"/>
  </si>
  <si>
    <t xml:space="preserve"> 教育研究経費支出</t>
    <phoneticPr fontId="45"/>
  </si>
  <si>
    <t xml:space="preserve"> 管理経費支出</t>
    <phoneticPr fontId="45"/>
  </si>
  <si>
    <t xml:space="preserve">   建物</t>
    <rPh sb="3" eb="5">
      <t>タテモノ</t>
    </rPh>
    <phoneticPr fontId="45"/>
  </si>
  <si>
    <t xml:space="preserve">   構築物</t>
    <rPh sb="3" eb="6">
      <t>コウチクブツ</t>
    </rPh>
    <phoneticPr fontId="45"/>
  </si>
  <si>
    <t xml:space="preserve"> </t>
    <phoneticPr fontId="45"/>
  </si>
  <si>
    <t xml:space="preserve">   教育研究用機器備品</t>
    <rPh sb="3" eb="5">
      <t>キョウイク</t>
    </rPh>
    <rPh sb="5" eb="8">
      <t>ケンキュウヨウ</t>
    </rPh>
    <rPh sb="8" eb="10">
      <t>キキ</t>
    </rPh>
    <rPh sb="10" eb="12">
      <t>ビヒン</t>
    </rPh>
    <phoneticPr fontId="45"/>
  </si>
  <si>
    <t xml:space="preserve">   車輌</t>
    <rPh sb="3" eb="5">
      <t>シャリョウ</t>
    </rPh>
    <phoneticPr fontId="45"/>
  </si>
  <si>
    <t xml:space="preserve">   有価証券（長期）</t>
    <rPh sb="3" eb="5">
      <t>ユウカ</t>
    </rPh>
    <rPh sb="5" eb="7">
      <t>ショウケン</t>
    </rPh>
    <rPh sb="8" eb="10">
      <t>チョウキ</t>
    </rPh>
    <phoneticPr fontId="45"/>
  </si>
  <si>
    <t xml:space="preserve">   退職給与引当特定資産</t>
    <rPh sb="3" eb="5">
      <t>タイショク</t>
    </rPh>
    <rPh sb="5" eb="7">
      <t>キュウヨ</t>
    </rPh>
    <rPh sb="7" eb="9">
      <t>ヒキアテ</t>
    </rPh>
    <rPh sb="9" eb="11">
      <t>トクテイ</t>
    </rPh>
    <rPh sb="11" eb="13">
      <t>シサン</t>
    </rPh>
    <phoneticPr fontId="45"/>
  </si>
  <si>
    <t xml:space="preserve">   施設設備引当特定資産</t>
    <rPh sb="3" eb="5">
      <t>シセツ</t>
    </rPh>
    <rPh sb="5" eb="7">
      <t>セツビ</t>
    </rPh>
    <rPh sb="7" eb="9">
      <t>ヒキアテ</t>
    </rPh>
    <rPh sb="9" eb="11">
      <t>トクテイ</t>
    </rPh>
    <rPh sb="11" eb="13">
      <t>シサン</t>
    </rPh>
    <phoneticPr fontId="45"/>
  </si>
  <si>
    <t xml:space="preserve">   減価償却引当特定資産</t>
    <rPh sb="3" eb="5">
      <t>ゲンカ</t>
    </rPh>
    <rPh sb="5" eb="7">
      <t>ショウキャク</t>
    </rPh>
    <rPh sb="7" eb="9">
      <t>ヒキアテ</t>
    </rPh>
    <rPh sb="9" eb="11">
      <t>トクテイ</t>
    </rPh>
    <rPh sb="11" eb="13">
      <t>シサン</t>
    </rPh>
    <phoneticPr fontId="45"/>
  </si>
  <si>
    <t>　 その他（運用資産に相当するもの）</t>
    <rPh sb="4" eb="5">
      <t>タ</t>
    </rPh>
    <rPh sb="6" eb="8">
      <t>ウンヨウ</t>
    </rPh>
    <rPh sb="8" eb="10">
      <t>シサン</t>
    </rPh>
    <rPh sb="11" eb="13">
      <t>ソウトウ</t>
    </rPh>
    <phoneticPr fontId="45"/>
  </si>
  <si>
    <t xml:space="preserve"> 流動資産</t>
    <rPh sb="1" eb="3">
      <t>リュウドウ</t>
    </rPh>
    <rPh sb="3" eb="5">
      <t>シサン</t>
    </rPh>
    <phoneticPr fontId="45"/>
  </si>
  <si>
    <t xml:space="preserve">   長期借入金</t>
    <phoneticPr fontId="45"/>
  </si>
  <si>
    <t xml:space="preserve">   長期学校債</t>
    <phoneticPr fontId="45"/>
  </si>
  <si>
    <t xml:space="preserve">   退職給与引当金</t>
    <rPh sb="3" eb="5">
      <t>タイショク</t>
    </rPh>
    <rPh sb="5" eb="7">
      <t>キュウヨ</t>
    </rPh>
    <rPh sb="7" eb="9">
      <t>ヒキアテ</t>
    </rPh>
    <rPh sb="9" eb="10">
      <t>キン</t>
    </rPh>
    <phoneticPr fontId="45"/>
  </si>
  <si>
    <t xml:space="preserve">   長期未払金</t>
    <phoneticPr fontId="45"/>
  </si>
  <si>
    <t xml:space="preserve"> 流動負債</t>
    <rPh sb="1" eb="3">
      <t>リュウドウ</t>
    </rPh>
    <rPh sb="3" eb="5">
      <t>フサイ</t>
    </rPh>
    <phoneticPr fontId="45"/>
  </si>
  <si>
    <t xml:space="preserve"> 第2号基本金</t>
    <rPh sb="1" eb="2">
      <t>ダイ</t>
    </rPh>
    <rPh sb="3" eb="4">
      <t>ゴウ</t>
    </rPh>
    <rPh sb="4" eb="6">
      <t>キホン</t>
    </rPh>
    <rPh sb="6" eb="7">
      <t>キン</t>
    </rPh>
    <phoneticPr fontId="45"/>
  </si>
  <si>
    <t xml:space="preserve"> 第3号基本金</t>
    <rPh sb="1" eb="2">
      <t>ダイ</t>
    </rPh>
    <rPh sb="3" eb="4">
      <t>ゴウ</t>
    </rPh>
    <rPh sb="4" eb="6">
      <t>キホン</t>
    </rPh>
    <rPh sb="6" eb="7">
      <t>キン</t>
    </rPh>
    <phoneticPr fontId="45"/>
  </si>
  <si>
    <t xml:space="preserve"> 建物減価償却累計額</t>
    <rPh sb="4" eb="5">
      <t>カ</t>
    </rPh>
    <rPh sb="5" eb="7">
      <t>ショウキャク</t>
    </rPh>
    <rPh sb="7" eb="9">
      <t>ルイケイ</t>
    </rPh>
    <rPh sb="9" eb="10">
      <t>ガク</t>
    </rPh>
    <phoneticPr fontId="45"/>
  </si>
  <si>
    <t xml:space="preserve"> 構築物減価償却累計額</t>
    <rPh sb="3" eb="4">
      <t>ブツ</t>
    </rPh>
    <rPh sb="4" eb="6">
      <t>ゲンカ</t>
    </rPh>
    <rPh sb="6" eb="8">
      <t>ショウキャク</t>
    </rPh>
    <rPh sb="8" eb="10">
      <t>ルイケイ</t>
    </rPh>
    <rPh sb="10" eb="11">
      <t>ガク</t>
    </rPh>
    <phoneticPr fontId="45"/>
  </si>
  <si>
    <t xml:space="preserve"> 教育研究用機器備品減価償却累計額</t>
    <rPh sb="1" eb="3">
      <t>キョウイク</t>
    </rPh>
    <rPh sb="3" eb="6">
      <t>ケンキュウヨウ</t>
    </rPh>
    <rPh sb="6" eb="8">
      <t>キキ</t>
    </rPh>
    <rPh sb="8" eb="10">
      <t>ビヒン</t>
    </rPh>
    <phoneticPr fontId="45"/>
  </si>
  <si>
    <t xml:space="preserve"> 車輌減価償却累計額</t>
    <rPh sb="1" eb="3">
      <t>シャリョウ</t>
    </rPh>
    <phoneticPr fontId="45"/>
  </si>
  <si>
    <t xml:space="preserve"> その他の有形固定資産減価償却累計額</t>
    <rPh sb="3" eb="4">
      <t>タ</t>
    </rPh>
    <rPh sb="5" eb="7">
      <t>ユウケイ</t>
    </rPh>
    <rPh sb="7" eb="9">
      <t>コテイ</t>
    </rPh>
    <rPh sb="9" eb="11">
      <t>シサン</t>
    </rPh>
    <phoneticPr fontId="45"/>
  </si>
  <si>
    <t>運用資産</t>
    <rPh sb="0" eb="2">
      <t>ウンヨウ</t>
    </rPh>
    <rPh sb="2" eb="4">
      <t>シサン</t>
    </rPh>
    <phoneticPr fontId="45"/>
  </si>
  <si>
    <t>要積立額</t>
    <rPh sb="0" eb="1">
      <t>ヨウ</t>
    </rPh>
    <rPh sb="1" eb="3">
      <t>ツミタテ</t>
    </rPh>
    <rPh sb="3" eb="4">
      <t>ガク</t>
    </rPh>
    <phoneticPr fontId="45"/>
  </si>
  <si>
    <t>減価償却資産の貸借対照表計上額（図書を除く有形固定資産）</t>
    <rPh sb="0" eb="2">
      <t>ゲンカ</t>
    </rPh>
    <rPh sb="2" eb="4">
      <t>ショウキャク</t>
    </rPh>
    <rPh sb="4" eb="6">
      <t>シサン</t>
    </rPh>
    <rPh sb="7" eb="9">
      <t>タイシャク</t>
    </rPh>
    <rPh sb="9" eb="12">
      <t>タイショウヒョウ</t>
    </rPh>
    <rPh sb="12" eb="14">
      <t>ケイジョウ</t>
    </rPh>
    <rPh sb="14" eb="15">
      <t>ガク</t>
    </rPh>
    <rPh sb="16" eb="18">
      <t>トショ</t>
    </rPh>
    <rPh sb="19" eb="20">
      <t>ノゾ</t>
    </rPh>
    <rPh sb="21" eb="23">
      <t>ユウケイ</t>
    </rPh>
    <rPh sb="23" eb="25">
      <t>コテイ</t>
    </rPh>
    <rPh sb="25" eb="27">
      <t>シサン</t>
    </rPh>
    <phoneticPr fontId="45"/>
  </si>
  <si>
    <t>減価償却資産の減価償却累計額（図書を除く有形固定資産）</t>
    <rPh sb="0" eb="2">
      <t>ゲンカ</t>
    </rPh>
    <rPh sb="2" eb="4">
      <t>ショウキャク</t>
    </rPh>
    <rPh sb="4" eb="6">
      <t>シサン</t>
    </rPh>
    <rPh sb="7" eb="9">
      <t>ゲンカ</t>
    </rPh>
    <rPh sb="9" eb="11">
      <t>ショウキャク</t>
    </rPh>
    <rPh sb="11" eb="13">
      <t>ルイケイ</t>
    </rPh>
    <rPh sb="13" eb="14">
      <t>ガク</t>
    </rPh>
    <rPh sb="15" eb="17">
      <t>トショ</t>
    </rPh>
    <rPh sb="18" eb="19">
      <t>ノゾ</t>
    </rPh>
    <rPh sb="20" eb="22">
      <t>ユウケイ</t>
    </rPh>
    <rPh sb="22" eb="24">
      <t>コテイ</t>
    </rPh>
    <rPh sb="24" eb="26">
      <t>シサン</t>
    </rPh>
    <phoneticPr fontId="45"/>
  </si>
  <si>
    <t>減価償却資産取得価額（図書を除く有形固定資産）</t>
    <rPh sb="0" eb="2">
      <t>ゲンカ</t>
    </rPh>
    <rPh sb="2" eb="4">
      <t>ショウキャク</t>
    </rPh>
    <rPh sb="4" eb="6">
      <t>シサン</t>
    </rPh>
    <rPh sb="6" eb="8">
      <t>シュトク</t>
    </rPh>
    <rPh sb="8" eb="10">
      <t>カガク</t>
    </rPh>
    <rPh sb="11" eb="13">
      <t>トショ</t>
    </rPh>
    <rPh sb="14" eb="15">
      <t>ノゾ</t>
    </rPh>
    <rPh sb="16" eb="18">
      <t>ユウケイ</t>
    </rPh>
    <rPh sb="18" eb="20">
      <t>コテイ</t>
    </rPh>
    <rPh sb="20" eb="22">
      <t>シサン</t>
    </rPh>
    <phoneticPr fontId="45"/>
  </si>
  <si>
    <t>外部負債</t>
    <rPh sb="0" eb="2">
      <t>ガイブ</t>
    </rPh>
    <rPh sb="2" eb="4">
      <t>フサイ</t>
    </rPh>
    <phoneticPr fontId="45"/>
  </si>
  <si>
    <t xml:space="preserve"> 教育活動収入計</t>
    <rPh sb="1" eb="3">
      <t>キョウイク</t>
    </rPh>
    <rPh sb="3" eb="5">
      <t>カツドウ</t>
    </rPh>
    <rPh sb="5" eb="7">
      <t>シュウニュウ</t>
    </rPh>
    <rPh sb="7" eb="8">
      <t>ケイ</t>
    </rPh>
    <phoneticPr fontId="1"/>
  </si>
  <si>
    <t xml:space="preserve"> 教育活動支出計</t>
    <rPh sb="1" eb="3">
      <t>キョウイク</t>
    </rPh>
    <rPh sb="3" eb="5">
      <t>カツドウ</t>
    </rPh>
    <rPh sb="5" eb="7">
      <t>シシュツ</t>
    </rPh>
    <rPh sb="7" eb="8">
      <t>ケイ</t>
    </rPh>
    <phoneticPr fontId="1"/>
  </si>
  <si>
    <t xml:space="preserve"> 教育活動外収入計</t>
    <rPh sb="1" eb="3">
      <t>キョウイク</t>
    </rPh>
    <rPh sb="3" eb="5">
      <t>カツドウ</t>
    </rPh>
    <rPh sb="5" eb="6">
      <t>ガイ</t>
    </rPh>
    <rPh sb="6" eb="8">
      <t>シュウニュウ</t>
    </rPh>
    <rPh sb="8" eb="9">
      <t>ケイ</t>
    </rPh>
    <phoneticPr fontId="1"/>
  </si>
  <si>
    <t xml:space="preserve"> 経常費等補助金収入</t>
    <rPh sb="1" eb="4">
      <t>ケイジョウヒ</t>
    </rPh>
    <rPh sb="4" eb="5">
      <t>トウ</t>
    </rPh>
    <rPh sb="5" eb="8">
      <t>ホジョキン</t>
    </rPh>
    <rPh sb="8" eb="10">
      <t>シュウニュウ</t>
    </rPh>
    <phoneticPr fontId="1"/>
  </si>
  <si>
    <t xml:space="preserve"> 付随事業収入</t>
    <rPh sb="1" eb="3">
      <t>フズイ</t>
    </rPh>
    <rPh sb="3" eb="5">
      <t>ジギョウ</t>
    </rPh>
    <rPh sb="5" eb="7">
      <t>シュウニュウ</t>
    </rPh>
    <phoneticPr fontId="1"/>
  </si>
  <si>
    <t xml:space="preserve"> 雑収入</t>
    <rPh sb="1" eb="4">
      <t>ザツシュウニュウ</t>
    </rPh>
    <phoneticPr fontId="1"/>
  </si>
  <si>
    <t>【単位】円</t>
    <rPh sb="1" eb="3">
      <t>タンイ</t>
    </rPh>
    <rPh sb="4" eb="5">
      <t>エン</t>
    </rPh>
    <phoneticPr fontId="45"/>
  </si>
  <si>
    <t>調整勘定等（教育活動）</t>
    <rPh sb="0" eb="2">
      <t>チョウセイ</t>
    </rPh>
    <rPh sb="2" eb="4">
      <t>カンジョウ</t>
    </rPh>
    <rPh sb="4" eb="5">
      <t>トウ</t>
    </rPh>
    <rPh sb="6" eb="8">
      <t>キョウイク</t>
    </rPh>
    <rPh sb="8" eb="10">
      <t>カツドウ</t>
    </rPh>
    <phoneticPr fontId="1"/>
  </si>
  <si>
    <t xml:space="preserve"> 教育活動外支出計</t>
    <rPh sb="1" eb="3">
      <t>キョウイク</t>
    </rPh>
    <rPh sb="3" eb="5">
      <t>カツドウ</t>
    </rPh>
    <rPh sb="5" eb="6">
      <t>ガイ</t>
    </rPh>
    <rPh sb="6" eb="8">
      <t>シシュツ</t>
    </rPh>
    <rPh sb="8" eb="9">
      <t>ケイ</t>
    </rPh>
    <phoneticPr fontId="1"/>
  </si>
  <si>
    <t xml:space="preserve">   管理用機器備品</t>
    <rPh sb="3" eb="6">
      <t>カンリヨウ</t>
    </rPh>
    <rPh sb="6" eb="8">
      <t>キキ</t>
    </rPh>
    <rPh sb="8" eb="10">
      <t>ビヒン</t>
    </rPh>
    <phoneticPr fontId="45"/>
  </si>
  <si>
    <t xml:space="preserve">   第2号基本金引当特定資産</t>
    <rPh sb="3" eb="4">
      <t>ダイ</t>
    </rPh>
    <rPh sb="5" eb="6">
      <t>ゴウ</t>
    </rPh>
    <rPh sb="6" eb="8">
      <t>キホン</t>
    </rPh>
    <rPh sb="8" eb="9">
      <t>キン</t>
    </rPh>
    <rPh sb="9" eb="11">
      <t>ヒキアテ</t>
    </rPh>
    <rPh sb="11" eb="13">
      <t>トクテイ</t>
    </rPh>
    <rPh sb="13" eb="15">
      <t>シサン</t>
    </rPh>
    <phoneticPr fontId="45"/>
  </si>
  <si>
    <t xml:space="preserve">   第3号基本金引当特定資産</t>
    <rPh sb="3" eb="4">
      <t>ダイ</t>
    </rPh>
    <rPh sb="5" eb="6">
      <t>ゴウ</t>
    </rPh>
    <rPh sb="6" eb="8">
      <t>キホン</t>
    </rPh>
    <rPh sb="8" eb="9">
      <t>キン</t>
    </rPh>
    <rPh sb="9" eb="11">
      <t>ヒキアテ</t>
    </rPh>
    <rPh sb="11" eb="13">
      <t>トクテイ</t>
    </rPh>
    <rPh sb="13" eb="15">
      <t>シサン</t>
    </rPh>
    <phoneticPr fontId="45"/>
  </si>
  <si>
    <t>（有形固定資産）</t>
    <rPh sb="1" eb="3">
      <t>ユウケイ</t>
    </rPh>
    <rPh sb="3" eb="5">
      <t>コテイ</t>
    </rPh>
    <rPh sb="5" eb="7">
      <t>シサン</t>
    </rPh>
    <phoneticPr fontId="1"/>
  </si>
  <si>
    <t>（特定資産）</t>
    <rPh sb="1" eb="3">
      <t>トクテイ</t>
    </rPh>
    <rPh sb="3" eb="5">
      <t>シサン</t>
    </rPh>
    <phoneticPr fontId="1"/>
  </si>
  <si>
    <t>（その他の固定資産）</t>
    <rPh sb="3" eb="4">
      <t>タ</t>
    </rPh>
    <rPh sb="5" eb="7">
      <t>コテイ</t>
    </rPh>
    <rPh sb="7" eb="9">
      <t>シサン</t>
    </rPh>
    <phoneticPr fontId="1"/>
  </si>
  <si>
    <t>（流動資産）</t>
    <rPh sb="1" eb="3">
      <t>リュウドウ</t>
    </rPh>
    <rPh sb="3" eb="5">
      <t>シサン</t>
    </rPh>
    <phoneticPr fontId="1"/>
  </si>
  <si>
    <t>（固定負債）</t>
    <rPh sb="1" eb="3">
      <t>コテイ</t>
    </rPh>
    <rPh sb="3" eb="5">
      <t>フサイ</t>
    </rPh>
    <phoneticPr fontId="1"/>
  </si>
  <si>
    <t>（流動負債）</t>
    <rPh sb="1" eb="3">
      <t>リュウドウ</t>
    </rPh>
    <rPh sb="3" eb="5">
      <t>フサイ</t>
    </rPh>
    <phoneticPr fontId="1"/>
  </si>
  <si>
    <t>（基本金）</t>
    <rPh sb="1" eb="3">
      <t>キホン</t>
    </rPh>
    <rPh sb="3" eb="4">
      <t>キン</t>
    </rPh>
    <phoneticPr fontId="1"/>
  </si>
  <si>
    <t xml:space="preserve"> 管理用機器備品減価償却累計額</t>
    <rPh sb="1" eb="3">
      <t>カンリ</t>
    </rPh>
    <rPh sb="3" eb="4">
      <t>ヨウ</t>
    </rPh>
    <rPh sb="4" eb="6">
      <t>キキ</t>
    </rPh>
    <rPh sb="6" eb="8">
      <t>ビヒン</t>
    </rPh>
    <phoneticPr fontId="45"/>
  </si>
  <si>
    <t>絶</t>
    <phoneticPr fontId="11"/>
  </si>
  <si>
    <t>趨</t>
    <rPh sb="0" eb="1">
      <t>スウ</t>
    </rPh>
    <phoneticPr fontId="11"/>
  </si>
  <si>
    <t>相</t>
    <phoneticPr fontId="11"/>
  </si>
  <si>
    <t>①</t>
    <phoneticPr fontId="1"/>
  </si>
  <si>
    <t>②</t>
    <phoneticPr fontId="1"/>
  </si>
  <si>
    <t>③</t>
    <phoneticPr fontId="1"/>
  </si>
  <si>
    <t>④</t>
    <phoneticPr fontId="1"/>
  </si>
  <si>
    <t>⑤</t>
    <phoneticPr fontId="1"/>
  </si>
  <si>
    <t>原則基準区分</t>
    <rPh sb="0" eb="2">
      <t>ゲンソク</t>
    </rPh>
    <rPh sb="2" eb="4">
      <t>キジュン</t>
    </rPh>
    <rPh sb="4" eb="6">
      <t>クブン</t>
    </rPh>
    <phoneticPr fontId="45"/>
  </si>
  <si>
    <t>以上</t>
    <rPh sb="0" eb="2">
      <t>イジョウ</t>
    </rPh>
    <phoneticPr fontId="45"/>
  </si>
  <si>
    <t>評価</t>
    <rPh sb="0" eb="2">
      <t>ヒョウカ</t>
    </rPh>
    <phoneticPr fontId="45"/>
  </si>
  <si>
    <t>くもの巣</t>
    <rPh sb="3" eb="4">
      <t>ス</t>
    </rPh>
    <phoneticPr fontId="45"/>
  </si>
  <si>
    <t>昇順</t>
    <rPh sb="0" eb="2">
      <t>ショウジュン</t>
    </rPh>
    <phoneticPr fontId="45"/>
  </si>
  <si>
    <t>降順</t>
    <rPh sb="0" eb="2">
      <t>コウジュン</t>
    </rPh>
    <phoneticPr fontId="45"/>
  </si>
  <si>
    <t>10％以上改善</t>
    <rPh sb="3" eb="5">
      <t>イジョウ</t>
    </rPh>
    <rPh sb="5" eb="7">
      <t>カイゼン</t>
    </rPh>
    <phoneticPr fontId="45"/>
  </si>
  <si>
    <t>A</t>
    <phoneticPr fontId="45"/>
  </si>
  <si>
    <t>E</t>
    <phoneticPr fontId="45"/>
  </si>
  <si>
    <t>5％以上改善</t>
    <rPh sb="2" eb="4">
      <t>イジョウ</t>
    </rPh>
    <rPh sb="4" eb="6">
      <t>カイゼン</t>
    </rPh>
    <phoneticPr fontId="45"/>
  </si>
  <si>
    <t>D</t>
    <phoneticPr fontId="45"/>
  </si>
  <si>
    <t>5％～△5％</t>
    <phoneticPr fontId="45"/>
  </si>
  <si>
    <t>C</t>
    <phoneticPr fontId="45"/>
  </si>
  <si>
    <t>5％以上悪化</t>
    <rPh sb="2" eb="4">
      <t>イジョウ</t>
    </rPh>
    <rPh sb="4" eb="6">
      <t>アッカ</t>
    </rPh>
    <phoneticPr fontId="45"/>
  </si>
  <si>
    <t>10％以上悪化</t>
    <rPh sb="3" eb="5">
      <t>イジョウ</t>
    </rPh>
    <rPh sb="5" eb="7">
      <t>アッカ</t>
    </rPh>
    <phoneticPr fontId="45"/>
  </si>
  <si>
    <t>【法人】</t>
    <rPh sb="1" eb="3">
      <t>ホウジン</t>
    </rPh>
    <phoneticPr fontId="45"/>
  </si>
  <si>
    <t>項目</t>
    <rPh sb="0" eb="2">
      <t>コウモク</t>
    </rPh>
    <phoneticPr fontId="45"/>
  </si>
  <si>
    <t>原則評価基準使用</t>
    <rPh sb="0" eb="2">
      <t>ゲンソク</t>
    </rPh>
    <rPh sb="2" eb="4">
      <t>ヒョウカ</t>
    </rPh>
    <rPh sb="4" eb="6">
      <t>キジュン</t>
    </rPh>
    <rPh sb="6" eb="8">
      <t>シヨウ</t>
    </rPh>
    <phoneticPr fontId="45"/>
  </si>
  <si>
    <t>原則評価</t>
    <rPh sb="0" eb="2">
      <t>ゲンソク</t>
    </rPh>
    <rPh sb="2" eb="4">
      <t>ヒョウカ</t>
    </rPh>
    <phoneticPr fontId="45"/>
  </si>
  <si>
    <t>階級区分</t>
    <rPh sb="0" eb="2">
      <t>カイキュウ</t>
    </rPh>
    <rPh sb="2" eb="4">
      <t>クブン</t>
    </rPh>
    <phoneticPr fontId="45"/>
  </si>
  <si>
    <t>流動比率</t>
    <rPh sb="0" eb="2">
      <t>リュウドウ</t>
    </rPh>
    <rPh sb="2" eb="4">
      <t>ヒリツ</t>
    </rPh>
    <phoneticPr fontId="45"/>
  </si>
  <si>
    <t>人件費比率</t>
    <phoneticPr fontId="45"/>
  </si>
  <si>
    <t>【部門】</t>
    <rPh sb="1" eb="3">
      <t>ブモン</t>
    </rPh>
    <phoneticPr fontId="45"/>
  </si>
  <si>
    <t>志願倍率（倍）</t>
    <rPh sb="0" eb="2">
      <t>シガン</t>
    </rPh>
    <rPh sb="2" eb="3">
      <t>バイ</t>
    </rPh>
    <rPh sb="5" eb="6">
      <t>バイ</t>
    </rPh>
    <phoneticPr fontId="45"/>
  </si>
  <si>
    <t>歩留率（％）</t>
    <rPh sb="0" eb="2">
      <t>ブド</t>
    </rPh>
    <phoneticPr fontId="45"/>
  </si>
  <si>
    <t>推薦割合（％）</t>
    <rPh sb="0" eb="2">
      <t>スイセン</t>
    </rPh>
    <rPh sb="2" eb="4">
      <t>ワリアイ</t>
    </rPh>
    <phoneticPr fontId="45"/>
  </si>
  <si>
    <t>入学定員充足率</t>
    <rPh sb="0" eb="2">
      <t>ニュウガク</t>
    </rPh>
    <phoneticPr fontId="45"/>
  </si>
  <si>
    <t>収容定員充足率</t>
    <phoneticPr fontId="45"/>
  </si>
  <si>
    <t>専任教員対非常勤教員割合</t>
    <rPh sb="0" eb="2">
      <t>センニン</t>
    </rPh>
    <rPh sb="2" eb="4">
      <t>キョウイン</t>
    </rPh>
    <rPh sb="4" eb="5">
      <t>ツイ</t>
    </rPh>
    <rPh sb="5" eb="8">
      <t>ヒジョウキン</t>
    </rPh>
    <rPh sb="8" eb="10">
      <t>キョウイン</t>
    </rPh>
    <rPh sb="10" eb="12">
      <t>ワリアイ</t>
    </rPh>
    <phoneticPr fontId="45"/>
  </si>
  <si>
    <t>合格率</t>
    <rPh sb="0" eb="2">
      <t>ゴウカク</t>
    </rPh>
    <phoneticPr fontId="45"/>
  </si>
  <si>
    <t>中途退学者率</t>
    <rPh sb="0" eb="2">
      <t>チュウト</t>
    </rPh>
    <rPh sb="2" eb="5">
      <t>タイガクシャ</t>
    </rPh>
    <phoneticPr fontId="45"/>
  </si>
  <si>
    <t>奨学費割合</t>
    <rPh sb="0" eb="2">
      <t>ショウガク</t>
    </rPh>
    <rPh sb="2" eb="3">
      <t>ヒ</t>
    </rPh>
    <rPh sb="3" eb="5">
      <t>ワリアイ</t>
    </rPh>
    <phoneticPr fontId="45"/>
  </si>
  <si>
    <t>専任教員対専任職員割合</t>
    <rPh sb="0" eb="2">
      <t>センニン</t>
    </rPh>
    <rPh sb="2" eb="4">
      <t>キョウイン</t>
    </rPh>
    <rPh sb="4" eb="5">
      <t>タイ</t>
    </rPh>
    <rPh sb="5" eb="7">
      <t>センニン</t>
    </rPh>
    <rPh sb="7" eb="9">
      <t>ショクイン</t>
    </rPh>
    <rPh sb="9" eb="11">
      <t>ワリアイ</t>
    </rPh>
    <phoneticPr fontId="45"/>
  </si>
  <si>
    <t>【短大部門独自評価】</t>
    <rPh sb="1" eb="3">
      <t>タンダイ</t>
    </rPh>
    <rPh sb="3" eb="5">
      <t>ブモン</t>
    </rPh>
    <rPh sb="5" eb="7">
      <t>ドクジ</t>
    </rPh>
    <rPh sb="7" eb="9">
      <t>ヒョウカ</t>
    </rPh>
    <phoneticPr fontId="45"/>
  </si>
  <si>
    <t>学校名</t>
    <rPh sb="0" eb="2">
      <t>ガッコウ</t>
    </rPh>
    <rPh sb="2" eb="3">
      <t>メイ</t>
    </rPh>
    <phoneticPr fontId="45"/>
  </si>
  <si>
    <t xml:space="preserve"> 専任職員数</t>
    <rPh sb="1" eb="3">
      <t>センニン</t>
    </rPh>
    <rPh sb="3" eb="5">
      <t>ショクイン</t>
    </rPh>
    <rPh sb="5" eb="6">
      <t>スウ</t>
    </rPh>
    <phoneticPr fontId="45"/>
  </si>
  <si>
    <t xml:space="preserve"> 非常勤教員数</t>
    <rPh sb="1" eb="4">
      <t>ヒジョウキン</t>
    </rPh>
    <rPh sb="4" eb="6">
      <t>キョウイン</t>
    </rPh>
    <rPh sb="6" eb="7">
      <t>スウ</t>
    </rPh>
    <phoneticPr fontId="45"/>
  </si>
  <si>
    <t xml:space="preserve"> 専任教員数</t>
    <rPh sb="1" eb="3">
      <t>センニン</t>
    </rPh>
    <rPh sb="3" eb="5">
      <t>キョウイン</t>
    </rPh>
    <rPh sb="5" eb="6">
      <t>スウ</t>
    </rPh>
    <phoneticPr fontId="45"/>
  </si>
  <si>
    <t xml:space="preserve"> 中途退学者数</t>
    <phoneticPr fontId="45"/>
  </si>
  <si>
    <t xml:space="preserve"> 入学者数</t>
    <phoneticPr fontId="45"/>
  </si>
  <si>
    <t xml:space="preserve"> 合格者数</t>
    <phoneticPr fontId="45"/>
  </si>
  <si>
    <t xml:space="preserve"> 受験者数</t>
    <phoneticPr fontId="45"/>
  </si>
  <si>
    <t xml:space="preserve"> 志願者数</t>
    <phoneticPr fontId="45"/>
  </si>
  <si>
    <t xml:space="preserve"> 入学定員</t>
    <phoneticPr fontId="45"/>
  </si>
  <si>
    <t>学生数・教職員数</t>
    <rPh sb="0" eb="3">
      <t>ガクセイスウ</t>
    </rPh>
    <rPh sb="4" eb="7">
      <t>キョウショクイン</t>
    </rPh>
    <rPh sb="7" eb="8">
      <t>スウ</t>
    </rPh>
    <phoneticPr fontId="45"/>
  </si>
  <si>
    <t xml:space="preserve"> 退職金支出</t>
    <rPh sb="1" eb="4">
      <t>タイショクキン</t>
    </rPh>
    <rPh sb="4" eb="6">
      <t>シシュツ</t>
    </rPh>
    <phoneticPr fontId="45"/>
  </si>
  <si>
    <t xml:space="preserve"> 役員報酬支出</t>
    <rPh sb="1" eb="3">
      <t>ヤクイン</t>
    </rPh>
    <rPh sb="3" eb="5">
      <t>ホウシュウ</t>
    </rPh>
    <rPh sb="5" eb="7">
      <t>シシュツ</t>
    </rPh>
    <phoneticPr fontId="45"/>
  </si>
  <si>
    <t xml:space="preserve"> 兼務職員</t>
    <rPh sb="1" eb="3">
      <t>ケンム</t>
    </rPh>
    <rPh sb="3" eb="5">
      <t>ショクイン</t>
    </rPh>
    <phoneticPr fontId="45"/>
  </si>
  <si>
    <t>t</t>
    <phoneticPr fontId="45"/>
  </si>
  <si>
    <t xml:space="preserve"> 本務職員</t>
    <rPh sb="1" eb="3">
      <t>ホンム</t>
    </rPh>
    <rPh sb="3" eb="5">
      <t>ショクイン</t>
    </rPh>
    <phoneticPr fontId="45"/>
  </si>
  <si>
    <t xml:space="preserve"> 兼務教員</t>
    <rPh sb="1" eb="3">
      <t>ケンム</t>
    </rPh>
    <rPh sb="3" eb="5">
      <t>キョウイン</t>
    </rPh>
    <phoneticPr fontId="45"/>
  </si>
  <si>
    <t>s</t>
    <phoneticPr fontId="45"/>
  </si>
  <si>
    <t xml:space="preserve"> 本務教員</t>
    <rPh sb="1" eb="3">
      <t>ホンム</t>
    </rPh>
    <rPh sb="3" eb="5">
      <t>キョウイン</t>
    </rPh>
    <phoneticPr fontId="45"/>
  </si>
  <si>
    <t>人件費支出内訳表</t>
    <rPh sb="0" eb="3">
      <t>ジンケンヒ</t>
    </rPh>
    <rPh sb="3" eb="5">
      <t>シシュツ</t>
    </rPh>
    <rPh sb="5" eb="7">
      <t>ウチワケ</t>
    </rPh>
    <rPh sb="7" eb="8">
      <t>ヒョウ</t>
    </rPh>
    <phoneticPr fontId="45"/>
  </si>
  <si>
    <t>資金収支内訳表</t>
    <rPh sb="0" eb="2">
      <t>シキン</t>
    </rPh>
    <rPh sb="2" eb="4">
      <t>シュウシ</t>
    </rPh>
    <rPh sb="4" eb="6">
      <t>ウチワケ</t>
    </rPh>
    <rPh sb="6" eb="7">
      <t>ヒョウ</t>
    </rPh>
    <phoneticPr fontId="45"/>
  </si>
  <si>
    <t>b</t>
    <phoneticPr fontId="45"/>
  </si>
  <si>
    <t>a</t>
    <phoneticPr fontId="45"/>
  </si>
  <si>
    <t>事業活動収支内訳表</t>
    <rPh sb="0" eb="2">
      <t>ジギョウ</t>
    </rPh>
    <rPh sb="2" eb="4">
      <t>カツドウ</t>
    </rPh>
    <rPh sb="4" eb="6">
      <t>シュウシ</t>
    </rPh>
    <rPh sb="6" eb="8">
      <t>ウチワケ</t>
    </rPh>
    <rPh sb="8" eb="9">
      <t>ヒョウ</t>
    </rPh>
    <phoneticPr fontId="45"/>
  </si>
  <si>
    <t>学校種別</t>
    <rPh sb="0" eb="2">
      <t>ガッコウ</t>
    </rPh>
    <rPh sb="2" eb="4">
      <t>シュベツ</t>
    </rPh>
    <phoneticPr fontId="45"/>
  </si>
  <si>
    <t>法人入力シートから転記されます→</t>
    <rPh sb="0" eb="2">
      <t>ホウジン</t>
    </rPh>
    <rPh sb="2" eb="4">
      <t>ニュウリョク</t>
    </rPh>
    <rPh sb="9" eb="11">
      <t>テンキ</t>
    </rPh>
    <phoneticPr fontId="45"/>
  </si>
  <si>
    <t>A</t>
    <phoneticPr fontId="45"/>
  </si>
  <si>
    <t>部門の収支を分析する上でのポイント</t>
    <phoneticPr fontId="1"/>
  </si>
  <si>
    <t>項目</t>
    <phoneticPr fontId="1"/>
  </si>
  <si>
    <t>比率</t>
    <phoneticPr fontId="1"/>
  </si>
  <si>
    <t>収入規模</t>
    <phoneticPr fontId="1"/>
  </si>
  <si>
    <t>学校名</t>
    <phoneticPr fontId="1"/>
  </si>
  <si>
    <t>NO</t>
    <phoneticPr fontId="1"/>
  </si>
  <si>
    <t>項目</t>
    <phoneticPr fontId="1"/>
  </si>
  <si>
    <t>(参考）　設置学校一覧</t>
    <phoneticPr fontId="1"/>
  </si>
  <si>
    <t>１－２</t>
    <phoneticPr fontId="11"/>
  </si>
  <si>
    <t>相対評価</t>
    <phoneticPr fontId="1"/>
  </si>
  <si>
    <t>【単位】百万円</t>
    <phoneticPr fontId="1"/>
  </si>
  <si>
    <t>～</t>
    <phoneticPr fontId="1"/>
  </si>
  <si>
    <t>2年連続
目標達成</t>
    <phoneticPr fontId="1"/>
  </si>
  <si>
    <t>在籍者/職員</t>
    <phoneticPr fontId="1"/>
  </si>
  <si>
    <t>在籍者/教員</t>
    <phoneticPr fontId="1"/>
  </si>
  <si>
    <t>専任教員数(p)</t>
    <phoneticPr fontId="1"/>
  </si>
  <si>
    <t>直近年度
目標未達成</t>
    <phoneticPr fontId="1"/>
  </si>
  <si>
    <t>2年連続
目標達成</t>
    <phoneticPr fontId="1"/>
  </si>
  <si>
    <t>専任教員対非常勤教員割合(q)／(p)</t>
    <phoneticPr fontId="1"/>
  </si>
  <si>
    <t>または</t>
    <phoneticPr fontId="1"/>
  </si>
  <si>
    <t xml:space="preserve">
</t>
    <phoneticPr fontId="1"/>
  </si>
  <si>
    <t>経常収入</t>
    <rPh sb="0" eb="2">
      <t>ケイジョウ</t>
    </rPh>
    <rPh sb="2" eb="4">
      <t>シュウニュウ</t>
    </rPh>
    <phoneticPr fontId="45"/>
  </si>
  <si>
    <t>経常支出</t>
    <rPh sb="0" eb="2">
      <t>ケイジョウ</t>
    </rPh>
    <rPh sb="2" eb="4">
      <t>シシュツ</t>
    </rPh>
    <phoneticPr fontId="45"/>
  </si>
  <si>
    <t xml:space="preserve"> 教育研究経費支出</t>
    <rPh sb="1" eb="3">
      <t>キョウイク</t>
    </rPh>
    <rPh sb="3" eb="5">
      <t>ケンキュウ</t>
    </rPh>
    <rPh sb="5" eb="7">
      <t>ケイヒ</t>
    </rPh>
    <rPh sb="7" eb="9">
      <t>シシュツ</t>
    </rPh>
    <phoneticPr fontId="45"/>
  </si>
  <si>
    <t xml:space="preserve"> 管理経費支出</t>
    <rPh sb="1" eb="3">
      <t>カンリ</t>
    </rPh>
    <rPh sb="3" eb="5">
      <t>ケイヒ</t>
    </rPh>
    <rPh sb="5" eb="7">
      <t>シシュツ</t>
    </rPh>
    <phoneticPr fontId="45"/>
  </si>
  <si>
    <t>安定的に達成(過去2年)</t>
    <rPh sb="0" eb="3">
      <t>アンテイテキ</t>
    </rPh>
    <rPh sb="4" eb="6">
      <t>タッセイ</t>
    </rPh>
    <rPh sb="7" eb="9">
      <t>カコ</t>
    </rPh>
    <rPh sb="10" eb="11">
      <t>ネン</t>
    </rPh>
    <phoneticPr fontId="45"/>
  </si>
  <si>
    <t>直近年度に達成</t>
    <rPh sb="0" eb="2">
      <t>チョッキン</t>
    </rPh>
    <rPh sb="2" eb="4">
      <t>ネンド</t>
    </rPh>
    <rPh sb="5" eb="7">
      <t>タッセイ</t>
    </rPh>
    <phoneticPr fontId="45"/>
  </si>
  <si>
    <t>どちらともいえない</t>
    <phoneticPr fontId="45"/>
  </si>
  <si>
    <t>直近年度に未達成</t>
    <rPh sb="0" eb="2">
      <t>チョッキン</t>
    </rPh>
    <rPh sb="2" eb="4">
      <t>ネンド</t>
    </rPh>
    <rPh sb="5" eb="8">
      <t>ミタッセイ</t>
    </rPh>
    <phoneticPr fontId="45"/>
  </si>
  <si>
    <t>連続未達成（過去2年）</t>
    <rPh sb="0" eb="2">
      <t>レンゾク</t>
    </rPh>
    <rPh sb="2" eb="5">
      <t>ミタッセイ</t>
    </rPh>
    <rPh sb="6" eb="8">
      <t>カコ</t>
    </rPh>
    <rPh sb="9" eb="10">
      <t>ネン</t>
    </rPh>
    <phoneticPr fontId="45"/>
  </si>
  <si>
    <t>区分</t>
    <rPh sb="0" eb="2">
      <t>クブン</t>
    </rPh>
    <phoneticPr fontId="45"/>
  </si>
  <si>
    <t>前年度</t>
    <rPh sb="0" eb="3">
      <t>ゼンネンド</t>
    </rPh>
    <phoneticPr fontId="45"/>
  </si>
  <si>
    <t>直近年度</t>
    <rPh sb="0" eb="2">
      <t>チョッキン</t>
    </rPh>
    <rPh sb="2" eb="4">
      <t>ネンド</t>
    </rPh>
    <phoneticPr fontId="45"/>
  </si>
  <si>
    <t>未満</t>
    <rPh sb="0" eb="2">
      <t>ミマン</t>
    </rPh>
    <phoneticPr fontId="45"/>
  </si>
  <si>
    <t>2ヵ年連続</t>
    <rPh sb="2" eb="3">
      <t>ネン</t>
    </rPh>
    <rPh sb="3" eb="5">
      <t>レンゾク</t>
    </rPh>
    <phoneticPr fontId="45"/>
  </si>
  <si>
    <t>2　人件費比率</t>
    <rPh sb="2" eb="5">
      <t>ジンケンヒ</t>
    </rPh>
    <rPh sb="5" eb="7">
      <t>ヒリツ</t>
    </rPh>
    <phoneticPr fontId="45"/>
  </si>
  <si>
    <t>①　大学短大共通</t>
    <rPh sb="2" eb="4">
      <t>ダイガク</t>
    </rPh>
    <rPh sb="4" eb="5">
      <t>タン</t>
    </rPh>
    <rPh sb="5" eb="6">
      <t>ダイ</t>
    </rPh>
    <rPh sb="6" eb="8">
      <t>キョウツウ</t>
    </rPh>
    <phoneticPr fontId="45"/>
  </si>
  <si>
    <t>A</t>
    <phoneticPr fontId="45"/>
  </si>
  <si>
    <t>B</t>
    <phoneticPr fontId="45"/>
  </si>
  <si>
    <t>D</t>
    <phoneticPr fontId="45"/>
  </si>
  <si>
    <t>3　人件費依存率</t>
    <rPh sb="2" eb="5">
      <t>ジンケンヒ</t>
    </rPh>
    <rPh sb="5" eb="7">
      <t>イゾン</t>
    </rPh>
    <rPh sb="7" eb="8">
      <t>リツ</t>
    </rPh>
    <phoneticPr fontId="45"/>
  </si>
  <si>
    <t>目標値</t>
    <rPh sb="0" eb="2">
      <t>モクヒョウ</t>
    </rPh>
    <rPh sb="2" eb="3">
      <t>チ</t>
    </rPh>
    <phoneticPr fontId="45"/>
  </si>
  <si>
    <t>修業年限</t>
    <rPh sb="0" eb="2">
      <t>シュウギョウ</t>
    </rPh>
    <rPh sb="2" eb="4">
      <t>ネンゲン</t>
    </rPh>
    <phoneticPr fontId="45"/>
  </si>
  <si>
    <t>8　流動比率</t>
    <rPh sb="2" eb="4">
      <t>リュウドウ</t>
    </rPh>
    <rPh sb="4" eb="6">
      <t>ヒリツ</t>
    </rPh>
    <phoneticPr fontId="45"/>
  </si>
  <si>
    <t>3　志願倍率</t>
    <rPh sb="2" eb="4">
      <t>シガン</t>
    </rPh>
    <rPh sb="4" eb="6">
      <t>バイリツ</t>
    </rPh>
    <phoneticPr fontId="45"/>
  </si>
  <si>
    <t>①大学</t>
    <rPh sb="1" eb="3">
      <t>ダイガク</t>
    </rPh>
    <phoneticPr fontId="45"/>
  </si>
  <si>
    <t>②短大</t>
    <rPh sb="1" eb="2">
      <t>タン</t>
    </rPh>
    <rPh sb="2" eb="3">
      <t>ダイ</t>
    </rPh>
    <phoneticPr fontId="45"/>
  </si>
  <si>
    <t>読み替え場1</t>
    <rPh sb="0" eb="1">
      <t>ヨ</t>
    </rPh>
    <rPh sb="2" eb="3">
      <t>カ</t>
    </rPh>
    <rPh sb="4" eb="5">
      <t>バ</t>
    </rPh>
    <phoneticPr fontId="45"/>
  </si>
  <si>
    <t>大学</t>
    <rPh sb="0" eb="2">
      <t>ダイガク</t>
    </rPh>
    <phoneticPr fontId="45"/>
  </si>
  <si>
    <t>短大</t>
    <rPh sb="0" eb="1">
      <t>タン</t>
    </rPh>
    <rPh sb="1" eb="2">
      <t>ダイ</t>
    </rPh>
    <phoneticPr fontId="45"/>
  </si>
  <si>
    <t>高校以下</t>
    <rPh sb="0" eb="2">
      <t>コウコウ</t>
    </rPh>
    <rPh sb="2" eb="4">
      <t>イカ</t>
    </rPh>
    <phoneticPr fontId="45"/>
  </si>
  <si>
    <t>×</t>
    <phoneticPr fontId="45"/>
  </si>
  <si>
    <t>△</t>
    <phoneticPr fontId="45"/>
  </si>
  <si>
    <t>○</t>
    <phoneticPr fontId="45"/>
  </si>
  <si>
    <t>読み替え場2</t>
    <rPh sb="0" eb="1">
      <t>ヨ</t>
    </rPh>
    <rPh sb="2" eb="3">
      <t>カ</t>
    </rPh>
    <rPh sb="4" eb="5">
      <t>バ</t>
    </rPh>
    <phoneticPr fontId="45"/>
  </si>
  <si>
    <t>2ヵ年</t>
    <rPh sb="2" eb="3">
      <t>ネン</t>
    </rPh>
    <phoneticPr fontId="45"/>
  </si>
  <si>
    <t>△</t>
    <phoneticPr fontId="45"/>
  </si>
  <si>
    <t>○</t>
    <phoneticPr fontId="45"/>
  </si>
  <si>
    <t>○</t>
    <phoneticPr fontId="45"/>
  </si>
  <si>
    <t>△</t>
    <phoneticPr fontId="45"/>
  </si>
  <si>
    <t>×</t>
    <phoneticPr fontId="45"/>
  </si>
  <si>
    <t>7　入学定員充足率</t>
    <rPh sb="2" eb="4">
      <t>ニュウガク</t>
    </rPh>
    <rPh sb="4" eb="6">
      <t>テイイン</t>
    </rPh>
    <rPh sb="6" eb="9">
      <t>ジュウソクリツ</t>
    </rPh>
    <phoneticPr fontId="45"/>
  </si>
  <si>
    <t>8　収容定員充足率</t>
    <rPh sb="2" eb="4">
      <t>シュウヨウ</t>
    </rPh>
    <rPh sb="4" eb="6">
      <t>テイイン</t>
    </rPh>
    <rPh sb="6" eb="9">
      <t>ジュウソクリツ</t>
    </rPh>
    <phoneticPr fontId="45"/>
  </si>
  <si>
    <t>1　経常収支差額比率</t>
    <rPh sb="2" eb="4">
      <t>ケイジョウ</t>
    </rPh>
    <rPh sb="4" eb="6">
      <t>シュウシ</t>
    </rPh>
    <rPh sb="6" eb="8">
      <t>サガク</t>
    </rPh>
    <rPh sb="8" eb="10">
      <t>ヒリツ</t>
    </rPh>
    <phoneticPr fontId="45"/>
  </si>
  <si>
    <t>（3絶対評価のための基礎評価）</t>
    <rPh sb="2" eb="4">
      <t>ゼッタイ</t>
    </rPh>
    <rPh sb="4" eb="6">
      <t>ヒョウカ</t>
    </rPh>
    <rPh sb="10" eb="12">
      <t>キソ</t>
    </rPh>
    <rPh sb="12" eb="14">
      <t>ヒョウカ</t>
    </rPh>
    <phoneticPr fontId="45"/>
  </si>
  <si>
    <t>2ヵ年評価</t>
    <rPh sb="2" eb="3">
      <t>ネン</t>
    </rPh>
    <rPh sb="3" eb="5">
      <t>ヒョウカ</t>
    </rPh>
    <phoneticPr fontId="45"/>
  </si>
  <si>
    <t>法人名</t>
    <rPh sb="0" eb="2">
      <t>ホウジン</t>
    </rPh>
    <rPh sb="2" eb="3">
      <t>メイ</t>
    </rPh>
    <phoneticPr fontId="1"/>
  </si>
  <si>
    <t>学校種別</t>
    <rPh sb="0" eb="2">
      <t>ガッコウ</t>
    </rPh>
    <rPh sb="2" eb="4">
      <t>シュベツ</t>
    </rPh>
    <phoneticPr fontId="1"/>
  </si>
  <si>
    <t>【単位】百万円</t>
    <rPh sb="1" eb="3">
      <t>タンイ</t>
    </rPh>
    <rPh sb="4" eb="6">
      <t>ヒャクマン</t>
    </rPh>
    <rPh sb="6" eb="7">
      <t>エン</t>
    </rPh>
    <phoneticPr fontId="45"/>
  </si>
  <si>
    <t>－</t>
    <phoneticPr fontId="1"/>
  </si>
  <si>
    <t>－</t>
    <phoneticPr fontId="1"/>
  </si>
  <si>
    <t>－</t>
    <phoneticPr fontId="1"/>
  </si>
  <si>
    <t>合格率</t>
    <rPh sb="0" eb="3">
      <t>ゴウカクリツ</t>
    </rPh>
    <phoneticPr fontId="45"/>
  </si>
  <si>
    <t>歩留率</t>
    <rPh sb="0" eb="2">
      <t>ブド</t>
    </rPh>
    <rPh sb="2" eb="3">
      <t>リツ</t>
    </rPh>
    <phoneticPr fontId="45"/>
  </si>
  <si>
    <t>推薦割合</t>
    <rPh sb="0" eb="2">
      <t>スイセン</t>
    </rPh>
    <rPh sb="2" eb="4">
      <t>ワリアイ</t>
    </rPh>
    <phoneticPr fontId="45"/>
  </si>
  <si>
    <t>中途退学者率</t>
    <rPh sb="0" eb="2">
      <t>チュウト</t>
    </rPh>
    <rPh sb="2" eb="4">
      <t>タイガク</t>
    </rPh>
    <rPh sb="4" eb="5">
      <t>シャ</t>
    </rPh>
    <rPh sb="5" eb="6">
      <t>リツ</t>
    </rPh>
    <phoneticPr fontId="45"/>
  </si>
  <si>
    <t>専任教員対非常勤教員割合</t>
    <rPh sb="0" eb="2">
      <t>センニン</t>
    </rPh>
    <rPh sb="2" eb="4">
      <t>キョウイン</t>
    </rPh>
    <rPh sb="4" eb="5">
      <t>タイ</t>
    </rPh>
    <rPh sb="5" eb="8">
      <t>ヒジョウキン</t>
    </rPh>
    <rPh sb="8" eb="10">
      <t>キョウイン</t>
    </rPh>
    <rPh sb="10" eb="12">
      <t>ワリアイ</t>
    </rPh>
    <phoneticPr fontId="45"/>
  </si>
  <si>
    <t>収定充足率</t>
    <rPh sb="0" eb="1">
      <t>オサム</t>
    </rPh>
    <rPh sb="1" eb="2">
      <t>テイ</t>
    </rPh>
    <rPh sb="2" eb="5">
      <t>ジュウソクリツ</t>
    </rPh>
    <phoneticPr fontId="1"/>
  </si>
  <si>
    <t>100％
以上
110%
未満</t>
    <rPh sb="5" eb="7">
      <t>イジョウ</t>
    </rPh>
    <rPh sb="13" eb="15">
      <t>ミマン</t>
    </rPh>
    <phoneticPr fontId="1"/>
  </si>
  <si>
    <t>90%
以上
100％
未満</t>
    <rPh sb="4" eb="6">
      <t>イジョウ</t>
    </rPh>
    <rPh sb="12" eb="14">
      <t>ミマン</t>
    </rPh>
    <phoneticPr fontId="1"/>
  </si>
  <si>
    <t>110%
以上</t>
    <rPh sb="5" eb="7">
      <t>イジョウ</t>
    </rPh>
    <phoneticPr fontId="1"/>
  </si>
  <si>
    <t>入定充足率</t>
    <rPh sb="0" eb="2">
      <t>ニュウテイ</t>
    </rPh>
    <rPh sb="2" eb="5">
      <t>ジュウソクリツ</t>
    </rPh>
    <phoneticPr fontId="1"/>
  </si>
  <si>
    <t>収定充足率</t>
    <rPh sb="0" eb="1">
      <t>シュウ</t>
    </rPh>
    <rPh sb="1" eb="2">
      <t>テイ</t>
    </rPh>
    <rPh sb="2" eb="5">
      <t>ジュウソクリツ</t>
    </rPh>
    <phoneticPr fontId="1"/>
  </si>
  <si>
    <t>直近年度
目標
未達成</t>
    <rPh sb="0" eb="2">
      <t>チョッキン</t>
    </rPh>
    <rPh sb="2" eb="3">
      <t>ネン</t>
    </rPh>
    <rPh sb="5" eb="7">
      <t>モクヒョウ</t>
    </rPh>
    <rPh sb="8" eb="11">
      <t>ミタッセイ</t>
    </rPh>
    <phoneticPr fontId="1"/>
  </si>
  <si>
    <t>2年連続
目標
未達成</t>
    <phoneticPr fontId="1"/>
  </si>
  <si>
    <t>2年連続
目標
未達成</t>
    <rPh sb="1" eb="2">
      <t>ネン</t>
    </rPh>
    <rPh sb="2" eb="4">
      <t>レンゾク</t>
    </rPh>
    <rPh sb="5" eb="7">
      <t>モクヒョウ</t>
    </rPh>
    <rPh sb="8" eb="9">
      <t>ミ</t>
    </rPh>
    <rPh sb="9" eb="11">
      <t>タッセイ</t>
    </rPh>
    <phoneticPr fontId="1"/>
  </si>
  <si>
    <t>100万円
以上
減少</t>
    <rPh sb="6" eb="8">
      <t>イジョウ</t>
    </rPh>
    <rPh sb="9" eb="10">
      <t>ゲン</t>
    </rPh>
    <rPh sb="10" eb="11">
      <t>ショウ</t>
    </rPh>
    <phoneticPr fontId="1"/>
  </si>
  <si>
    <t>50万円
以上
減少</t>
    <rPh sb="5" eb="7">
      <t>イジョウ</t>
    </rPh>
    <rPh sb="8" eb="9">
      <t>ゲン</t>
    </rPh>
    <rPh sb="9" eb="10">
      <t>ショウ</t>
    </rPh>
    <phoneticPr fontId="1"/>
  </si>
  <si>
    <t>50万円
以上
増加</t>
    <rPh sb="5" eb="7">
      <t>イジョウ</t>
    </rPh>
    <rPh sb="8" eb="9">
      <t>ゾウ</t>
    </rPh>
    <rPh sb="9" eb="10">
      <t>カ</t>
    </rPh>
    <phoneticPr fontId="1"/>
  </si>
  <si>
    <t>2年連続
目標
未達成</t>
    <rPh sb="5" eb="7">
      <t>モクヒョウ</t>
    </rPh>
    <rPh sb="8" eb="9">
      <t>ミ</t>
    </rPh>
    <rPh sb="9" eb="11">
      <t>タッセイ</t>
    </rPh>
    <phoneticPr fontId="1"/>
  </si>
  <si>
    <t>2年連続
目標達成</t>
    <phoneticPr fontId="1"/>
  </si>
  <si>
    <t>－</t>
    <phoneticPr fontId="1"/>
  </si>
  <si>
    <t>※</t>
    <phoneticPr fontId="45"/>
  </si>
  <si>
    <t>レーダーチャート</t>
    <phoneticPr fontId="45"/>
  </si>
  <si>
    <t xml:space="preserve">絶対評価、相対評価、趨勢評価が自動表示され、同時に「総括表（法人全体）」及び「総括表（部門）」シートが完成します。   </t>
    <rPh sb="26" eb="29">
      <t>ソウカツヒョウ</t>
    </rPh>
    <rPh sb="32" eb="34">
      <t>ゼンタイ</t>
    </rPh>
    <rPh sb="39" eb="42">
      <t>ソウカツヒョウ</t>
    </rPh>
    <phoneticPr fontId="45"/>
  </si>
  <si>
    <t>l</t>
    <phoneticPr fontId="1"/>
  </si>
  <si>
    <t>p</t>
    <phoneticPr fontId="1"/>
  </si>
  <si>
    <t>n</t>
    <phoneticPr fontId="1"/>
  </si>
  <si>
    <t>m</t>
    <phoneticPr fontId="1"/>
  </si>
  <si>
    <t>q</t>
    <phoneticPr fontId="1"/>
  </si>
  <si>
    <t>r</t>
    <phoneticPr fontId="1"/>
  </si>
  <si>
    <t>e</t>
    <phoneticPr fontId="1"/>
  </si>
  <si>
    <t>f</t>
    <phoneticPr fontId="1"/>
  </si>
  <si>
    <t>i</t>
    <phoneticPr fontId="1"/>
  </si>
  <si>
    <t>k</t>
    <phoneticPr fontId="1"/>
  </si>
  <si>
    <t>o</t>
    <phoneticPr fontId="1"/>
  </si>
  <si>
    <t>h</t>
    <phoneticPr fontId="1"/>
  </si>
  <si>
    <t>g</t>
    <phoneticPr fontId="1"/>
  </si>
  <si>
    <t>j</t>
    <phoneticPr fontId="1"/>
  </si>
  <si>
    <t>法人</t>
    <rPh sb="0" eb="2">
      <t>ホウジン</t>
    </rPh>
    <phoneticPr fontId="45"/>
  </si>
  <si>
    <t>人件費依存率</t>
    <rPh sb="0" eb="3">
      <t>ジンケンヒ</t>
    </rPh>
    <rPh sb="3" eb="5">
      <t>イゾン</t>
    </rPh>
    <phoneticPr fontId="45"/>
  </si>
  <si>
    <t>現在の値</t>
    <rPh sb="0" eb="2">
      <t>ゲンザイ</t>
    </rPh>
    <rPh sb="3" eb="4">
      <t>アタイ</t>
    </rPh>
    <phoneticPr fontId="45"/>
  </si>
  <si>
    <t>◆使い方（法人・部門共通）</t>
  </si>
  <si>
    <t>（2）同系統平均</t>
    <phoneticPr fontId="45"/>
  </si>
  <si>
    <t>（3）目標値として使用する数値</t>
    <rPh sb="3" eb="6">
      <t>モクヒョウチ</t>
    </rPh>
    <rPh sb="9" eb="11">
      <t>シヨウ</t>
    </rPh>
    <rPh sb="13" eb="15">
      <t>スウチ</t>
    </rPh>
    <phoneticPr fontId="45"/>
  </si>
  <si>
    <t>部門</t>
    <rPh sb="0" eb="2">
      <t>ブモン</t>
    </rPh>
    <phoneticPr fontId="45"/>
  </si>
  <si>
    <t>（1）学校で設定した目標値</t>
  </si>
  <si>
    <t>(参考)
現在の相対評価</t>
    <rPh sb="5" eb="7">
      <t>ゲンザイ</t>
    </rPh>
    <rPh sb="8" eb="10">
      <t>ソウタイ</t>
    </rPh>
    <rPh sb="10" eb="11">
      <t>ヒョウ</t>
    </rPh>
    <rPh sb="11" eb="12">
      <t>カ</t>
    </rPh>
    <phoneticPr fontId="45"/>
  </si>
  <si>
    <t>（1）学校で設定した
目標値</t>
    <phoneticPr fontId="45"/>
  </si>
  <si>
    <r>
      <t>　絶対評価では</t>
    </r>
    <r>
      <rPr>
        <u/>
        <sz val="11"/>
        <color theme="1"/>
        <rFont val="ＭＳ Ｐゴシック"/>
        <family val="3"/>
        <charset val="128"/>
        <scheme val="minor"/>
      </rPr>
      <t>目標値の設定が必要な項目</t>
    </r>
    <r>
      <rPr>
        <sz val="11"/>
        <color theme="1"/>
        <rFont val="ＭＳ Ｐゴシック"/>
        <family val="2"/>
        <charset val="128"/>
        <scheme val="minor"/>
      </rPr>
      <t>があります。本シートでその値の入力を行います。</t>
    </r>
    <phoneticPr fontId="45"/>
  </si>
  <si>
    <t>（大・短編）</t>
    <rPh sb="1" eb="2">
      <t>ダイ</t>
    </rPh>
    <rPh sb="3" eb="4">
      <t>タン</t>
    </rPh>
    <rPh sb="4" eb="5">
      <t>ヘン</t>
    </rPh>
    <phoneticPr fontId="45"/>
  </si>
  <si>
    <t>チェック欄</t>
    <rPh sb="4" eb="5">
      <t>ラン</t>
    </rPh>
    <phoneticPr fontId="45"/>
  </si>
  <si>
    <t>主　な　項　目</t>
    <rPh sb="4" eb="5">
      <t>コウ</t>
    </rPh>
    <rPh sb="6" eb="7">
      <t>メ</t>
    </rPh>
    <phoneticPr fontId="45"/>
  </si>
  <si>
    <t>人件費比率が上昇傾向にないか</t>
  </si>
  <si>
    <t>労働組合に対する適切な情報公開と説明により経営方針の理解が得られているか</t>
  </si>
  <si>
    <t>教職員研修（ＦＤ、ＳＤ）組織的に実施しているか</t>
  </si>
  <si>
    <t>人事考課を行っている場合に、適正な基準に基づき行われているか</t>
  </si>
  <si>
    <t>5.財務体質の改善</t>
    <rPh sb="2" eb="4">
      <t>ザイム</t>
    </rPh>
    <rPh sb="4" eb="6">
      <t>タイシツ</t>
    </rPh>
    <rPh sb="7" eb="9">
      <t>カイゼン</t>
    </rPh>
    <phoneticPr fontId="45"/>
  </si>
  <si>
    <t>資金繰表等を作成し、キャッシュフローの動向を常に把握している</t>
    <rPh sb="0" eb="2">
      <t>シキン</t>
    </rPh>
    <rPh sb="2" eb="3">
      <t>グ</t>
    </rPh>
    <rPh sb="22" eb="23">
      <t>ツネ</t>
    </rPh>
    <rPh sb="24" eb="26">
      <t>ハアク</t>
    </rPh>
    <phoneticPr fontId="45"/>
  </si>
  <si>
    <t>月次試算表等を作成し、キャッシュフローの動向を把握しているか</t>
  </si>
  <si>
    <t>人件費の適正化や経費の抑制・縮減のための具体的方策を立て、実行している</t>
    <rPh sb="0" eb="3">
      <t>ジンケンヒ</t>
    </rPh>
    <rPh sb="4" eb="7">
      <t>テキセイカ</t>
    </rPh>
    <rPh sb="8" eb="10">
      <t>ケイヒ</t>
    </rPh>
    <rPh sb="11" eb="13">
      <t>ヨクセイ</t>
    </rPh>
    <rPh sb="14" eb="16">
      <t>シュクゲン</t>
    </rPh>
    <rPh sb="20" eb="23">
      <t>グタイテキ</t>
    </rPh>
    <rPh sb="23" eb="24">
      <t>ホウ</t>
    </rPh>
    <rPh sb="24" eb="25">
      <t>サク</t>
    </rPh>
    <rPh sb="26" eb="27">
      <t>タ</t>
    </rPh>
    <rPh sb="29" eb="31">
      <t>ジッコウ</t>
    </rPh>
    <phoneticPr fontId="45"/>
  </si>
  <si>
    <t>6.教学内容の改善</t>
    <rPh sb="2" eb="4">
      <t>キョウガク</t>
    </rPh>
    <rPh sb="4" eb="6">
      <t>ナイヨウ</t>
    </rPh>
    <rPh sb="7" eb="9">
      <t>カイゼン</t>
    </rPh>
    <phoneticPr fontId="45"/>
  </si>
  <si>
    <t>単位互換や留学制度等により、国内外の大学等との連携を進めている</t>
    <rPh sb="0" eb="2">
      <t>タンイ</t>
    </rPh>
    <rPh sb="2" eb="4">
      <t>ゴカン</t>
    </rPh>
    <rPh sb="5" eb="7">
      <t>リュウガク</t>
    </rPh>
    <rPh sb="7" eb="9">
      <t>セイド</t>
    </rPh>
    <rPh sb="9" eb="10">
      <t>トウ</t>
    </rPh>
    <rPh sb="14" eb="17">
      <t>コクナイガイ</t>
    </rPh>
    <rPh sb="18" eb="21">
      <t>ダイガクナド</t>
    </rPh>
    <rPh sb="23" eb="25">
      <t>レンケイ</t>
    </rPh>
    <rPh sb="26" eb="27">
      <t>スス</t>
    </rPh>
    <phoneticPr fontId="45"/>
  </si>
  <si>
    <t>7.学生への支援</t>
    <rPh sb="2" eb="4">
      <t>ガクセイ</t>
    </rPh>
    <rPh sb="6" eb="8">
      <t>シエン</t>
    </rPh>
    <phoneticPr fontId="45"/>
  </si>
  <si>
    <t>個別の学生の状況を把握し、中途退学や留年等を防ぐための有効な対策を実施している</t>
    <rPh sb="0" eb="2">
      <t>コベツ</t>
    </rPh>
    <rPh sb="3" eb="5">
      <t>ガクセイ</t>
    </rPh>
    <rPh sb="6" eb="8">
      <t>ジョウキョウ</t>
    </rPh>
    <rPh sb="9" eb="11">
      <t>ハアク</t>
    </rPh>
    <rPh sb="13" eb="15">
      <t>チュウト</t>
    </rPh>
    <rPh sb="15" eb="17">
      <t>タイガク</t>
    </rPh>
    <rPh sb="18" eb="20">
      <t>リュウネン</t>
    </rPh>
    <rPh sb="20" eb="21">
      <t>トウ</t>
    </rPh>
    <rPh sb="22" eb="23">
      <t>フセ</t>
    </rPh>
    <rPh sb="27" eb="29">
      <t>ユウコウ</t>
    </rPh>
    <rPh sb="30" eb="32">
      <t>タイサク</t>
    </rPh>
    <rPh sb="33" eb="35">
      <t>ジッシ</t>
    </rPh>
    <phoneticPr fontId="45"/>
  </si>
  <si>
    <t>「管理運営CL」シートの管理運営に関するチェックリストの各項目をチェックします。</t>
    <rPh sb="1" eb="3">
      <t>カンリ</t>
    </rPh>
    <rPh sb="3" eb="5">
      <t>ウンエイ</t>
    </rPh>
    <rPh sb="28" eb="31">
      <t>カクコウモク</t>
    </rPh>
    <phoneticPr fontId="45"/>
  </si>
  <si>
    <t>経常収支差額</t>
    <rPh sb="0" eb="2">
      <t>ケイジョウ</t>
    </rPh>
    <rPh sb="2" eb="4">
      <t>シュウシ</t>
    </rPh>
    <rPh sb="4" eb="6">
      <t>サガク</t>
    </rPh>
    <phoneticPr fontId="45"/>
  </si>
  <si>
    <t>　計</t>
    <rPh sb="1" eb="2">
      <t>ケイ</t>
    </rPh>
    <phoneticPr fontId="1"/>
  </si>
  <si>
    <t>※　外部負債＝借入金＋学校債＋未払金＋手形債務</t>
    <rPh sb="2" eb="4">
      <t>ガイブ</t>
    </rPh>
    <rPh sb="4" eb="6">
      <t>フサイ</t>
    </rPh>
    <rPh sb="7" eb="9">
      <t>カリイレ</t>
    </rPh>
    <rPh sb="9" eb="10">
      <t>キン</t>
    </rPh>
    <rPh sb="11" eb="13">
      <t>ガッコウ</t>
    </rPh>
    <rPh sb="13" eb="14">
      <t>サイ</t>
    </rPh>
    <rPh sb="15" eb="16">
      <t>ミ</t>
    </rPh>
    <rPh sb="16" eb="17">
      <t>バライ</t>
    </rPh>
    <rPh sb="17" eb="18">
      <t>キン</t>
    </rPh>
    <rPh sb="19" eb="21">
      <t>テガタ</t>
    </rPh>
    <rPh sb="21" eb="23">
      <t>サイム</t>
    </rPh>
    <phoneticPr fontId="1"/>
  </si>
  <si>
    <t>10P
以上
増加</t>
    <rPh sb="4" eb="6">
      <t>イジョウ</t>
    </rPh>
    <rPh sb="7" eb="9">
      <t>ゾウカ</t>
    </rPh>
    <phoneticPr fontId="1"/>
  </si>
  <si>
    <t>10P
以上
増加</t>
    <rPh sb="4" eb="6">
      <t>イジョウ</t>
    </rPh>
    <phoneticPr fontId="1"/>
  </si>
  <si>
    <t>5P
以上
増加</t>
    <rPh sb="3" eb="5">
      <t>イジョウ</t>
    </rPh>
    <phoneticPr fontId="1"/>
  </si>
  <si>
    <t>5P
以上
減少</t>
    <rPh sb="3" eb="5">
      <t>イジョウ</t>
    </rPh>
    <rPh sb="6" eb="8">
      <t>ゲンショウ</t>
    </rPh>
    <phoneticPr fontId="1"/>
  </si>
  <si>
    <t>10P
以上
減少</t>
    <rPh sb="4" eb="6">
      <t>イジョウ</t>
    </rPh>
    <rPh sb="7" eb="9">
      <t>ゲンショウ</t>
    </rPh>
    <phoneticPr fontId="1"/>
  </si>
  <si>
    <t>10P以上増加</t>
    <rPh sb="3" eb="5">
      <t>イジョウ</t>
    </rPh>
    <phoneticPr fontId="1"/>
  </si>
  <si>
    <t>5P以上増加</t>
    <rPh sb="2" eb="4">
      <t>イジョウ</t>
    </rPh>
    <phoneticPr fontId="1"/>
  </si>
  <si>
    <t>5P以上減少</t>
    <rPh sb="2" eb="4">
      <t>イジョウ</t>
    </rPh>
    <phoneticPr fontId="1"/>
  </si>
  <si>
    <t>10P以上減少</t>
    <rPh sb="3" eb="5">
      <t>イジョウ</t>
    </rPh>
    <phoneticPr fontId="1"/>
  </si>
  <si>
    <t xml:space="preserve">   その他の有形固定資産（図書除く）</t>
    <rPh sb="5" eb="6">
      <t>タ</t>
    </rPh>
    <rPh sb="7" eb="9">
      <t>ユウケイ</t>
    </rPh>
    <rPh sb="9" eb="11">
      <t>コテイ</t>
    </rPh>
    <rPh sb="11" eb="13">
      <t>シサン</t>
    </rPh>
    <rPh sb="14" eb="16">
      <t>トショ</t>
    </rPh>
    <rPh sb="16" eb="17">
      <t>ノゾ</t>
    </rPh>
    <phoneticPr fontId="45"/>
  </si>
  <si>
    <t>経常収支差額比率</t>
  </si>
  <si>
    <t>総括表（法人全体）へ戻る</t>
    <rPh sb="0" eb="3">
      <t>ソウカツヒョウ</t>
    </rPh>
    <rPh sb="4" eb="6">
      <t>ホウジン</t>
    </rPh>
    <rPh sb="6" eb="8">
      <t>ゼンタイ</t>
    </rPh>
    <rPh sb="10" eb="11">
      <t>モド</t>
    </rPh>
    <phoneticPr fontId="1"/>
  </si>
  <si>
    <t>総括表（部門）へ戻る</t>
  </si>
  <si>
    <t>10P以上増加</t>
    <rPh sb="3" eb="5">
      <t>イジョウ</t>
    </rPh>
    <rPh sb="5" eb="6">
      <t>ゾウ</t>
    </rPh>
    <rPh sb="6" eb="7">
      <t>カ</t>
    </rPh>
    <phoneticPr fontId="1"/>
  </si>
  <si>
    <t>5P以上減少</t>
    <rPh sb="2" eb="4">
      <t>イジョウ</t>
    </rPh>
    <rPh sb="4" eb="5">
      <t>ゲン</t>
    </rPh>
    <rPh sb="5" eb="6">
      <t>ショウ</t>
    </rPh>
    <phoneticPr fontId="1"/>
  </si>
  <si>
    <t>10P以上減少</t>
    <rPh sb="3" eb="5">
      <t>イジョウ</t>
    </rPh>
    <rPh sb="5" eb="6">
      <t>ゲン</t>
    </rPh>
    <rPh sb="6" eb="7">
      <t>ショウ</t>
    </rPh>
    <phoneticPr fontId="1"/>
  </si>
  <si>
    <t>10%以上増加</t>
    <rPh sb="3" eb="5">
      <t>イジョウ</t>
    </rPh>
    <rPh sb="5" eb="6">
      <t>ゾウ</t>
    </rPh>
    <rPh sb="6" eb="7">
      <t>カ</t>
    </rPh>
    <phoneticPr fontId="1"/>
  </si>
  <si>
    <t>5～△5%
増減</t>
    <rPh sb="6" eb="8">
      <t>ゾウゲン</t>
    </rPh>
    <phoneticPr fontId="1"/>
  </si>
  <si>
    <t>5%以上減少</t>
    <rPh sb="2" eb="4">
      <t>イジョウ</t>
    </rPh>
    <phoneticPr fontId="1"/>
  </si>
  <si>
    <t>10%以上減少</t>
    <rPh sb="3" eb="5">
      <t>イジョウ</t>
    </rPh>
    <phoneticPr fontId="1"/>
  </si>
  <si>
    <t>5%以上増加</t>
    <rPh sb="2" eb="4">
      <t>イジョウ</t>
    </rPh>
    <rPh sb="4" eb="5">
      <t>ゾウ</t>
    </rPh>
    <rPh sb="5" eb="6">
      <t>カ</t>
    </rPh>
    <phoneticPr fontId="1"/>
  </si>
  <si>
    <t>※2)短大法人の絶対評価は（）内の数値になります。</t>
    <rPh sb="3" eb="5">
      <t>タンダイ</t>
    </rPh>
    <rPh sb="5" eb="7">
      <t>ホウジン</t>
    </rPh>
    <rPh sb="8" eb="10">
      <t>ゼッタイ</t>
    </rPh>
    <rPh sb="10" eb="12">
      <t>ヒョウカ</t>
    </rPh>
    <phoneticPr fontId="1"/>
  </si>
  <si>
    <t>10%以上減少</t>
    <rPh sb="3" eb="5">
      <t>イジョウ</t>
    </rPh>
    <rPh sb="5" eb="7">
      <t>ゲンショウ</t>
    </rPh>
    <phoneticPr fontId="1"/>
  </si>
  <si>
    <t>5%以上減少</t>
    <rPh sb="2" eb="4">
      <t>イジョウ</t>
    </rPh>
    <rPh sb="4" eb="6">
      <t>ゲンショウ</t>
    </rPh>
    <phoneticPr fontId="1"/>
  </si>
  <si>
    <t>5%以上増加</t>
    <rPh sb="2" eb="4">
      <t>イジョウ</t>
    </rPh>
    <rPh sb="4" eb="6">
      <t>ゾウカ</t>
    </rPh>
    <phoneticPr fontId="1"/>
  </si>
  <si>
    <t>10%以上増加</t>
    <rPh sb="3" eb="5">
      <t>イジョウ</t>
    </rPh>
    <rPh sb="5" eb="7">
      <t>ゾウカ</t>
    </rPh>
    <phoneticPr fontId="1"/>
  </si>
  <si>
    <t>10%以上
増加</t>
    <rPh sb="3" eb="5">
      <t>イジョウ</t>
    </rPh>
    <phoneticPr fontId="1"/>
  </si>
  <si>
    <t>5%以上
増加</t>
    <rPh sb="2" eb="4">
      <t>イジョウ</t>
    </rPh>
    <phoneticPr fontId="1"/>
  </si>
  <si>
    <t>5%以上
減少</t>
    <rPh sb="2" eb="4">
      <t>イジョウ</t>
    </rPh>
    <phoneticPr fontId="1"/>
  </si>
  <si>
    <t>10%以上
減少</t>
    <rPh sb="3" eb="5">
      <t>イジョウ</t>
    </rPh>
    <phoneticPr fontId="1"/>
  </si>
  <si>
    <t>自己診断チェックリストの本体は「表紙」シートから「管理運営CL」シートまでとなります。</t>
    <rPh sb="0" eb="2">
      <t>ジコ</t>
    </rPh>
    <rPh sb="2" eb="4">
      <t>シンダン</t>
    </rPh>
    <rPh sb="12" eb="14">
      <t>ホンタイ</t>
    </rPh>
    <rPh sb="16" eb="18">
      <t>ヒョウシ</t>
    </rPh>
    <rPh sb="25" eb="27">
      <t>カンリ</t>
    </rPh>
    <rPh sb="27" eb="29">
      <t>ウンエイ</t>
    </rPh>
    <phoneticPr fontId="45"/>
  </si>
  <si>
    <t>絶対評価</t>
    <rPh sb="0" eb="2">
      <t>ゼッタイ</t>
    </rPh>
    <rPh sb="2" eb="4">
      <t>ヒョウカ</t>
    </rPh>
    <phoneticPr fontId="45"/>
  </si>
  <si>
    <t>～</t>
  </si>
  <si>
    <t>相対評価</t>
    <rPh sb="0" eb="2">
      <t>ソウタイ</t>
    </rPh>
    <rPh sb="2" eb="4">
      <t>ヒョウカ</t>
    </rPh>
    <phoneticPr fontId="45"/>
  </si>
  <si>
    <t>８．流動比率</t>
    <rPh sb="2" eb="4">
      <t>リュウドウ</t>
    </rPh>
    <rPh sb="4" eb="5">
      <t>ヒ</t>
    </rPh>
    <rPh sb="5" eb="6">
      <t>リツ</t>
    </rPh>
    <phoneticPr fontId="45"/>
  </si>
  <si>
    <t>―</t>
  </si>
  <si>
    <t>５．積立率</t>
    <rPh sb="2" eb="4">
      <t>ツミタテ</t>
    </rPh>
    <rPh sb="4" eb="5">
      <t>リツ</t>
    </rPh>
    <phoneticPr fontId="45"/>
  </si>
  <si>
    <t>5ポイント以上増加</t>
    <rPh sb="7" eb="8">
      <t>ゾウ</t>
    </rPh>
    <rPh sb="8" eb="9">
      <t>カ</t>
    </rPh>
    <phoneticPr fontId="45"/>
  </si>
  <si>
    <t>2.5ポイント以上増加</t>
    <rPh sb="9" eb="10">
      <t>ゾウ</t>
    </rPh>
    <rPh sb="10" eb="11">
      <t>カ</t>
    </rPh>
    <phoneticPr fontId="45"/>
  </si>
  <si>
    <t>2.5ポイント以上減少</t>
    <rPh sb="9" eb="10">
      <t>ゲン</t>
    </rPh>
    <rPh sb="10" eb="11">
      <t>ショウ</t>
    </rPh>
    <phoneticPr fontId="45"/>
  </si>
  <si>
    <t>5ポイント以上減少</t>
    <rPh sb="7" eb="8">
      <t>ゲン</t>
    </rPh>
    <rPh sb="8" eb="9">
      <t>ショウ</t>
    </rPh>
    <phoneticPr fontId="45"/>
  </si>
  <si>
    <t>10ポイント以上減少</t>
    <rPh sb="8" eb="9">
      <t>ゲン</t>
    </rPh>
    <rPh sb="9" eb="10">
      <t>ショウ</t>
    </rPh>
    <phoneticPr fontId="45"/>
  </si>
  <si>
    <t>5ポイント以上減少</t>
    <rPh sb="7" eb="9">
      <t>ゲンショウ</t>
    </rPh>
    <phoneticPr fontId="45"/>
  </si>
  <si>
    <t>5～△5ポイント増減</t>
    <rPh sb="8" eb="10">
      <t>ゾウゲン</t>
    </rPh>
    <phoneticPr fontId="45"/>
  </si>
  <si>
    <t>10ポイント以上増加</t>
    <rPh sb="8" eb="10">
      <t>ゾウカ</t>
    </rPh>
    <phoneticPr fontId="45"/>
  </si>
  <si>
    <t>３．人件費依存率</t>
    <rPh sb="2" eb="5">
      <t>ジンケンヒ</t>
    </rPh>
    <rPh sb="5" eb="7">
      <t>イゾン</t>
    </rPh>
    <phoneticPr fontId="45"/>
  </si>
  <si>
    <t>別　表</t>
    <rPh sb="0" eb="1">
      <t>ベツ</t>
    </rPh>
    <rPh sb="2" eb="3">
      <t>オモテ</t>
    </rPh>
    <phoneticPr fontId="45"/>
  </si>
  <si>
    <t>評価早見表【大学法人】</t>
    <rPh sb="0" eb="2">
      <t>ヒョウカ</t>
    </rPh>
    <rPh sb="2" eb="4">
      <t>ハヤミ</t>
    </rPh>
    <rPh sb="4" eb="5">
      <t>ヒョウ</t>
    </rPh>
    <rPh sb="6" eb="8">
      <t>ダイガク</t>
    </rPh>
    <rPh sb="8" eb="10">
      <t>ホウジン</t>
    </rPh>
    <phoneticPr fontId="45"/>
  </si>
  <si>
    <t>評価早見表【大学部門】</t>
    <rPh sb="0" eb="2">
      <t>ヒョウカ</t>
    </rPh>
    <rPh sb="2" eb="4">
      <t>ハヤミ</t>
    </rPh>
    <rPh sb="4" eb="5">
      <t>ヒョウ</t>
    </rPh>
    <rPh sb="6" eb="8">
      <t>ダイガク</t>
    </rPh>
    <rPh sb="8" eb="10">
      <t>ブモン</t>
    </rPh>
    <phoneticPr fontId="45"/>
  </si>
  <si>
    <t>評価早見表【短大法人】</t>
    <rPh sb="0" eb="2">
      <t>ヒョウカ</t>
    </rPh>
    <rPh sb="2" eb="4">
      <t>ハヤミ</t>
    </rPh>
    <rPh sb="4" eb="5">
      <t>ヒョウ</t>
    </rPh>
    <rPh sb="6" eb="8">
      <t>タンダイ</t>
    </rPh>
    <rPh sb="8" eb="10">
      <t>ホウジン</t>
    </rPh>
    <phoneticPr fontId="45"/>
  </si>
  <si>
    <t>評価早見表【短大部門】</t>
    <rPh sb="0" eb="2">
      <t>ヒョウカ</t>
    </rPh>
    <rPh sb="2" eb="4">
      <t>ハヤミ</t>
    </rPh>
    <rPh sb="4" eb="5">
      <t>ヒョウ</t>
    </rPh>
    <rPh sb="6" eb="8">
      <t>タンダイ</t>
    </rPh>
    <rPh sb="8" eb="10">
      <t>ブモン</t>
    </rPh>
    <phoneticPr fontId="45"/>
  </si>
  <si>
    <t>5ポイント以上減少</t>
    <phoneticPr fontId="45"/>
  </si>
  <si>
    <t>5ポイント以上増加</t>
    <phoneticPr fontId="45"/>
  </si>
  <si>
    <t>c</t>
    <phoneticPr fontId="45"/>
  </si>
  <si>
    <t>５-参考）減価償却比率</t>
    <rPh sb="2" eb="4">
      <t>サンコウ</t>
    </rPh>
    <rPh sb="5" eb="7">
      <t>ゲンカ</t>
    </rPh>
    <rPh sb="7" eb="9">
      <t>ショウキャク</t>
    </rPh>
    <rPh sb="9" eb="11">
      <t>ヒリツ</t>
    </rPh>
    <phoneticPr fontId="45"/>
  </si>
  <si>
    <t>趨勢評価</t>
    <phoneticPr fontId="45"/>
  </si>
  <si>
    <t>2.5ポイント以上減少</t>
    <phoneticPr fontId="45"/>
  </si>
  <si>
    <t>2.5ポイント以上増加</t>
    <phoneticPr fontId="45"/>
  </si>
  <si>
    <t>―</t>
    <phoneticPr fontId="45"/>
  </si>
  <si>
    <t>２．人件費比率</t>
    <phoneticPr fontId="45"/>
  </si>
  <si>
    <t>10ポイント以上増加</t>
    <phoneticPr fontId="45"/>
  </si>
  <si>
    <t>5～△5ポイント増減</t>
    <phoneticPr fontId="45"/>
  </si>
  <si>
    <t>70％未満</t>
    <phoneticPr fontId="45"/>
  </si>
  <si>
    <t>100％以上110％未満</t>
    <phoneticPr fontId="45"/>
  </si>
  <si>
    <t>～</t>
    <phoneticPr fontId="1"/>
  </si>
  <si>
    <t>大学法人（学部系統別）</t>
    <rPh sb="5" eb="7">
      <t>ガクブ</t>
    </rPh>
    <phoneticPr fontId="45"/>
  </si>
  <si>
    <t>系　統　名</t>
    <rPh sb="0" eb="1">
      <t>ケイ</t>
    </rPh>
    <rPh sb="2" eb="3">
      <t>オサム</t>
    </rPh>
    <rPh sb="4" eb="5">
      <t>メイ</t>
    </rPh>
    <phoneticPr fontId="45"/>
  </si>
  <si>
    <t>複数学部</t>
    <rPh sb="0" eb="2">
      <t>フクスウ</t>
    </rPh>
    <rPh sb="2" eb="4">
      <t>ガクブ</t>
    </rPh>
    <phoneticPr fontId="45"/>
  </si>
  <si>
    <t>単一学部</t>
    <rPh sb="0" eb="2">
      <t>タンイツ</t>
    </rPh>
    <rPh sb="2" eb="4">
      <t>ガクブ</t>
    </rPh>
    <phoneticPr fontId="45"/>
  </si>
  <si>
    <t>合計</t>
    <rPh sb="0" eb="2">
      <t>ゴウケイ</t>
    </rPh>
    <phoneticPr fontId="45"/>
  </si>
  <si>
    <t>医・歯学部</t>
    <rPh sb="0" eb="1">
      <t>イ</t>
    </rPh>
    <rPh sb="2" eb="3">
      <t>ハ</t>
    </rPh>
    <rPh sb="3" eb="5">
      <t>ガクブ</t>
    </rPh>
    <phoneticPr fontId="45"/>
  </si>
  <si>
    <t>薬学部</t>
    <rPh sb="0" eb="3">
      <t>ヤクガクブ</t>
    </rPh>
    <phoneticPr fontId="45"/>
  </si>
  <si>
    <t>理工系学部</t>
    <rPh sb="0" eb="3">
      <t>リコウケイ</t>
    </rPh>
    <rPh sb="3" eb="5">
      <t>ガクブ</t>
    </rPh>
    <phoneticPr fontId="45"/>
  </si>
  <si>
    <t>文系学部</t>
    <rPh sb="0" eb="2">
      <t>ブンケイ</t>
    </rPh>
    <rPh sb="2" eb="4">
      <t>ガクブ</t>
    </rPh>
    <phoneticPr fontId="45"/>
  </si>
  <si>
    <t>その他系学部</t>
    <rPh sb="2" eb="3">
      <t>タ</t>
    </rPh>
    <rPh sb="3" eb="4">
      <t>ケイ</t>
    </rPh>
    <rPh sb="4" eb="6">
      <t>ガクブ</t>
    </rPh>
    <phoneticPr fontId="45"/>
  </si>
  <si>
    <t>医歯他複数</t>
    <rPh sb="0" eb="1">
      <t>イ</t>
    </rPh>
    <rPh sb="1" eb="2">
      <t>ハ</t>
    </rPh>
    <rPh sb="2" eb="3">
      <t>ホカ</t>
    </rPh>
    <rPh sb="3" eb="5">
      <t>フクスウ</t>
    </rPh>
    <phoneticPr fontId="45"/>
  </si>
  <si>
    <t>薬他複数</t>
    <rPh sb="0" eb="1">
      <t>クスリ</t>
    </rPh>
    <rPh sb="1" eb="2">
      <t>タ</t>
    </rPh>
    <rPh sb="2" eb="4">
      <t>フクスウ</t>
    </rPh>
    <phoneticPr fontId="45"/>
  </si>
  <si>
    <t>理工他複数</t>
    <rPh sb="0" eb="2">
      <t>リコウ</t>
    </rPh>
    <rPh sb="2" eb="3">
      <t>ホカ</t>
    </rPh>
    <rPh sb="3" eb="5">
      <t>フクスウ</t>
    </rPh>
    <phoneticPr fontId="45"/>
  </si>
  <si>
    <t>文他複数</t>
    <rPh sb="0" eb="1">
      <t>ブン</t>
    </rPh>
    <rPh sb="1" eb="2">
      <t>タ</t>
    </rPh>
    <rPh sb="2" eb="4">
      <t>フクスウ</t>
    </rPh>
    <phoneticPr fontId="45"/>
  </si>
  <si>
    <t>医</t>
    <rPh sb="0" eb="1">
      <t>イ</t>
    </rPh>
    <phoneticPr fontId="45"/>
  </si>
  <si>
    <t>歯</t>
    <rPh sb="0" eb="1">
      <t>ハ</t>
    </rPh>
    <phoneticPr fontId="45"/>
  </si>
  <si>
    <t>薬</t>
    <rPh sb="0" eb="1">
      <t>ヤク</t>
    </rPh>
    <phoneticPr fontId="45"/>
  </si>
  <si>
    <t>保健系</t>
    <rPh sb="0" eb="2">
      <t>ホケン</t>
    </rPh>
    <rPh sb="2" eb="3">
      <t>ケイ</t>
    </rPh>
    <phoneticPr fontId="45"/>
  </si>
  <si>
    <t>理・工・農学系</t>
    <rPh sb="0" eb="1">
      <t>リ</t>
    </rPh>
    <rPh sb="2" eb="3">
      <t>コウ</t>
    </rPh>
    <rPh sb="4" eb="6">
      <t>ノウガク</t>
    </rPh>
    <rPh sb="6" eb="7">
      <t>ケイ</t>
    </rPh>
    <phoneticPr fontId="45"/>
  </si>
  <si>
    <t>人文科学系</t>
    <rPh sb="0" eb="2">
      <t>ジンブン</t>
    </rPh>
    <rPh sb="2" eb="4">
      <t>カガク</t>
    </rPh>
    <rPh sb="4" eb="5">
      <t>ケイ</t>
    </rPh>
    <phoneticPr fontId="45"/>
  </si>
  <si>
    <t>社会科学系</t>
    <rPh sb="0" eb="2">
      <t>シャカイ</t>
    </rPh>
    <rPh sb="2" eb="4">
      <t>カガク</t>
    </rPh>
    <rPh sb="4" eb="5">
      <t>ケイ</t>
    </rPh>
    <phoneticPr fontId="45"/>
  </si>
  <si>
    <t>家政</t>
    <rPh sb="0" eb="2">
      <t>カセイ</t>
    </rPh>
    <phoneticPr fontId="45"/>
  </si>
  <si>
    <t>教育</t>
    <rPh sb="0" eb="2">
      <t>キョウイク</t>
    </rPh>
    <phoneticPr fontId="45"/>
  </si>
  <si>
    <t>体育</t>
    <rPh sb="0" eb="2">
      <t>タイイク</t>
    </rPh>
    <phoneticPr fontId="45"/>
  </si>
  <si>
    <t>芸術系</t>
    <rPh sb="0" eb="2">
      <t>ゲイジュツ</t>
    </rPh>
    <rPh sb="2" eb="3">
      <t>ケイ</t>
    </rPh>
    <phoneticPr fontId="45"/>
  </si>
  <si>
    <t>その他</t>
    <rPh sb="2" eb="3">
      <t>タ</t>
    </rPh>
    <phoneticPr fontId="45"/>
  </si>
  <si>
    <t>集計法人数</t>
    <rPh sb="0" eb="2">
      <t>シュウケイ</t>
    </rPh>
    <rPh sb="2" eb="5">
      <t>ホウジンスウ</t>
    </rPh>
    <phoneticPr fontId="45"/>
  </si>
  <si>
    <t>経常収支
差額比率</t>
    <rPh sb="0" eb="2">
      <t>ケイジョウ</t>
    </rPh>
    <phoneticPr fontId="45"/>
  </si>
  <si>
    <t>（％）</t>
    <phoneticPr fontId="45"/>
  </si>
  <si>
    <t>教育活動資金
収支差額比率</t>
    <rPh sb="4" eb="6">
      <t>シキン</t>
    </rPh>
    <phoneticPr fontId="45"/>
  </si>
  <si>
    <t>積立率</t>
    <rPh sb="0" eb="2">
      <t>ツミタテ</t>
    </rPh>
    <rPh sb="2" eb="3">
      <t>リツ</t>
    </rPh>
    <phoneticPr fontId="45"/>
  </si>
  <si>
    <t>減価償却比率</t>
    <rPh sb="0" eb="2">
      <t>ゲンカ</t>
    </rPh>
    <rPh sb="2" eb="4">
      <t>ショウキャク</t>
    </rPh>
    <rPh sb="4" eb="6">
      <t>ヒリツ</t>
    </rPh>
    <phoneticPr fontId="45"/>
  </si>
  <si>
    <t>財務集計学校数</t>
    <rPh sb="0" eb="2">
      <t>ザイム</t>
    </rPh>
    <rPh sb="2" eb="4">
      <t>シュウケイ</t>
    </rPh>
    <rPh sb="4" eb="6">
      <t>ガッコウ</t>
    </rPh>
    <rPh sb="6" eb="7">
      <t>カズ</t>
    </rPh>
    <phoneticPr fontId="45"/>
  </si>
  <si>
    <t>中途退学者数集計学校数</t>
    <rPh sb="0" eb="2">
      <t>チュウト</t>
    </rPh>
    <rPh sb="2" eb="5">
      <t>タイガクシャ</t>
    </rPh>
    <rPh sb="5" eb="6">
      <t>スウ</t>
    </rPh>
    <rPh sb="6" eb="8">
      <t>シュウケイ</t>
    </rPh>
    <rPh sb="8" eb="10">
      <t>ガッコウ</t>
    </rPh>
    <rPh sb="10" eb="11">
      <t>スウ</t>
    </rPh>
    <phoneticPr fontId="45"/>
  </si>
  <si>
    <t>教職員数集計学校数</t>
    <rPh sb="0" eb="3">
      <t>キョウショクイン</t>
    </rPh>
    <rPh sb="3" eb="4">
      <t>スウ</t>
    </rPh>
    <rPh sb="4" eb="6">
      <t>シュウケイ</t>
    </rPh>
    <rPh sb="6" eb="8">
      <t>ガッコウ</t>
    </rPh>
    <rPh sb="8" eb="9">
      <t>スウ</t>
    </rPh>
    <phoneticPr fontId="45"/>
  </si>
  <si>
    <t>経常収支
差額比率</t>
    <rPh sb="0" eb="2">
      <t>ケイジョウ</t>
    </rPh>
    <rPh sb="2" eb="4">
      <t>シュウシ</t>
    </rPh>
    <rPh sb="5" eb="7">
      <t>サガク</t>
    </rPh>
    <rPh sb="7" eb="9">
      <t>ヒリツ</t>
    </rPh>
    <phoneticPr fontId="45"/>
  </si>
  <si>
    <t>人件費比率</t>
    <rPh sb="0" eb="3">
      <t>ジンケンヒ</t>
    </rPh>
    <rPh sb="3" eb="5">
      <t>ヒリツ</t>
    </rPh>
    <phoneticPr fontId="45"/>
  </si>
  <si>
    <t>志願倍率</t>
    <rPh sb="0" eb="2">
      <t>シガン</t>
    </rPh>
    <rPh sb="2" eb="4">
      <t>バイリツ</t>
    </rPh>
    <phoneticPr fontId="45"/>
  </si>
  <si>
    <t>（倍）</t>
    <rPh sb="1" eb="2">
      <t>バイ</t>
    </rPh>
    <phoneticPr fontId="45"/>
  </si>
  <si>
    <t>（人）</t>
    <rPh sb="1" eb="2">
      <t>ニン</t>
    </rPh>
    <phoneticPr fontId="45"/>
  </si>
  <si>
    <t>（百万円）</t>
    <rPh sb="1" eb="4">
      <t>ヒャクマンエン</t>
    </rPh>
    <phoneticPr fontId="45"/>
  </si>
  <si>
    <t>（千円）</t>
    <rPh sb="1" eb="3">
      <t>センエン</t>
    </rPh>
    <phoneticPr fontId="45"/>
  </si>
  <si>
    <t>短期大学法人（学科系統別）</t>
    <rPh sb="0" eb="2">
      <t>タンキ</t>
    </rPh>
    <rPh sb="2" eb="4">
      <t>ダイガク</t>
    </rPh>
    <rPh sb="7" eb="9">
      <t>ガッカ</t>
    </rPh>
    <rPh sb="9" eb="11">
      <t>ケイトウ</t>
    </rPh>
    <rPh sb="11" eb="12">
      <t>ベツ</t>
    </rPh>
    <phoneticPr fontId="45"/>
  </si>
  <si>
    <t>複数学科</t>
    <rPh sb="0" eb="2">
      <t>フクスウ</t>
    </rPh>
    <rPh sb="2" eb="4">
      <t>ガッカ</t>
    </rPh>
    <phoneticPr fontId="45"/>
  </si>
  <si>
    <t>単一学科</t>
    <rPh sb="0" eb="2">
      <t>タンイツ</t>
    </rPh>
    <rPh sb="2" eb="4">
      <t>ガッカ</t>
    </rPh>
    <phoneticPr fontId="45"/>
  </si>
  <si>
    <t>理工系学科</t>
    <rPh sb="0" eb="3">
      <t>リコウケイ</t>
    </rPh>
    <rPh sb="3" eb="5">
      <t>ガッカ</t>
    </rPh>
    <phoneticPr fontId="45"/>
  </si>
  <si>
    <t>文系学科</t>
    <rPh sb="0" eb="2">
      <t>ブンケイ</t>
    </rPh>
    <rPh sb="2" eb="4">
      <t>ガッカ</t>
    </rPh>
    <phoneticPr fontId="45"/>
  </si>
  <si>
    <t>その他系学科　</t>
    <rPh sb="2" eb="3">
      <t>タ</t>
    </rPh>
    <rPh sb="3" eb="4">
      <t>ケイ</t>
    </rPh>
    <rPh sb="4" eb="6">
      <t>ガッカ</t>
    </rPh>
    <phoneticPr fontId="45"/>
  </si>
  <si>
    <t>理工他
複数</t>
    <rPh sb="0" eb="2">
      <t>リコウ</t>
    </rPh>
    <rPh sb="2" eb="3">
      <t>ホカ</t>
    </rPh>
    <rPh sb="4" eb="6">
      <t>フクスウ</t>
    </rPh>
    <phoneticPr fontId="45"/>
  </si>
  <si>
    <t>農工系</t>
    <rPh sb="0" eb="1">
      <t>ノウ</t>
    </rPh>
    <rPh sb="1" eb="2">
      <t>コウ</t>
    </rPh>
    <rPh sb="2" eb="3">
      <t>ケイ</t>
    </rPh>
    <phoneticPr fontId="45"/>
  </si>
  <si>
    <t>人文系</t>
    <rPh sb="0" eb="2">
      <t>ジンブン</t>
    </rPh>
    <rPh sb="2" eb="3">
      <t>ケイ</t>
    </rPh>
    <phoneticPr fontId="45"/>
  </si>
  <si>
    <t>社会系</t>
    <rPh sb="0" eb="2">
      <t>シャカイ</t>
    </rPh>
    <rPh sb="2" eb="3">
      <t>ケイ</t>
    </rPh>
    <phoneticPr fontId="45"/>
  </si>
  <si>
    <t>家政系</t>
    <rPh sb="0" eb="2">
      <t>カセイ</t>
    </rPh>
    <rPh sb="2" eb="3">
      <t>ケイ</t>
    </rPh>
    <phoneticPr fontId="45"/>
  </si>
  <si>
    <t>教育系</t>
    <rPh sb="0" eb="2">
      <t>キョウイク</t>
    </rPh>
    <rPh sb="2" eb="3">
      <t>ケイ</t>
    </rPh>
    <phoneticPr fontId="45"/>
  </si>
  <si>
    <t>その他系学科</t>
    <rPh sb="2" eb="3">
      <t>タ</t>
    </rPh>
    <rPh sb="3" eb="4">
      <t>ケイ</t>
    </rPh>
    <rPh sb="4" eb="6">
      <t>ガッカ</t>
    </rPh>
    <phoneticPr fontId="45"/>
  </si>
  <si>
    <t>入学定員充足率</t>
    <rPh sb="0" eb="2">
      <t>ニュウガク</t>
    </rPh>
    <rPh sb="2" eb="4">
      <t>テイイン</t>
    </rPh>
    <rPh sb="4" eb="7">
      <t>ジュウソクリツ</t>
    </rPh>
    <phoneticPr fontId="45"/>
  </si>
  <si>
    <t>収容定員充足率</t>
    <rPh sb="0" eb="2">
      <t>シュウヨウ</t>
    </rPh>
    <rPh sb="2" eb="4">
      <t>テイイン</t>
    </rPh>
    <rPh sb="4" eb="7">
      <t>ジュウソクリツ</t>
    </rPh>
    <phoneticPr fontId="45"/>
  </si>
  <si>
    <t>医歯他複数学部</t>
    <rPh sb="0" eb="1">
      <t>イ</t>
    </rPh>
    <rPh sb="1" eb="2">
      <t>ハ</t>
    </rPh>
    <rPh sb="2" eb="3">
      <t>ホカ</t>
    </rPh>
    <rPh sb="3" eb="5">
      <t>フクスウ</t>
    </rPh>
    <rPh sb="5" eb="7">
      <t>ガクブ</t>
    </rPh>
    <phoneticPr fontId="45"/>
  </si>
  <si>
    <t>薬他複数学部</t>
    <rPh sb="0" eb="1">
      <t>クスリ</t>
    </rPh>
    <rPh sb="1" eb="2">
      <t>タ</t>
    </rPh>
    <rPh sb="2" eb="4">
      <t>フクスウ</t>
    </rPh>
    <rPh sb="4" eb="6">
      <t>ガクブ</t>
    </rPh>
    <phoneticPr fontId="45"/>
  </si>
  <si>
    <t>理工他複数学部</t>
    <rPh sb="0" eb="2">
      <t>リコウ</t>
    </rPh>
    <rPh sb="2" eb="3">
      <t>ホカ</t>
    </rPh>
    <rPh sb="3" eb="5">
      <t>フクスウ</t>
    </rPh>
    <rPh sb="5" eb="7">
      <t>ガクブ</t>
    </rPh>
    <phoneticPr fontId="45"/>
  </si>
  <si>
    <t>文他複数学部</t>
    <rPh sb="0" eb="1">
      <t>ブン</t>
    </rPh>
    <rPh sb="1" eb="2">
      <t>タ</t>
    </rPh>
    <rPh sb="2" eb="4">
      <t>フクスウ</t>
    </rPh>
    <rPh sb="4" eb="6">
      <t>ガクブ</t>
    </rPh>
    <phoneticPr fontId="45"/>
  </si>
  <si>
    <t>医学部</t>
    <rPh sb="0" eb="1">
      <t>イ</t>
    </rPh>
    <rPh sb="1" eb="3">
      <t>ガクブ</t>
    </rPh>
    <phoneticPr fontId="45"/>
  </si>
  <si>
    <t>歯学部</t>
    <rPh sb="0" eb="1">
      <t>ハ</t>
    </rPh>
    <rPh sb="1" eb="3">
      <t>ガクブ</t>
    </rPh>
    <phoneticPr fontId="45"/>
  </si>
  <si>
    <t>薬学部</t>
    <rPh sb="0" eb="1">
      <t>ヤク</t>
    </rPh>
    <rPh sb="1" eb="3">
      <t>ガクブ</t>
    </rPh>
    <phoneticPr fontId="45"/>
  </si>
  <si>
    <t>理工他複数学科</t>
    <rPh sb="0" eb="1">
      <t>リ</t>
    </rPh>
    <rPh sb="1" eb="2">
      <t>コウ</t>
    </rPh>
    <rPh sb="2" eb="3">
      <t>タ</t>
    </rPh>
    <rPh sb="3" eb="5">
      <t>フクスウ</t>
    </rPh>
    <rPh sb="5" eb="7">
      <t>ガッカ</t>
    </rPh>
    <phoneticPr fontId="1"/>
  </si>
  <si>
    <t>文他複数学科</t>
    <rPh sb="0" eb="1">
      <t>ブン</t>
    </rPh>
    <rPh sb="1" eb="2">
      <t>タ</t>
    </rPh>
    <rPh sb="2" eb="4">
      <t>フクスウ</t>
    </rPh>
    <rPh sb="4" eb="6">
      <t>ガッカ</t>
    </rPh>
    <phoneticPr fontId="45"/>
  </si>
  <si>
    <t>保健系学科</t>
    <rPh sb="0" eb="2">
      <t>ホケン</t>
    </rPh>
    <rPh sb="2" eb="3">
      <t>ケイ</t>
    </rPh>
    <rPh sb="3" eb="5">
      <t>ガッカ</t>
    </rPh>
    <phoneticPr fontId="45"/>
  </si>
  <si>
    <t>農工系学科</t>
    <rPh sb="0" eb="1">
      <t>ノウ</t>
    </rPh>
    <rPh sb="1" eb="2">
      <t>コウ</t>
    </rPh>
    <rPh sb="2" eb="3">
      <t>ケイ</t>
    </rPh>
    <rPh sb="3" eb="5">
      <t>ガッカ</t>
    </rPh>
    <phoneticPr fontId="45"/>
  </si>
  <si>
    <t>人文系学科</t>
    <rPh sb="0" eb="2">
      <t>ジンブン</t>
    </rPh>
    <rPh sb="2" eb="3">
      <t>ケイ</t>
    </rPh>
    <rPh sb="3" eb="5">
      <t>ガッカ</t>
    </rPh>
    <phoneticPr fontId="45"/>
  </si>
  <si>
    <t>社会系学科</t>
    <rPh sb="0" eb="2">
      <t>シャカイ</t>
    </rPh>
    <rPh sb="2" eb="3">
      <t>ケイ</t>
    </rPh>
    <rPh sb="3" eb="5">
      <t>ガッカ</t>
    </rPh>
    <phoneticPr fontId="45"/>
  </si>
  <si>
    <t>家政系学科</t>
    <rPh sb="0" eb="2">
      <t>カセイ</t>
    </rPh>
    <rPh sb="2" eb="3">
      <t>ケイ</t>
    </rPh>
    <rPh sb="3" eb="5">
      <t>ガッカ</t>
    </rPh>
    <phoneticPr fontId="45"/>
  </si>
  <si>
    <t>法人種別</t>
    <rPh sb="0" eb="2">
      <t>ホウジン</t>
    </rPh>
    <rPh sb="2" eb="4">
      <t>シュベツ</t>
    </rPh>
    <phoneticPr fontId="1"/>
  </si>
  <si>
    <t>小計1</t>
    <rPh sb="0" eb="1">
      <t>ショウ</t>
    </rPh>
    <rPh sb="1" eb="2">
      <t>ケイ</t>
    </rPh>
    <phoneticPr fontId="45"/>
  </si>
  <si>
    <t>小計2</t>
    <rPh sb="0" eb="1">
      <t>ショウ</t>
    </rPh>
    <rPh sb="1" eb="2">
      <t>ケイ</t>
    </rPh>
    <phoneticPr fontId="45"/>
  </si>
  <si>
    <r>
      <t>小計</t>
    </r>
    <r>
      <rPr>
        <sz val="6"/>
        <color theme="0"/>
        <rFont val="ＭＳ Ｐゴシック"/>
        <family val="3"/>
        <charset val="128"/>
      </rPr>
      <t>1</t>
    </r>
    <rPh sb="0" eb="1">
      <t>ショウ</t>
    </rPh>
    <rPh sb="1" eb="2">
      <t>ケイ</t>
    </rPh>
    <phoneticPr fontId="45"/>
  </si>
  <si>
    <r>
      <t>小計</t>
    </r>
    <r>
      <rPr>
        <sz val="6"/>
        <color theme="0"/>
        <rFont val="ＭＳ Ｐゴシック"/>
        <family val="3"/>
        <charset val="128"/>
      </rPr>
      <t>2</t>
    </r>
    <rPh sb="0" eb="1">
      <t>ショウ</t>
    </rPh>
    <rPh sb="1" eb="2">
      <t>ケイ</t>
    </rPh>
    <phoneticPr fontId="45"/>
  </si>
  <si>
    <r>
      <t>小計</t>
    </r>
    <r>
      <rPr>
        <sz val="6"/>
        <color theme="0"/>
        <rFont val="ＭＳ Ｐゴシック"/>
        <family val="3"/>
        <charset val="128"/>
      </rPr>
      <t>3</t>
    </r>
    <rPh sb="0" eb="1">
      <t>ショウ</t>
    </rPh>
    <rPh sb="1" eb="2">
      <t>ケイ</t>
    </rPh>
    <phoneticPr fontId="45"/>
  </si>
  <si>
    <r>
      <t>小計</t>
    </r>
    <r>
      <rPr>
        <sz val="6"/>
        <color theme="0"/>
        <rFont val="ＭＳ Ｐゴシック"/>
        <family val="3"/>
        <charset val="128"/>
      </rPr>
      <t>4</t>
    </r>
    <rPh sb="0" eb="1">
      <t>ショウ</t>
    </rPh>
    <rPh sb="1" eb="2">
      <t>ケイ</t>
    </rPh>
    <phoneticPr fontId="45"/>
  </si>
  <si>
    <t>※減価償却比率は相対評価のみとなります。</t>
    <rPh sb="8" eb="10">
      <t>ソウタイ</t>
    </rPh>
    <rPh sb="10" eb="12">
      <t>ヒョウカ</t>
    </rPh>
    <phoneticPr fontId="1"/>
  </si>
  <si>
    <t>１．経常収支差額比率</t>
    <rPh sb="2" eb="4">
      <t>ケイジョウ</t>
    </rPh>
    <phoneticPr fontId="45"/>
  </si>
  <si>
    <t>４．教育活動資金収支差額比率</t>
    <rPh sb="2" eb="4">
      <t>キョウイク</t>
    </rPh>
    <rPh sb="4" eb="6">
      <t>カツドウ</t>
    </rPh>
    <rPh sb="6" eb="8">
      <t>シキン</t>
    </rPh>
    <rPh sb="8" eb="10">
      <t>シュウシ</t>
    </rPh>
    <rPh sb="10" eb="12">
      <t>サガク</t>
    </rPh>
    <rPh sb="12" eb="14">
      <t>ヒリツ</t>
    </rPh>
    <phoneticPr fontId="45"/>
  </si>
  <si>
    <t>６．運用資産超過額対教育活動資金収支差額比</t>
    <rPh sb="2" eb="4">
      <t>ウンヨウ</t>
    </rPh>
    <rPh sb="4" eb="6">
      <t>シサン</t>
    </rPh>
    <rPh sb="6" eb="9">
      <t>チョウカガク</t>
    </rPh>
    <rPh sb="9" eb="10">
      <t>ツイ</t>
    </rPh>
    <rPh sb="10" eb="12">
      <t>キョウイク</t>
    </rPh>
    <rPh sb="12" eb="14">
      <t>カツドウ</t>
    </rPh>
    <rPh sb="14" eb="16">
      <t>シキン</t>
    </rPh>
    <rPh sb="16" eb="18">
      <t>シュウシ</t>
    </rPh>
    <rPh sb="18" eb="20">
      <t>サガク</t>
    </rPh>
    <rPh sb="20" eb="21">
      <t>ヒ</t>
    </rPh>
    <phoneticPr fontId="45"/>
  </si>
  <si>
    <t>７．運用資産対教育活動資金収支差額比</t>
    <rPh sb="7" eb="9">
      <t>キョウイク</t>
    </rPh>
    <rPh sb="9" eb="11">
      <t>カツドウ</t>
    </rPh>
    <rPh sb="11" eb="13">
      <t>シキン</t>
    </rPh>
    <rPh sb="13" eb="15">
      <t>シュウシ</t>
    </rPh>
    <rPh sb="15" eb="17">
      <t>サガク</t>
    </rPh>
    <phoneticPr fontId="45"/>
  </si>
  <si>
    <t>９．外部負債超過額対教育活動資金収支差額比</t>
    <rPh sb="2" eb="4">
      <t>ガイブ</t>
    </rPh>
    <rPh sb="4" eb="6">
      <t>フサイ</t>
    </rPh>
    <rPh sb="6" eb="9">
      <t>チョウカガク</t>
    </rPh>
    <rPh sb="9" eb="10">
      <t>タイ</t>
    </rPh>
    <rPh sb="10" eb="12">
      <t>キョウイク</t>
    </rPh>
    <rPh sb="12" eb="14">
      <t>カツドウ</t>
    </rPh>
    <rPh sb="14" eb="16">
      <t>シキン</t>
    </rPh>
    <rPh sb="16" eb="18">
      <t>シュウシ</t>
    </rPh>
    <rPh sb="18" eb="20">
      <t>サガク</t>
    </rPh>
    <rPh sb="20" eb="21">
      <t>ヒ</t>
    </rPh>
    <phoneticPr fontId="45"/>
  </si>
  <si>
    <t>F</t>
    <phoneticPr fontId="45"/>
  </si>
  <si>
    <t>G</t>
    <phoneticPr fontId="45"/>
  </si>
  <si>
    <t>H</t>
    <phoneticPr fontId="1"/>
  </si>
  <si>
    <t>I</t>
    <phoneticPr fontId="1"/>
  </si>
  <si>
    <t>L</t>
    <phoneticPr fontId="1"/>
  </si>
  <si>
    <t>P</t>
    <phoneticPr fontId="1"/>
  </si>
  <si>
    <t>M</t>
    <phoneticPr fontId="1"/>
  </si>
  <si>
    <t>Q</t>
    <phoneticPr fontId="1"/>
  </si>
  <si>
    <t>U</t>
    <phoneticPr fontId="1"/>
  </si>
  <si>
    <t>V</t>
    <phoneticPr fontId="1"/>
  </si>
  <si>
    <t>J</t>
    <phoneticPr fontId="1"/>
  </si>
  <si>
    <t>T</t>
    <phoneticPr fontId="1"/>
  </si>
  <si>
    <t>K</t>
    <phoneticPr fontId="1"/>
  </si>
  <si>
    <t>O</t>
    <phoneticPr fontId="1"/>
  </si>
  <si>
    <t>N</t>
    <phoneticPr fontId="1"/>
  </si>
  <si>
    <t>R</t>
    <phoneticPr fontId="1"/>
  </si>
  <si>
    <t>S</t>
    <phoneticPr fontId="1"/>
  </si>
  <si>
    <t>※　運用資産＝特定資産＋有価証券＋現金預金</t>
    <rPh sb="2" eb="4">
      <t>ウンヨウ</t>
    </rPh>
    <rPh sb="4" eb="6">
      <t>シサン</t>
    </rPh>
    <rPh sb="7" eb="9">
      <t>トクテイ</t>
    </rPh>
    <rPh sb="9" eb="11">
      <t>シサン</t>
    </rPh>
    <rPh sb="12" eb="14">
      <t>ユウカ</t>
    </rPh>
    <rPh sb="14" eb="16">
      <t>ショウケン</t>
    </rPh>
    <rPh sb="17" eb="19">
      <t>ゲンキン</t>
    </rPh>
    <rPh sb="19" eb="21">
      <t>ヨキン</t>
    </rPh>
    <phoneticPr fontId="1"/>
  </si>
  <si>
    <t>経常収支差額比率(C)／(A)</t>
    <rPh sb="0" eb="2">
      <t>ケイジョウ</t>
    </rPh>
    <rPh sb="2" eb="4">
      <t>シュウシ</t>
    </rPh>
    <rPh sb="4" eb="6">
      <t>サガク</t>
    </rPh>
    <rPh sb="6" eb="8">
      <t>ヒリツ</t>
    </rPh>
    <phoneticPr fontId="1"/>
  </si>
  <si>
    <t>経常収入(A)</t>
    <rPh sb="0" eb="2">
      <t>ケイジョウ</t>
    </rPh>
    <rPh sb="2" eb="4">
      <t>シュウニュウ</t>
    </rPh>
    <phoneticPr fontId="1"/>
  </si>
  <si>
    <t>経常支出(B)</t>
    <rPh sb="0" eb="2">
      <t>ケイジョウ</t>
    </rPh>
    <rPh sb="2" eb="4">
      <t>シシュツ</t>
    </rPh>
    <phoneticPr fontId="1"/>
  </si>
  <si>
    <t>経常収支差額(C)=(A)-(B)</t>
    <rPh sb="0" eb="2">
      <t>ケイジョウ</t>
    </rPh>
    <rPh sb="2" eb="4">
      <t>シュウシ</t>
    </rPh>
    <rPh sb="4" eb="6">
      <t>サガク</t>
    </rPh>
    <phoneticPr fontId="1"/>
  </si>
  <si>
    <t>人件費比率(D)／(A)</t>
    <rPh sb="0" eb="3">
      <t>ジンケンヒ</t>
    </rPh>
    <rPh sb="3" eb="5">
      <t>ヒリツ</t>
    </rPh>
    <phoneticPr fontId="1"/>
  </si>
  <si>
    <t>人件費(D)</t>
    <rPh sb="0" eb="3">
      <t>ジンケンヒ</t>
    </rPh>
    <phoneticPr fontId="1"/>
  </si>
  <si>
    <t>人件費依存率(D)／(E)</t>
    <rPh sb="0" eb="3">
      <t>ジンケンヒ</t>
    </rPh>
    <rPh sb="3" eb="5">
      <t>イゾン</t>
    </rPh>
    <rPh sb="5" eb="6">
      <t>リツ</t>
    </rPh>
    <phoneticPr fontId="1"/>
  </si>
  <si>
    <t>学生生徒等納付金(E)</t>
    <rPh sb="0" eb="2">
      <t>ガクセイ</t>
    </rPh>
    <rPh sb="2" eb="4">
      <t>セイト</t>
    </rPh>
    <rPh sb="4" eb="5">
      <t>トウ</t>
    </rPh>
    <rPh sb="5" eb="8">
      <t>ノウフキン</t>
    </rPh>
    <phoneticPr fontId="1"/>
  </si>
  <si>
    <t>教育活動資金収支差額比率(I)／(F)</t>
    <phoneticPr fontId="1"/>
  </si>
  <si>
    <t>教育活動資金収入※1)計(F)</t>
    <rPh sb="0" eb="2">
      <t>キョウイク</t>
    </rPh>
    <rPh sb="2" eb="4">
      <t>カツドウ</t>
    </rPh>
    <rPh sb="4" eb="6">
      <t>シキン</t>
    </rPh>
    <rPh sb="6" eb="8">
      <t>シュウニュウ</t>
    </rPh>
    <rPh sb="11" eb="12">
      <t>ケイ</t>
    </rPh>
    <phoneticPr fontId="1"/>
  </si>
  <si>
    <t>教育活動資金支出※2)計(G)</t>
    <rPh sb="0" eb="2">
      <t>キョウイク</t>
    </rPh>
    <rPh sb="2" eb="4">
      <t>カツドウ</t>
    </rPh>
    <rPh sb="4" eb="6">
      <t>シキン</t>
    </rPh>
    <rPh sb="6" eb="8">
      <t>シシュツ</t>
    </rPh>
    <rPh sb="11" eb="12">
      <t>ケイ</t>
    </rPh>
    <phoneticPr fontId="1"/>
  </si>
  <si>
    <t>教育活動調整勘定等※3)計(H)</t>
    <rPh sb="0" eb="2">
      <t>キョウイク</t>
    </rPh>
    <rPh sb="2" eb="4">
      <t>カツドウ</t>
    </rPh>
    <rPh sb="4" eb="6">
      <t>チョウセイ</t>
    </rPh>
    <rPh sb="6" eb="8">
      <t>カンジョウ</t>
    </rPh>
    <rPh sb="8" eb="9">
      <t>トウ</t>
    </rPh>
    <rPh sb="12" eb="13">
      <t>ケイ</t>
    </rPh>
    <phoneticPr fontId="1"/>
  </si>
  <si>
    <t>教育活動資金収支差額(I)=(F)-(G)+(H)</t>
    <rPh sb="0" eb="2">
      <t>キョウイク</t>
    </rPh>
    <rPh sb="2" eb="4">
      <t>カツドウ</t>
    </rPh>
    <rPh sb="4" eb="6">
      <t>シキン</t>
    </rPh>
    <rPh sb="6" eb="8">
      <t>シュウシ</t>
    </rPh>
    <rPh sb="8" eb="10">
      <t>サガク</t>
    </rPh>
    <phoneticPr fontId="1"/>
  </si>
  <si>
    <t>特定資産</t>
    <rPh sb="0" eb="2">
      <t>トクテイ</t>
    </rPh>
    <rPh sb="2" eb="4">
      <t>シサン</t>
    </rPh>
    <phoneticPr fontId="1"/>
  </si>
  <si>
    <t>減価償却累計額</t>
    <rPh sb="0" eb="2">
      <t>ゲンカ</t>
    </rPh>
    <rPh sb="2" eb="4">
      <t>ショウキャク</t>
    </rPh>
    <rPh sb="4" eb="7">
      <t>ルイケイガク</t>
    </rPh>
    <phoneticPr fontId="1"/>
  </si>
  <si>
    <t>積立率(J)／(N)</t>
    <rPh sb="0" eb="2">
      <t>ツミタテ</t>
    </rPh>
    <rPh sb="2" eb="3">
      <t>リツ</t>
    </rPh>
    <phoneticPr fontId="1"/>
  </si>
  <si>
    <t>有価証券（固定資産）(K)</t>
    <rPh sb="0" eb="2">
      <t>ユウカ</t>
    </rPh>
    <rPh sb="2" eb="4">
      <t>ショウケン</t>
    </rPh>
    <rPh sb="5" eb="7">
      <t>コテイ</t>
    </rPh>
    <rPh sb="7" eb="9">
      <t>シサン</t>
    </rPh>
    <phoneticPr fontId="1"/>
  </si>
  <si>
    <t>有価証券（流動資産）(L)</t>
    <rPh sb="0" eb="2">
      <t>ユウカ</t>
    </rPh>
    <rPh sb="2" eb="4">
      <t>ショウケン</t>
    </rPh>
    <rPh sb="5" eb="7">
      <t>リュウドウ</t>
    </rPh>
    <rPh sb="7" eb="9">
      <t>シサン</t>
    </rPh>
    <phoneticPr fontId="1"/>
  </si>
  <si>
    <t>現金預金(M)</t>
    <rPh sb="0" eb="2">
      <t>ゲンキン</t>
    </rPh>
    <rPh sb="2" eb="4">
      <t>ヨキン</t>
    </rPh>
    <phoneticPr fontId="1"/>
  </si>
  <si>
    <t>退職給与引当金(O)</t>
    <rPh sb="0" eb="2">
      <t>タイショク</t>
    </rPh>
    <rPh sb="2" eb="4">
      <t>キュウヨ</t>
    </rPh>
    <rPh sb="4" eb="6">
      <t>ヒキアテ</t>
    </rPh>
    <rPh sb="6" eb="7">
      <t>キン</t>
    </rPh>
    <phoneticPr fontId="1"/>
  </si>
  <si>
    <t>第2号基本金(P)</t>
    <rPh sb="0" eb="1">
      <t>ダイ</t>
    </rPh>
    <rPh sb="2" eb="3">
      <t>ゴウ</t>
    </rPh>
    <rPh sb="3" eb="5">
      <t>キホン</t>
    </rPh>
    <rPh sb="5" eb="6">
      <t>キン</t>
    </rPh>
    <phoneticPr fontId="1"/>
  </si>
  <si>
    <t>第3号基本金(Q)</t>
    <rPh sb="0" eb="1">
      <t>ダイ</t>
    </rPh>
    <rPh sb="2" eb="3">
      <t>ゴウ</t>
    </rPh>
    <rPh sb="3" eb="5">
      <t>キホン</t>
    </rPh>
    <rPh sb="5" eb="6">
      <t>キン</t>
    </rPh>
    <phoneticPr fontId="1"/>
  </si>
  <si>
    <r>
      <rPr>
        <b/>
        <sz val="8"/>
        <color theme="1"/>
        <rFont val="ＭＳ ゴシック"/>
        <family val="3"/>
        <charset val="128"/>
      </rPr>
      <t>参考）</t>
    </r>
    <r>
      <rPr>
        <b/>
        <sz val="12"/>
        <color theme="1"/>
        <rFont val="ＭＳ ゴシック"/>
        <family val="3"/>
        <charset val="128"/>
      </rPr>
      <t>減価償却比率(R)／(S)</t>
    </r>
    <rPh sb="0" eb="2">
      <t>サンコウ</t>
    </rPh>
    <phoneticPr fontId="1"/>
  </si>
  <si>
    <t>減価償却累計額（図書を除く有形固定資産）(R)</t>
    <phoneticPr fontId="1"/>
  </si>
  <si>
    <t>運用資産※1)(J)</t>
    <rPh sb="0" eb="2">
      <t>ウンヨウ</t>
    </rPh>
    <rPh sb="2" eb="4">
      <t>シサン</t>
    </rPh>
    <phoneticPr fontId="1"/>
  </si>
  <si>
    <t>教育活動資金収支差額(I)</t>
    <rPh sb="0" eb="2">
      <t>キョウイク</t>
    </rPh>
    <rPh sb="2" eb="4">
      <t>カツドウ</t>
    </rPh>
    <rPh sb="4" eb="6">
      <t>シキン</t>
    </rPh>
    <rPh sb="6" eb="8">
      <t>シュウシ</t>
    </rPh>
    <rPh sb="8" eb="10">
      <t>サガク</t>
    </rPh>
    <phoneticPr fontId="1"/>
  </si>
  <si>
    <t>運用資産対教育活動資金
収支差額比(J)／(I)</t>
    <rPh sb="0" eb="2">
      <t>ウンヨウ</t>
    </rPh>
    <rPh sb="2" eb="4">
      <t>シサン</t>
    </rPh>
    <rPh sb="4" eb="5">
      <t>タイ</t>
    </rPh>
    <rPh sb="5" eb="7">
      <t>キョウイク</t>
    </rPh>
    <rPh sb="7" eb="9">
      <t>カツドウ</t>
    </rPh>
    <rPh sb="9" eb="11">
      <t>シキン</t>
    </rPh>
    <rPh sb="12" eb="14">
      <t>シュウシ</t>
    </rPh>
    <rPh sb="14" eb="16">
      <t>サガク</t>
    </rPh>
    <rPh sb="16" eb="17">
      <t>ヒ</t>
    </rPh>
    <phoneticPr fontId="1"/>
  </si>
  <si>
    <t>流動比率(U)／(V)</t>
    <rPh sb="0" eb="2">
      <t>リュウドウ</t>
    </rPh>
    <rPh sb="2" eb="4">
      <t>ヒリツ</t>
    </rPh>
    <phoneticPr fontId="1"/>
  </si>
  <si>
    <t>流動資産(U)</t>
    <rPh sb="0" eb="2">
      <t>リュウドウ</t>
    </rPh>
    <rPh sb="2" eb="4">
      <t>シサン</t>
    </rPh>
    <phoneticPr fontId="1"/>
  </si>
  <si>
    <t>流動負債(V)</t>
    <rPh sb="0" eb="2">
      <t>リュウドウ</t>
    </rPh>
    <rPh sb="2" eb="4">
      <t>フサイ</t>
    </rPh>
    <phoneticPr fontId="1"/>
  </si>
  <si>
    <t>外部負債※2)(T)</t>
    <rPh sb="0" eb="2">
      <t>ガイブ</t>
    </rPh>
    <rPh sb="2" eb="4">
      <t>フサイ</t>
    </rPh>
    <phoneticPr fontId="1"/>
  </si>
  <si>
    <t>運用資産超過額(W)=(J)-(T)</t>
    <rPh sb="0" eb="2">
      <t>ウンヨウ</t>
    </rPh>
    <rPh sb="2" eb="4">
      <t>シサン</t>
    </rPh>
    <rPh sb="4" eb="6">
      <t>チョウカ</t>
    </rPh>
    <rPh sb="6" eb="7">
      <t>ガク</t>
    </rPh>
    <phoneticPr fontId="1"/>
  </si>
  <si>
    <t>運用資産超過額対教育活動資金
収支差額比(W)／(I)</t>
    <rPh sb="0" eb="2">
      <t>ウンヨウ</t>
    </rPh>
    <rPh sb="2" eb="4">
      <t>シサン</t>
    </rPh>
    <rPh sb="4" eb="6">
      <t>チョウカ</t>
    </rPh>
    <rPh sb="6" eb="7">
      <t>ガク</t>
    </rPh>
    <rPh sb="7" eb="8">
      <t>タイ</t>
    </rPh>
    <rPh sb="8" eb="10">
      <t>キョウイク</t>
    </rPh>
    <rPh sb="10" eb="12">
      <t>カツドウ</t>
    </rPh>
    <rPh sb="12" eb="14">
      <t>シキン</t>
    </rPh>
    <rPh sb="15" eb="17">
      <t>シュウシ</t>
    </rPh>
    <rPh sb="17" eb="19">
      <t>サガク</t>
    </rPh>
    <rPh sb="19" eb="20">
      <t>ヒ</t>
    </rPh>
    <phoneticPr fontId="1"/>
  </si>
  <si>
    <t>外部負債超過額対教育活動資金収支差額比(X)／(I)</t>
    <rPh sb="0" eb="4">
      <t>ガイブフサイ</t>
    </rPh>
    <rPh sb="4" eb="6">
      <t>チョウカ</t>
    </rPh>
    <rPh sb="6" eb="7">
      <t>ガク</t>
    </rPh>
    <rPh sb="7" eb="8">
      <t>タイ</t>
    </rPh>
    <rPh sb="8" eb="10">
      <t>キョウイク</t>
    </rPh>
    <rPh sb="10" eb="12">
      <t>カツドウ</t>
    </rPh>
    <rPh sb="12" eb="14">
      <t>シキン</t>
    </rPh>
    <rPh sb="14" eb="16">
      <t>シュウシ</t>
    </rPh>
    <rPh sb="16" eb="18">
      <t>サガク</t>
    </rPh>
    <rPh sb="18" eb="19">
      <t>ヒ</t>
    </rPh>
    <phoneticPr fontId="1"/>
  </si>
  <si>
    <t>外部負債超過額(X)=(T)-(J)</t>
    <rPh sb="0" eb="2">
      <t>ガイブ</t>
    </rPh>
    <rPh sb="2" eb="4">
      <t>フサイ</t>
    </rPh>
    <rPh sb="4" eb="6">
      <t>チョウカ</t>
    </rPh>
    <rPh sb="6" eb="7">
      <t>ガク</t>
    </rPh>
    <phoneticPr fontId="1"/>
  </si>
  <si>
    <t>学生生徒等納付金収入</t>
    <rPh sb="0" eb="2">
      <t>ガクセイ</t>
    </rPh>
    <rPh sb="2" eb="4">
      <t>セイト</t>
    </rPh>
    <rPh sb="4" eb="5">
      <t>トウ</t>
    </rPh>
    <rPh sb="5" eb="8">
      <t>ノウフキン</t>
    </rPh>
    <rPh sb="8" eb="10">
      <t>シュウニュウ</t>
    </rPh>
    <phoneticPr fontId="1"/>
  </si>
  <si>
    <r>
      <t>(参考)
相対評価1upの</t>
    </r>
    <r>
      <rPr>
        <sz val="11"/>
        <rFont val="ＭＳ Ｐゴシック"/>
        <family val="3"/>
        <charset val="128"/>
        <scheme val="minor"/>
      </rPr>
      <t>数値</t>
    </r>
    <rPh sb="5" eb="7">
      <t>ソウタイ</t>
    </rPh>
    <rPh sb="7" eb="9">
      <t>ヒョウカ</t>
    </rPh>
    <rPh sb="13" eb="15">
      <t>スウチ</t>
    </rPh>
    <phoneticPr fontId="45"/>
  </si>
  <si>
    <r>
      <t>　・設置学部や規模等にあった目標値を学校法人独自で設定している場合は、</t>
    </r>
    <r>
      <rPr>
        <sz val="11"/>
        <rFont val="ＭＳ Ｐゴシック"/>
        <family val="3"/>
        <charset val="128"/>
        <scheme val="minor"/>
      </rPr>
      <t>F列の黄色のセルに数値を入力します。</t>
    </r>
    <rPh sb="36" eb="37">
      <t>レツ</t>
    </rPh>
    <rPh sb="38" eb="40">
      <t>キイロ</t>
    </rPh>
    <phoneticPr fontId="45"/>
  </si>
  <si>
    <t>Ⅰ　事業活動収支状況（法人全体）</t>
    <rPh sb="2" eb="4">
      <t>ジギョウ</t>
    </rPh>
    <rPh sb="4" eb="6">
      <t>カツドウ</t>
    </rPh>
    <rPh sb="6" eb="8">
      <t>シュウシ</t>
    </rPh>
    <rPh sb="8" eb="10">
      <t>ジョウキョウ</t>
    </rPh>
    <rPh sb="11" eb="13">
      <t>ホウジン</t>
    </rPh>
    <rPh sb="13" eb="15">
      <t>ゼンタイ</t>
    </rPh>
    <phoneticPr fontId="1"/>
  </si>
  <si>
    <t>※1)運用資産＝特定資産＋有価証券＋現金預金</t>
    <rPh sb="3" eb="5">
      <t>ウンヨウ</t>
    </rPh>
    <rPh sb="5" eb="7">
      <t>シサン</t>
    </rPh>
    <rPh sb="8" eb="10">
      <t>トクテイ</t>
    </rPh>
    <rPh sb="10" eb="12">
      <t>シサン</t>
    </rPh>
    <rPh sb="13" eb="15">
      <t>ユウカ</t>
    </rPh>
    <rPh sb="15" eb="17">
      <t>ショウケン</t>
    </rPh>
    <rPh sb="18" eb="20">
      <t>ゲンキン</t>
    </rPh>
    <rPh sb="20" eb="22">
      <t>ヨキン</t>
    </rPh>
    <phoneticPr fontId="1"/>
  </si>
  <si>
    <t>運用資産※1）(J)</t>
    <rPh sb="0" eb="2">
      <t>ウンヨウ</t>
    </rPh>
    <rPh sb="2" eb="4">
      <t>シサン</t>
    </rPh>
    <phoneticPr fontId="1"/>
  </si>
  <si>
    <t>要積立額※2）(N)</t>
    <rPh sb="0" eb="1">
      <t>ヨウ</t>
    </rPh>
    <rPh sb="1" eb="3">
      <t>ツミタテ</t>
    </rPh>
    <rPh sb="3" eb="4">
      <t>ガク</t>
    </rPh>
    <phoneticPr fontId="1"/>
  </si>
  <si>
    <t>減価償却資産取得価額（図書を除く有形固定資産）※3)(S)</t>
    <rPh sb="0" eb="2">
      <t>ゲンカ</t>
    </rPh>
    <rPh sb="2" eb="4">
      <t>ショウキャク</t>
    </rPh>
    <rPh sb="4" eb="6">
      <t>シサン</t>
    </rPh>
    <rPh sb="6" eb="8">
      <t>シュトク</t>
    </rPh>
    <rPh sb="8" eb="10">
      <t>カガク</t>
    </rPh>
    <rPh sb="11" eb="13">
      <t>トショ</t>
    </rPh>
    <rPh sb="14" eb="15">
      <t>ノゾ</t>
    </rPh>
    <rPh sb="16" eb="18">
      <t>ユウケイ</t>
    </rPh>
    <rPh sb="18" eb="20">
      <t>コテイ</t>
    </rPh>
    <rPh sb="20" eb="22">
      <t>シサン</t>
    </rPh>
    <phoneticPr fontId="1"/>
  </si>
  <si>
    <r>
      <t>要積立額</t>
    </r>
    <r>
      <rPr>
        <b/>
        <sz val="8"/>
        <rFont val="ＭＳ ゴシック"/>
        <family val="3"/>
        <charset val="128"/>
      </rPr>
      <t>（退引+2号+3号+減価）</t>
    </r>
    <rPh sb="0" eb="1">
      <t>ヨウ</t>
    </rPh>
    <rPh sb="1" eb="3">
      <t>ツミタテ</t>
    </rPh>
    <rPh sb="3" eb="4">
      <t>ガク</t>
    </rPh>
    <rPh sb="5" eb="6">
      <t>タイ</t>
    </rPh>
    <rPh sb="6" eb="7">
      <t>イン</t>
    </rPh>
    <rPh sb="9" eb="10">
      <t>ゴウ</t>
    </rPh>
    <rPh sb="12" eb="13">
      <t>ゴウ</t>
    </rPh>
    <rPh sb="14" eb="16">
      <t>ゲンカ</t>
    </rPh>
    <phoneticPr fontId="1"/>
  </si>
  <si>
    <t>※2)外部負債＝借入金＋学校債＋未払金＋手形債務</t>
    <rPh sb="3" eb="5">
      <t>ガイブ</t>
    </rPh>
    <rPh sb="5" eb="7">
      <t>フサイ</t>
    </rPh>
    <rPh sb="8" eb="10">
      <t>カリイレ</t>
    </rPh>
    <rPh sb="10" eb="11">
      <t>キン</t>
    </rPh>
    <rPh sb="12" eb="14">
      <t>ガッコウ</t>
    </rPh>
    <rPh sb="14" eb="15">
      <t>サイ</t>
    </rPh>
    <rPh sb="16" eb="17">
      <t>ミ</t>
    </rPh>
    <rPh sb="17" eb="18">
      <t>バライ</t>
    </rPh>
    <rPh sb="18" eb="19">
      <t>キン</t>
    </rPh>
    <rPh sb="20" eb="22">
      <t>テガタ</t>
    </rPh>
    <rPh sb="22" eb="24">
      <t>サイム</t>
    </rPh>
    <phoneticPr fontId="1"/>
  </si>
  <si>
    <t>Ⅴ　事業活動収支状況（学校単位）</t>
    <rPh sb="2" eb="4">
      <t>ジギョウ</t>
    </rPh>
    <rPh sb="4" eb="6">
      <t>カツドウ</t>
    </rPh>
    <rPh sb="6" eb="8">
      <t>シュウシ</t>
    </rPh>
    <rPh sb="8" eb="10">
      <t>ジョウキョウ</t>
    </rPh>
    <rPh sb="11" eb="13">
      <t>ガッコウ</t>
    </rPh>
    <rPh sb="13" eb="15">
      <t>タンイ</t>
    </rPh>
    <phoneticPr fontId="1"/>
  </si>
  <si>
    <t>Ⅰ　事業活動収支状況（法人全体）</t>
    <rPh sb="2" eb="4">
      <t>ジギョウ</t>
    </rPh>
    <rPh sb="4" eb="6">
      <t>カツドウ</t>
    </rPh>
    <rPh sb="6" eb="8">
      <t>シュウシ</t>
    </rPh>
    <rPh sb="8" eb="10">
      <t>ジョウキョウ</t>
    </rPh>
    <rPh sb="11" eb="13">
      <t>ホウジン</t>
    </rPh>
    <rPh sb="13" eb="15">
      <t>ゼンタイ</t>
    </rPh>
    <phoneticPr fontId="11"/>
  </si>
  <si>
    <t>Ⅴ　事業活動収支状況（学校単位）</t>
    <rPh sb="2" eb="4">
      <t>ジギョウ</t>
    </rPh>
    <rPh sb="4" eb="6">
      <t>カツドウ</t>
    </rPh>
    <rPh sb="6" eb="8">
      <t>シュウシ</t>
    </rPh>
    <rPh sb="8" eb="10">
      <t>ジョウキョウ</t>
    </rPh>
    <rPh sb="11" eb="13">
      <t>ガッコウ</t>
    </rPh>
    <rPh sb="13" eb="15">
      <t>タンイ</t>
    </rPh>
    <phoneticPr fontId="11"/>
  </si>
  <si>
    <t>※3)教育活動調整勘定等：教育活動による調整勘定に関連する資金収入及び資金支出を相互に加減した額</t>
    <phoneticPr fontId="1"/>
  </si>
  <si>
    <t>学生生徒等納付金収入(o)</t>
    <rPh sb="2" eb="4">
      <t>セイト</t>
    </rPh>
    <phoneticPr fontId="1"/>
  </si>
  <si>
    <t>　　　なお、教育活動資金収支差額がマイナスの時に値が表示されます。</t>
    <phoneticPr fontId="1"/>
  </si>
  <si>
    <t>　　　なお、教育活動資金収支差額がマイナス、かつ運用資産超過額がプラスの時に値が表示されます。</t>
    <rPh sb="24" eb="26">
      <t>ウンヨウ</t>
    </rPh>
    <rPh sb="26" eb="28">
      <t>シサン</t>
    </rPh>
    <phoneticPr fontId="1"/>
  </si>
  <si>
    <t>３．志願倍率（倍）</t>
    <rPh sb="2" eb="4">
      <t>シガン</t>
    </rPh>
    <rPh sb="4" eb="6">
      <t>バイリツ</t>
    </rPh>
    <rPh sb="7" eb="8">
      <t>バイ</t>
    </rPh>
    <phoneticPr fontId="1"/>
  </si>
  <si>
    <t>一部の理事に権限が集中することなく、理事会の一体的な協力体制が維持できている</t>
  </si>
  <si>
    <t>施設設備を適切に管理・保全し、更新に向けた具体的計画を立てている</t>
    <rPh sb="0" eb="2">
      <t>シセツ</t>
    </rPh>
    <rPh sb="2" eb="4">
      <t>セツビ</t>
    </rPh>
    <rPh sb="5" eb="7">
      <t>テキセツ</t>
    </rPh>
    <rPh sb="8" eb="10">
      <t>カンリ</t>
    </rPh>
    <rPh sb="11" eb="13">
      <t>ホゼン</t>
    </rPh>
    <rPh sb="15" eb="17">
      <t>コウシン</t>
    </rPh>
    <rPh sb="18" eb="19">
      <t>ム</t>
    </rPh>
    <rPh sb="21" eb="24">
      <t>グタイテキ</t>
    </rPh>
    <rPh sb="24" eb="26">
      <t>ケイカク</t>
    </rPh>
    <rPh sb="27" eb="28">
      <t>タ</t>
    </rPh>
    <phoneticPr fontId="45"/>
  </si>
  <si>
    <t>公租公課、所定福利費、共済掛金等の滞納の恐れがない</t>
    <rPh sb="0" eb="2">
      <t>コウソ</t>
    </rPh>
    <rPh sb="2" eb="4">
      <t>コウカ</t>
    </rPh>
    <rPh sb="5" eb="7">
      <t>ショテイ</t>
    </rPh>
    <rPh sb="7" eb="9">
      <t>フクリ</t>
    </rPh>
    <rPh sb="9" eb="10">
      <t>ヒ</t>
    </rPh>
    <rPh sb="11" eb="13">
      <t>キョウサイ</t>
    </rPh>
    <rPh sb="13" eb="15">
      <t>カケキン</t>
    </rPh>
    <rPh sb="15" eb="16">
      <t>トウ</t>
    </rPh>
    <rPh sb="17" eb="19">
      <t>タイノウ</t>
    </rPh>
    <rPh sb="20" eb="21">
      <t>オソ</t>
    </rPh>
    <phoneticPr fontId="45"/>
  </si>
  <si>
    <t>建学の精神を踏まえた、教育方針やカリキュラムの見直しと充実を、教員・職員の協働により進めている</t>
    <rPh sb="0" eb="2">
      <t>ケンガク</t>
    </rPh>
    <rPh sb="3" eb="5">
      <t>セイシン</t>
    </rPh>
    <rPh sb="6" eb="7">
      <t>フ</t>
    </rPh>
    <rPh sb="11" eb="13">
      <t>キョウイク</t>
    </rPh>
    <rPh sb="13" eb="15">
      <t>ホウシン</t>
    </rPh>
    <rPh sb="23" eb="25">
      <t>ミナオ</t>
    </rPh>
    <rPh sb="27" eb="29">
      <t>ジュウジツ</t>
    </rPh>
    <rPh sb="42" eb="43">
      <t>スス</t>
    </rPh>
    <phoneticPr fontId="45"/>
  </si>
  <si>
    <t>1.ガバナンスの確立</t>
    <rPh sb="8" eb="10">
      <t>カクリツ</t>
    </rPh>
    <phoneticPr fontId="45"/>
  </si>
  <si>
    <t>使途不明・不正流用・二重帳簿作成などの不適正な会計処理が生じないように、十分なチェックを行っている</t>
    <rPh sb="44" eb="45">
      <t>オコナ</t>
    </rPh>
    <phoneticPr fontId="45"/>
  </si>
  <si>
    <t>建学の精神を時代に即した使命として確立し、全部門・全教職員に明示している</t>
    <rPh sb="25" eb="26">
      <t>ゼン</t>
    </rPh>
    <rPh sb="26" eb="29">
      <t>キョウショクイン</t>
    </rPh>
    <phoneticPr fontId="45"/>
  </si>
  <si>
    <t>経営環境（内部・外部）と経営資源（ヒト・モノ・カネ・情報等）の変化を分析している</t>
    <rPh sb="26" eb="28">
      <t>ジョウホウ</t>
    </rPh>
    <phoneticPr fontId="45"/>
  </si>
  <si>
    <t>経営戦略・中長期計画等を企画立案し、部門間の連絡調整等を行う組織を設置している</t>
    <rPh sb="2" eb="4">
      <t>センリャク</t>
    </rPh>
    <rPh sb="5" eb="8">
      <t>チュウチョウキ</t>
    </rPh>
    <rPh sb="8" eb="10">
      <t>ケイカク</t>
    </rPh>
    <rPh sb="10" eb="11">
      <t>トウ</t>
    </rPh>
    <rPh sb="18" eb="20">
      <t>ブモン</t>
    </rPh>
    <rPh sb="20" eb="21">
      <t>カン</t>
    </rPh>
    <phoneticPr fontId="45"/>
  </si>
  <si>
    <t>経営戦略や中長期計画等を実現するための、適切な将来予測を踏まえた財務計画を立てている</t>
    <rPh sb="0" eb="2">
      <t>ケイエイ</t>
    </rPh>
    <rPh sb="2" eb="4">
      <t>センリャク</t>
    </rPh>
    <rPh sb="5" eb="8">
      <t>チュウチョウキ</t>
    </rPh>
    <rPh sb="8" eb="10">
      <t>ケイカク</t>
    </rPh>
    <rPh sb="10" eb="11">
      <t>トウ</t>
    </rPh>
    <rPh sb="12" eb="14">
      <t>ジツゲン</t>
    </rPh>
    <rPh sb="20" eb="22">
      <t>テキセツ</t>
    </rPh>
    <rPh sb="23" eb="25">
      <t>ショウライ</t>
    </rPh>
    <rPh sb="25" eb="27">
      <t>ヨソク</t>
    </rPh>
    <rPh sb="28" eb="29">
      <t>フ</t>
    </rPh>
    <rPh sb="32" eb="34">
      <t>ザイム</t>
    </rPh>
    <rPh sb="34" eb="36">
      <t>ケイカク</t>
    </rPh>
    <rPh sb="37" eb="38">
      <t>タ</t>
    </rPh>
    <phoneticPr fontId="45"/>
  </si>
  <si>
    <t>ＦＤ及びＳＤを計画的・体系的に実施し、その成果を検証して改善を行っている</t>
    <rPh sb="2" eb="3">
      <t>オヨ</t>
    </rPh>
    <rPh sb="7" eb="10">
      <t>ケイカクテキ</t>
    </rPh>
    <rPh sb="11" eb="14">
      <t>タイケイテキ</t>
    </rPh>
    <rPh sb="15" eb="17">
      <t>ジッシ</t>
    </rPh>
    <rPh sb="28" eb="30">
      <t>カイゼン</t>
    </rPh>
    <rPh sb="31" eb="32">
      <t>オコナ</t>
    </rPh>
    <phoneticPr fontId="45"/>
  </si>
  <si>
    <t>組織再編やアウトソーシングの活用等により、効率的な職務体制を構築している</t>
    <rPh sb="2" eb="4">
      <t>サイヘン</t>
    </rPh>
    <rPh sb="16" eb="17">
      <t>トウ</t>
    </rPh>
    <rPh sb="30" eb="32">
      <t>コウチク</t>
    </rPh>
    <phoneticPr fontId="45"/>
  </si>
  <si>
    <t>教職員からの意見を学校運営に反映させる仕組みを機能させている</t>
    <rPh sb="9" eb="11">
      <t>ガッコウ</t>
    </rPh>
    <rPh sb="11" eb="13">
      <t>ウンエイ</t>
    </rPh>
    <rPh sb="23" eb="25">
      <t>キノウ</t>
    </rPh>
    <phoneticPr fontId="45"/>
  </si>
  <si>
    <t>全教職員に十分な情報提供と説明を行い、良好な労使関係を構築している</t>
    <rPh sb="0" eb="1">
      <t>ゼン</t>
    </rPh>
    <rPh sb="1" eb="4">
      <t>キョウショクイン</t>
    </rPh>
    <rPh sb="19" eb="21">
      <t>リョウコウ</t>
    </rPh>
    <phoneticPr fontId="45"/>
  </si>
  <si>
    <t>キャンパスのセキュリティ確保、個人情報保護等、学生の安全確保のための方策を十分に講じている</t>
    <rPh sb="12" eb="14">
      <t>カクホ</t>
    </rPh>
    <rPh sb="15" eb="17">
      <t>コジン</t>
    </rPh>
    <rPh sb="17" eb="19">
      <t>ジョウホウ</t>
    </rPh>
    <rPh sb="19" eb="21">
      <t>ホゴ</t>
    </rPh>
    <rPh sb="21" eb="22">
      <t>トウ</t>
    </rPh>
    <rPh sb="23" eb="25">
      <t>ガクセイ</t>
    </rPh>
    <rPh sb="26" eb="28">
      <t>アンゼン</t>
    </rPh>
    <rPh sb="28" eb="30">
      <t>カクホ</t>
    </rPh>
    <rPh sb="34" eb="36">
      <t>ホウサク</t>
    </rPh>
    <rPh sb="37" eb="39">
      <t>ジュウブン</t>
    </rPh>
    <rPh sb="40" eb="41">
      <t>コウ</t>
    </rPh>
    <phoneticPr fontId="45"/>
  </si>
  <si>
    <t>収入の範囲内に支出を抑制するための予算管理、予算統制を実行している</t>
    <rPh sb="0" eb="2">
      <t>シュウニュウ</t>
    </rPh>
    <rPh sb="3" eb="5">
      <t>ハンイ</t>
    </rPh>
    <rPh sb="5" eb="6">
      <t>ナイ</t>
    </rPh>
    <rPh sb="7" eb="9">
      <t>シシュツ</t>
    </rPh>
    <rPh sb="10" eb="12">
      <t>ヨクセイ</t>
    </rPh>
    <rPh sb="17" eb="19">
      <t>ヨサン</t>
    </rPh>
    <rPh sb="19" eb="21">
      <t>カンリ</t>
    </rPh>
    <rPh sb="22" eb="24">
      <t>ヨサン</t>
    </rPh>
    <rPh sb="24" eb="26">
      <t>トウセイ</t>
    </rPh>
    <rPh sb="27" eb="29">
      <t>ジッコウ</t>
    </rPh>
    <phoneticPr fontId="45"/>
  </si>
  <si>
    <t>借入金について明確な返済計画を策定しており、滞りなく確実に返済が可能である</t>
    <rPh sb="0" eb="2">
      <t>カリイレ</t>
    </rPh>
    <rPh sb="2" eb="3">
      <t>キン</t>
    </rPh>
    <rPh sb="7" eb="9">
      <t>メイカク</t>
    </rPh>
    <rPh sb="10" eb="12">
      <t>ヘンサイ</t>
    </rPh>
    <rPh sb="12" eb="14">
      <t>ケイカク</t>
    </rPh>
    <rPh sb="15" eb="17">
      <t>サクテイ</t>
    </rPh>
    <rPh sb="22" eb="23">
      <t>トドコオ</t>
    </rPh>
    <rPh sb="26" eb="28">
      <t>カクジツ</t>
    </rPh>
    <rPh sb="29" eb="31">
      <t>ヘンサイ</t>
    </rPh>
    <rPh sb="32" eb="34">
      <t>カノウ</t>
    </rPh>
    <phoneticPr fontId="45"/>
  </si>
  <si>
    <t>面接指導やカウンセラーの設置等、学生のための相談窓口を整備している</t>
    <rPh sb="16" eb="18">
      <t>ガクセイ</t>
    </rPh>
    <rPh sb="22" eb="24">
      <t>ソウダン</t>
    </rPh>
    <rPh sb="24" eb="26">
      <t>マドグチ</t>
    </rPh>
    <rPh sb="27" eb="29">
      <t>セイビ</t>
    </rPh>
    <phoneticPr fontId="45"/>
  </si>
  <si>
    <t>1年次からのキャリア支援プログラムの設定、キャリアカウンセラーの常駐等、総合的なキャリア支援体制を整えている</t>
    <rPh sb="1" eb="3">
      <t>ネンジ</t>
    </rPh>
    <rPh sb="10" eb="12">
      <t>シエン</t>
    </rPh>
    <rPh sb="18" eb="20">
      <t>セッテイ</t>
    </rPh>
    <rPh sb="32" eb="34">
      <t>ジョウチュウ</t>
    </rPh>
    <rPh sb="34" eb="35">
      <t>トウ</t>
    </rPh>
    <rPh sb="36" eb="39">
      <t>ソウゴウテキ</t>
    </rPh>
    <rPh sb="44" eb="46">
      <t>シエン</t>
    </rPh>
    <rPh sb="46" eb="48">
      <t>タイセイ</t>
    </rPh>
    <rPh sb="49" eb="50">
      <t>トトノ</t>
    </rPh>
    <phoneticPr fontId="45"/>
  </si>
  <si>
    <t>項　目</t>
    <phoneticPr fontId="45"/>
  </si>
  <si>
    <t>集計数</t>
    <rPh sb="0" eb="2">
      <t>シュウケイ</t>
    </rPh>
    <rPh sb="2" eb="3">
      <t>カズ</t>
    </rPh>
    <phoneticPr fontId="45"/>
  </si>
  <si>
    <t>経常収支差額比率（％）</t>
    <rPh sb="0" eb="2">
      <t>ケイジョウ</t>
    </rPh>
    <phoneticPr fontId="45"/>
  </si>
  <si>
    <t>人件費比率（％）</t>
    <phoneticPr fontId="45"/>
  </si>
  <si>
    <t>人件費依存率（％）</t>
    <rPh sb="3" eb="5">
      <t>イゾン</t>
    </rPh>
    <phoneticPr fontId="45"/>
  </si>
  <si>
    <t>教育活動資金収支差額比率（％）</t>
    <rPh sb="4" eb="6">
      <t>シキン</t>
    </rPh>
    <phoneticPr fontId="45"/>
  </si>
  <si>
    <t>積立率（％）</t>
    <rPh sb="0" eb="2">
      <t>ツミタテ</t>
    </rPh>
    <rPh sb="2" eb="3">
      <t>リツ</t>
    </rPh>
    <phoneticPr fontId="45"/>
  </si>
  <si>
    <t>減価償却比率（％）</t>
    <rPh sb="0" eb="2">
      <t>ゲンカ</t>
    </rPh>
    <rPh sb="2" eb="4">
      <t>ショウキャク</t>
    </rPh>
    <rPh sb="4" eb="6">
      <t>ヒリツ</t>
    </rPh>
    <phoneticPr fontId="45"/>
  </si>
  <si>
    <t>流動比率（％）</t>
    <rPh sb="0" eb="2">
      <t>リュウドウ</t>
    </rPh>
    <rPh sb="2" eb="4">
      <t>ヒリツ</t>
    </rPh>
    <phoneticPr fontId="45"/>
  </si>
  <si>
    <t>合格率（％）</t>
    <rPh sb="0" eb="2">
      <t>ゴウカク</t>
    </rPh>
    <phoneticPr fontId="45"/>
  </si>
  <si>
    <t>入学定員充足率（％）</t>
    <rPh sb="0" eb="2">
      <t>ニュウガク</t>
    </rPh>
    <phoneticPr fontId="45"/>
  </si>
  <si>
    <t>収容定員充足率（％）</t>
    <phoneticPr fontId="45"/>
  </si>
  <si>
    <t>中途退学者率（％）</t>
    <rPh sb="0" eb="2">
      <t>チュウト</t>
    </rPh>
    <rPh sb="2" eb="5">
      <t>タイガクシャ</t>
    </rPh>
    <phoneticPr fontId="45"/>
  </si>
  <si>
    <t>奨学費割合（％）</t>
    <rPh sb="0" eb="2">
      <t>ショウガク</t>
    </rPh>
    <rPh sb="2" eb="3">
      <t>ヒ</t>
    </rPh>
    <rPh sb="3" eb="5">
      <t>ワリアイ</t>
    </rPh>
    <phoneticPr fontId="45"/>
  </si>
  <si>
    <t>専任教員対非常勤教員割合（％）</t>
    <rPh sb="0" eb="2">
      <t>センニン</t>
    </rPh>
    <rPh sb="2" eb="4">
      <t>キョウイン</t>
    </rPh>
    <rPh sb="4" eb="5">
      <t>ツイ</t>
    </rPh>
    <rPh sb="5" eb="8">
      <t>ヒジョウキン</t>
    </rPh>
    <rPh sb="8" eb="10">
      <t>キョウイン</t>
    </rPh>
    <rPh sb="10" eb="12">
      <t>ワリアイ</t>
    </rPh>
    <phoneticPr fontId="45"/>
  </si>
  <si>
    <t>専任教員対専任職員割合（％）</t>
    <rPh sb="0" eb="2">
      <t>センニン</t>
    </rPh>
    <rPh sb="2" eb="4">
      <t>キョウイン</t>
    </rPh>
    <rPh sb="4" eb="5">
      <t>タイ</t>
    </rPh>
    <rPh sb="5" eb="7">
      <t>センニン</t>
    </rPh>
    <rPh sb="7" eb="9">
      <t>ショクイン</t>
    </rPh>
    <rPh sb="9" eb="11">
      <t>ワリアイ</t>
    </rPh>
    <phoneticPr fontId="45"/>
  </si>
  <si>
    <t>短期大学法人</t>
    <rPh sb="0" eb="2">
      <t>タンキ</t>
    </rPh>
    <rPh sb="2" eb="4">
      <t>ダイガク</t>
    </rPh>
    <phoneticPr fontId="45"/>
  </si>
  <si>
    <t>短期大学部門</t>
    <rPh sb="0" eb="2">
      <t>タンキ</t>
    </rPh>
    <rPh sb="2" eb="4">
      <t>ダイガク</t>
    </rPh>
    <rPh sb="4" eb="6">
      <t>ブモン</t>
    </rPh>
    <phoneticPr fontId="45"/>
  </si>
  <si>
    <t>5%以上
増加</t>
    <rPh sb="2" eb="4">
      <t>イジョウ</t>
    </rPh>
    <rPh sb="5" eb="7">
      <t>ゾウカ</t>
    </rPh>
    <phoneticPr fontId="1"/>
  </si>
  <si>
    <t>10%以上
増加</t>
    <rPh sb="3" eb="5">
      <t>イジョウ</t>
    </rPh>
    <rPh sb="6" eb="8">
      <t>ゾウカ</t>
    </rPh>
    <phoneticPr fontId="1"/>
  </si>
  <si>
    <r>
      <t>絶対評価</t>
    </r>
    <r>
      <rPr>
        <sz val="8"/>
        <color theme="1"/>
        <rFont val="ＭＳ ゴシック"/>
        <family val="3"/>
        <charset val="128"/>
      </rPr>
      <t>※3)</t>
    </r>
    <rPh sb="0" eb="2">
      <t>ゼッタイ</t>
    </rPh>
    <rPh sb="2" eb="4">
      <t>ヒョウカ</t>
    </rPh>
    <phoneticPr fontId="1"/>
  </si>
  <si>
    <t>※3)短大法人の絶対評価は（）内の数値になります。</t>
    <rPh sb="3" eb="5">
      <t>タンダイ</t>
    </rPh>
    <rPh sb="5" eb="7">
      <t>ホウジン</t>
    </rPh>
    <rPh sb="8" eb="10">
      <t>ゼッタイ</t>
    </rPh>
    <rPh sb="10" eb="12">
      <t>ヒョウカ</t>
    </rPh>
    <phoneticPr fontId="1"/>
  </si>
  <si>
    <t>減価償却比率※</t>
    <rPh sb="0" eb="2">
      <t>ゲンカ</t>
    </rPh>
    <rPh sb="2" eb="4">
      <t>ショウキャク</t>
    </rPh>
    <rPh sb="4" eb="6">
      <t>ヒリツ</t>
    </rPh>
    <phoneticPr fontId="1"/>
  </si>
  <si>
    <r>
      <t>絶対評価</t>
    </r>
    <r>
      <rPr>
        <sz val="8"/>
        <color theme="1"/>
        <rFont val="ＭＳ ゴシック"/>
        <family val="3"/>
        <charset val="128"/>
      </rPr>
      <t>※</t>
    </r>
    <rPh sb="0" eb="2">
      <t>ゼッタイ</t>
    </rPh>
    <rPh sb="2" eb="4">
      <t>ヒョウカ</t>
    </rPh>
    <phoneticPr fontId="1"/>
  </si>
  <si>
    <t>※絶対評価は直近年度で判断しています。</t>
    <rPh sb="1" eb="3">
      <t>ゼッタイ</t>
    </rPh>
    <rPh sb="3" eb="5">
      <t>ヒョウカ</t>
    </rPh>
    <rPh sb="6" eb="8">
      <t>チョッキン</t>
    </rPh>
    <rPh sb="8" eb="10">
      <t>ネンド</t>
    </rPh>
    <rPh sb="11" eb="13">
      <t>ハンダン</t>
    </rPh>
    <phoneticPr fontId="1"/>
  </si>
  <si>
    <t>0.3～△0.3ポイント増減</t>
    <rPh sb="12" eb="14">
      <t>ゾウゲン</t>
    </rPh>
    <phoneticPr fontId="45"/>
  </si>
  <si>
    <t>0.2～△0.2ポイント増減</t>
    <rPh sb="12" eb="14">
      <t>ゾウゲン</t>
    </rPh>
    <phoneticPr fontId="45"/>
  </si>
  <si>
    <t>10ポイント以上減少</t>
    <rPh sb="8" eb="10">
      <t>ゲンショウ</t>
    </rPh>
    <phoneticPr fontId="45"/>
  </si>
  <si>
    <t>5ポイント以上増加</t>
    <rPh sb="7" eb="9">
      <t>ゾウカ</t>
    </rPh>
    <phoneticPr fontId="45"/>
  </si>
  <si>
    <t>10％以上減少</t>
    <rPh sb="5" eb="7">
      <t>ゲンショウ</t>
    </rPh>
    <phoneticPr fontId="45"/>
  </si>
  <si>
    <t>5％以上減少</t>
    <rPh sb="4" eb="6">
      <t>ゲンショウ</t>
    </rPh>
    <phoneticPr fontId="45"/>
  </si>
  <si>
    <t>5～△5％増減</t>
    <rPh sb="5" eb="7">
      <t>ゾウゲン</t>
    </rPh>
    <phoneticPr fontId="45"/>
  </si>
  <si>
    <t>5％以上増加</t>
    <rPh sb="4" eb="6">
      <t>ゾウカ</t>
    </rPh>
    <phoneticPr fontId="45"/>
  </si>
  <si>
    <t>10％以上増加</t>
    <rPh sb="5" eb="7">
      <t>ゾウカ</t>
    </rPh>
    <phoneticPr fontId="45"/>
  </si>
  <si>
    <t>5～△5%増減</t>
    <rPh sb="5" eb="7">
      <t>ゾウゲン</t>
    </rPh>
    <phoneticPr fontId="1"/>
  </si>
  <si>
    <t>100万円以上増加</t>
    <rPh sb="7" eb="9">
      <t>ゾウカ</t>
    </rPh>
    <phoneticPr fontId="45"/>
  </si>
  <si>
    <t>50万円以上増加</t>
    <rPh sb="6" eb="8">
      <t>ゾウカ</t>
    </rPh>
    <phoneticPr fontId="45"/>
  </si>
  <si>
    <t>50万円以上減少</t>
    <rPh sb="6" eb="8">
      <t>ゲンショウ</t>
    </rPh>
    <phoneticPr fontId="45"/>
  </si>
  <si>
    <t>100万円以上減少</t>
    <rPh sb="7" eb="9">
      <t>ゲンショウ</t>
    </rPh>
    <phoneticPr fontId="45"/>
  </si>
  <si>
    <t>１ポイント以上増加</t>
    <rPh sb="5" eb="7">
      <t>イジョウ</t>
    </rPh>
    <rPh sb="7" eb="9">
      <t>ゾウカ</t>
    </rPh>
    <phoneticPr fontId="45"/>
  </si>
  <si>
    <t>0.5ポイント以上増加</t>
    <rPh sb="9" eb="11">
      <t>ゾウカ</t>
    </rPh>
    <phoneticPr fontId="45"/>
  </si>
  <si>
    <t>0.5ポイント以上減少</t>
    <rPh sb="9" eb="11">
      <t>ゲンショウ</t>
    </rPh>
    <phoneticPr fontId="45"/>
  </si>
  <si>
    <t>1ポイント以上減少</t>
    <rPh sb="5" eb="7">
      <t>イジョウ</t>
    </rPh>
    <rPh sb="7" eb="8">
      <t>ゲン</t>
    </rPh>
    <rPh sb="8" eb="9">
      <t>ショウ</t>
    </rPh>
    <phoneticPr fontId="45"/>
  </si>
  <si>
    <t>0.5ポイント以上減少</t>
    <rPh sb="9" eb="10">
      <t>ゲン</t>
    </rPh>
    <rPh sb="10" eb="11">
      <t>ショウ</t>
    </rPh>
    <phoneticPr fontId="45"/>
  </si>
  <si>
    <t>0.3ポイント以上減少</t>
    <rPh sb="7" eb="9">
      <t>イジョウ</t>
    </rPh>
    <rPh sb="9" eb="10">
      <t>ゲン</t>
    </rPh>
    <rPh sb="10" eb="11">
      <t>ショウ</t>
    </rPh>
    <phoneticPr fontId="45"/>
  </si>
  <si>
    <t>0.3ポイント以上増加</t>
    <rPh sb="7" eb="9">
      <t>イジョウ</t>
    </rPh>
    <rPh sb="9" eb="10">
      <t>ゾウ</t>
    </rPh>
    <rPh sb="10" eb="11">
      <t>カ</t>
    </rPh>
    <phoneticPr fontId="45"/>
  </si>
  <si>
    <t>0.5ポイント以上増加</t>
    <rPh sb="7" eb="9">
      <t>イジョウ</t>
    </rPh>
    <rPh sb="9" eb="10">
      <t>ゾウ</t>
    </rPh>
    <rPh sb="10" eb="11">
      <t>カ</t>
    </rPh>
    <phoneticPr fontId="45"/>
  </si>
  <si>
    <t>100万円以上増加</t>
    <rPh sb="8" eb="9">
      <t>カ</t>
    </rPh>
    <phoneticPr fontId="45"/>
  </si>
  <si>
    <t>50万円以上増加</t>
    <rPh sb="7" eb="8">
      <t>カ</t>
    </rPh>
    <phoneticPr fontId="45"/>
  </si>
  <si>
    <t>50万円以上減少</t>
    <rPh sb="7" eb="8">
      <t>ショウ</t>
    </rPh>
    <phoneticPr fontId="45"/>
  </si>
  <si>
    <t>100万円以上減少</t>
    <rPh sb="8" eb="9">
      <t>ショウ</t>
    </rPh>
    <phoneticPr fontId="45"/>
  </si>
  <si>
    <t>１ポイント以上増加</t>
    <rPh sb="5" eb="7">
      <t>イジョウ</t>
    </rPh>
    <rPh sb="7" eb="8">
      <t>ゾウ</t>
    </rPh>
    <rPh sb="8" eb="9">
      <t>カ</t>
    </rPh>
    <phoneticPr fontId="45"/>
  </si>
  <si>
    <t>0.5ポイント以上増加</t>
    <rPh sb="9" eb="10">
      <t>ゾウ</t>
    </rPh>
    <rPh sb="10" eb="11">
      <t>カ</t>
    </rPh>
    <phoneticPr fontId="45"/>
  </si>
  <si>
    <t>0.3ポイント以上減少</t>
    <rPh sb="9" eb="10">
      <t>ゲン</t>
    </rPh>
    <rPh sb="10" eb="11">
      <t>ショウ</t>
    </rPh>
    <phoneticPr fontId="45"/>
  </si>
  <si>
    <t>0.2ポイント以上減少</t>
    <rPh sb="7" eb="9">
      <t>イジョウ</t>
    </rPh>
    <rPh sb="9" eb="10">
      <t>ゲン</t>
    </rPh>
    <rPh sb="10" eb="11">
      <t>ショウ</t>
    </rPh>
    <phoneticPr fontId="45"/>
  </si>
  <si>
    <t>0.2ポイント以上増加</t>
    <rPh sb="7" eb="9">
      <t>イジョウ</t>
    </rPh>
    <rPh sb="9" eb="10">
      <t>ゾウ</t>
    </rPh>
    <rPh sb="10" eb="11">
      <t>カ</t>
    </rPh>
    <phoneticPr fontId="45"/>
  </si>
  <si>
    <r>
      <t>趨勢評価</t>
    </r>
    <r>
      <rPr>
        <sz val="8"/>
        <color theme="1"/>
        <rFont val="ＭＳ ゴシック"/>
        <family val="3"/>
        <charset val="128"/>
      </rPr>
      <t>※</t>
    </r>
    <r>
      <rPr>
        <sz val="11"/>
        <color theme="1"/>
        <rFont val="ＭＳ ゴシック"/>
        <family val="3"/>
        <charset val="128"/>
      </rPr>
      <t xml:space="preserve">
</t>
    </r>
    <r>
      <rPr>
        <sz val="8"/>
        <color theme="1"/>
        <rFont val="ＭＳ ゴシック"/>
        <family val="3"/>
        <charset val="128"/>
      </rPr>
      <t>（P:ポイント）</t>
    </r>
    <rPh sb="0" eb="2">
      <t>スウセイ</t>
    </rPh>
    <rPh sb="2" eb="4">
      <t>ヒョウカ</t>
    </rPh>
    <phoneticPr fontId="1"/>
  </si>
  <si>
    <t>※短大の趨勢評価は（）内の数値になります。</t>
    <rPh sb="1" eb="3">
      <t>タンダイ</t>
    </rPh>
    <rPh sb="4" eb="6">
      <t>スウセイ</t>
    </rPh>
    <rPh sb="6" eb="8">
      <t>ヒョウカ</t>
    </rPh>
    <rPh sb="11" eb="12">
      <t>ナイ</t>
    </rPh>
    <rPh sb="13" eb="15">
      <t>スウチ</t>
    </rPh>
    <phoneticPr fontId="1"/>
  </si>
  <si>
    <r>
      <t>趨勢評価</t>
    </r>
    <r>
      <rPr>
        <sz val="8"/>
        <color theme="1"/>
        <rFont val="ＭＳ ゴシック"/>
        <family val="3"/>
        <charset val="128"/>
      </rPr>
      <t>※
（P:ポイント）</t>
    </r>
    <rPh sb="0" eb="2">
      <t>スウセイ</t>
    </rPh>
    <rPh sb="2" eb="4">
      <t>ヒョウカ</t>
    </rPh>
    <phoneticPr fontId="1"/>
  </si>
  <si>
    <t>※短大の絶対評価、趨勢評価は（）内の数値になります。</t>
    <rPh sb="1" eb="3">
      <t>タンダイ</t>
    </rPh>
    <rPh sb="4" eb="6">
      <t>ゼッタイ</t>
    </rPh>
    <rPh sb="6" eb="8">
      <t>ヒョウカ</t>
    </rPh>
    <rPh sb="9" eb="11">
      <t>スウセイ</t>
    </rPh>
    <rPh sb="11" eb="13">
      <t>ヒョウカ</t>
    </rPh>
    <rPh sb="16" eb="17">
      <t>ナイ</t>
    </rPh>
    <rPh sb="18" eb="20">
      <t>スウチ</t>
    </rPh>
    <phoneticPr fontId="1"/>
  </si>
  <si>
    <t>原則評価基準使用</t>
    <phoneticPr fontId="1"/>
  </si>
  <si>
    <t>前年度</t>
    <rPh sb="0" eb="3">
      <t>ゼンネンド</t>
    </rPh>
    <phoneticPr fontId="1"/>
  </si>
  <si>
    <t>直近年度</t>
    <rPh sb="0" eb="2">
      <t>チョッキン</t>
    </rPh>
    <rPh sb="2" eb="4">
      <t>ネンド</t>
    </rPh>
    <phoneticPr fontId="1"/>
  </si>
  <si>
    <t>6　運用資産超過額対教育活動資金収支差額比（年）</t>
    <rPh sb="2" eb="4">
      <t>ウンヨウ</t>
    </rPh>
    <rPh sb="4" eb="6">
      <t>シサン</t>
    </rPh>
    <rPh sb="6" eb="8">
      <t>チョウカ</t>
    </rPh>
    <rPh sb="8" eb="9">
      <t>ガク</t>
    </rPh>
    <rPh sb="9" eb="10">
      <t>タイ</t>
    </rPh>
    <rPh sb="10" eb="12">
      <t>キョウイク</t>
    </rPh>
    <rPh sb="12" eb="14">
      <t>カツドウ</t>
    </rPh>
    <rPh sb="14" eb="16">
      <t>シキン</t>
    </rPh>
    <rPh sb="16" eb="18">
      <t>シュウシ</t>
    </rPh>
    <rPh sb="18" eb="20">
      <t>サガク</t>
    </rPh>
    <rPh sb="20" eb="21">
      <t>ヒ</t>
    </rPh>
    <rPh sb="22" eb="23">
      <t>トシ</t>
    </rPh>
    <phoneticPr fontId="45"/>
  </si>
  <si>
    <t>7　運用資産対教育活動資金収支差額比（年）</t>
    <rPh sb="2" eb="4">
      <t>ウンヨウ</t>
    </rPh>
    <rPh sb="4" eb="6">
      <t>シサン</t>
    </rPh>
    <rPh sb="6" eb="7">
      <t>タイ</t>
    </rPh>
    <rPh sb="7" eb="9">
      <t>キョウイク</t>
    </rPh>
    <rPh sb="9" eb="11">
      <t>カツドウ</t>
    </rPh>
    <rPh sb="11" eb="13">
      <t>シキン</t>
    </rPh>
    <rPh sb="13" eb="15">
      <t>シュウシ</t>
    </rPh>
    <rPh sb="15" eb="17">
      <t>サガク</t>
    </rPh>
    <rPh sb="17" eb="18">
      <t>ヒ</t>
    </rPh>
    <rPh sb="19" eb="20">
      <t>トシ</t>
    </rPh>
    <phoneticPr fontId="45"/>
  </si>
  <si>
    <t>9　外部負債超過額対教育活動資金収支差額比（年）</t>
    <rPh sb="2" eb="4">
      <t>ガイブ</t>
    </rPh>
    <rPh sb="4" eb="6">
      <t>フサイ</t>
    </rPh>
    <rPh sb="6" eb="8">
      <t>チョウカ</t>
    </rPh>
    <rPh sb="8" eb="9">
      <t>ガク</t>
    </rPh>
    <rPh sb="9" eb="10">
      <t>タイ</t>
    </rPh>
    <rPh sb="10" eb="12">
      <t>キョウイク</t>
    </rPh>
    <rPh sb="12" eb="14">
      <t>カツドウ</t>
    </rPh>
    <rPh sb="14" eb="16">
      <t>シキン</t>
    </rPh>
    <rPh sb="16" eb="18">
      <t>シュウシ</t>
    </rPh>
    <rPh sb="18" eb="20">
      <t>サガク</t>
    </rPh>
    <rPh sb="20" eb="21">
      <t>ヒ</t>
    </rPh>
    <rPh sb="22" eb="23">
      <t>トシ</t>
    </rPh>
    <phoneticPr fontId="45"/>
  </si>
  <si>
    <t>4　教育活動資金収支差額比率</t>
    <rPh sb="2" eb="4">
      <t>キョウイク</t>
    </rPh>
    <rPh sb="4" eb="6">
      <t>カツドウ</t>
    </rPh>
    <rPh sb="6" eb="8">
      <t>シキン</t>
    </rPh>
    <rPh sb="8" eb="10">
      <t>シュウシ</t>
    </rPh>
    <rPh sb="10" eb="12">
      <t>サガク</t>
    </rPh>
    <rPh sb="12" eb="14">
      <t>ヒリツ</t>
    </rPh>
    <phoneticPr fontId="45"/>
  </si>
  <si>
    <t>9外部負債超過額対教育活動資金収支差額比（年）</t>
    <phoneticPr fontId="45"/>
  </si>
  <si>
    <t>運用資産超過額対教育活動資金収支差額比（年）</t>
  </si>
  <si>
    <t>運用資産対教育活動資金収支差額比（年）</t>
  </si>
  <si>
    <t>教育活動資金収支差額比率</t>
    <phoneticPr fontId="1"/>
  </si>
  <si>
    <t>経常収支差額比率で部門の収支状況と法人財務への影響度を把握。</t>
    <rPh sb="0" eb="2">
      <t>ケイジョウ</t>
    </rPh>
    <phoneticPr fontId="45"/>
  </si>
  <si>
    <t>※2)要積立額＝退職給与引当金＋第2号基本金＋第3号基本金＋減価償却累計額</t>
    <rPh sb="3" eb="4">
      <t>ヨウ</t>
    </rPh>
    <rPh sb="4" eb="6">
      <t>ツミタテ</t>
    </rPh>
    <rPh sb="6" eb="7">
      <t>ガク</t>
    </rPh>
    <rPh sb="8" eb="10">
      <t>タイショク</t>
    </rPh>
    <rPh sb="10" eb="12">
      <t>キュウヨ</t>
    </rPh>
    <rPh sb="12" eb="14">
      <t>ヒキアテ</t>
    </rPh>
    <rPh sb="14" eb="15">
      <t>キン</t>
    </rPh>
    <rPh sb="16" eb="17">
      <t>ダイ</t>
    </rPh>
    <rPh sb="18" eb="19">
      <t>ゴウ</t>
    </rPh>
    <rPh sb="19" eb="21">
      <t>キホン</t>
    </rPh>
    <rPh sb="21" eb="22">
      <t>キン</t>
    </rPh>
    <rPh sb="23" eb="24">
      <t>ダイ</t>
    </rPh>
    <rPh sb="25" eb="26">
      <t>ゴウ</t>
    </rPh>
    <rPh sb="26" eb="28">
      <t>キホン</t>
    </rPh>
    <rPh sb="28" eb="29">
      <t>キン</t>
    </rPh>
    <rPh sb="30" eb="32">
      <t>ゲンカ</t>
    </rPh>
    <rPh sb="32" eb="34">
      <t>ショウキャク</t>
    </rPh>
    <rPh sb="34" eb="36">
      <t>ルイケイ</t>
    </rPh>
    <rPh sb="36" eb="37">
      <t>ガク</t>
    </rPh>
    <phoneticPr fontId="1"/>
  </si>
  <si>
    <t>　 特別寄付金収入</t>
    <rPh sb="2" eb="4">
      <t>トクベツ</t>
    </rPh>
    <rPh sb="4" eb="7">
      <t>キフキン</t>
    </rPh>
    <rPh sb="7" eb="9">
      <t>シュウニュウ</t>
    </rPh>
    <phoneticPr fontId="1"/>
  </si>
  <si>
    <t>　 一般寄付金収入</t>
    <rPh sb="2" eb="4">
      <t>イッパン</t>
    </rPh>
    <rPh sb="4" eb="7">
      <t>キフキン</t>
    </rPh>
    <rPh sb="7" eb="9">
      <t>シュウニュウ</t>
    </rPh>
    <phoneticPr fontId="1"/>
  </si>
  <si>
    <t>（教育活動資金収支差額がマイナス、かつ運用資産超過額がプラスの時のみ）</t>
    <rPh sb="1" eb="3">
      <t>キョウイク</t>
    </rPh>
    <rPh sb="3" eb="5">
      <t>カツドウ</t>
    </rPh>
    <rPh sb="5" eb="7">
      <t>シキン</t>
    </rPh>
    <rPh sb="7" eb="9">
      <t>シュウシ</t>
    </rPh>
    <rPh sb="9" eb="11">
      <t>サガク</t>
    </rPh>
    <rPh sb="31" eb="32">
      <t>トキ</t>
    </rPh>
    <phoneticPr fontId="1"/>
  </si>
  <si>
    <t xml:space="preserve"> なお、教育活動資金収支差額がプラス、かつ外部負債超過額がプラスの時に値が表示されます。</t>
    <phoneticPr fontId="1"/>
  </si>
  <si>
    <t>（教育活動資金収支差額がプラス、かつ外部負債超過額がプラスの時のみ）</t>
    <rPh sb="1" eb="3">
      <t>キョウイク</t>
    </rPh>
    <rPh sb="3" eb="5">
      <t>カツドウ</t>
    </rPh>
    <rPh sb="5" eb="7">
      <t>シキン</t>
    </rPh>
    <rPh sb="7" eb="9">
      <t>シュウシ</t>
    </rPh>
    <rPh sb="9" eb="11">
      <t>サガク</t>
    </rPh>
    <rPh sb="30" eb="31">
      <t>トキ</t>
    </rPh>
    <phoneticPr fontId="1"/>
  </si>
  <si>
    <t>※　要積立額＝退職給与引当金＋第2号基本金＋第3号基本金＋減価償却累計額</t>
    <rPh sb="2" eb="3">
      <t>ヨウ</t>
    </rPh>
    <rPh sb="3" eb="5">
      <t>ツミタテ</t>
    </rPh>
    <rPh sb="5" eb="6">
      <t>ガク</t>
    </rPh>
    <rPh sb="7" eb="9">
      <t>タイショク</t>
    </rPh>
    <rPh sb="9" eb="11">
      <t>キュウヨ</t>
    </rPh>
    <rPh sb="11" eb="13">
      <t>ヒキアテ</t>
    </rPh>
    <rPh sb="13" eb="14">
      <t>キン</t>
    </rPh>
    <rPh sb="15" eb="16">
      <t>ダイ</t>
    </rPh>
    <rPh sb="17" eb="18">
      <t>ゴウ</t>
    </rPh>
    <rPh sb="18" eb="20">
      <t>キホン</t>
    </rPh>
    <rPh sb="20" eb="21">
      <t>キン</t>
    </rPh>
    <rPh sb="22" eb="23">
      <t>ダイ</t>
    </rPh>
    <rPh sb="24" eb="25">
      <t>ゴウ</t>
    </rPh>
    <rPh sb="25" eb="27">
      <t>キホン</t>
    </rPh>
    <rPh sb="27" eb="28">
      <t>キン</t>
    </rPh>
    <rPh sb="29" eb="31">
      <t>ゲンカ</t>
    </rPh>
    <rPh sb="31" eb="33">
      <t>ショウキャク</t>
    </rPh>
    <rPh sb="33" eb="36">
      <t>ルイケイガク</t>
    </rPh>
    <phoneticPr fontId="1"/>
  </si>
  <si>
    <t xml:space="preserve"> 収容定員</t>
    <rPh sb="1" eb="3">
      <t>シュウヨウ</t>
    </rPh>
    <phoneticPr fontId="45"/>
  </si>
  <si>
    <r>
      <t>　・</t>
    </r>
    <r>
      <rPr>
        <sz val="11"/>
        <rFont val="ＭＳ Ｐゴシック"/>
        <family val="3"/>
        <charset val="128"/>
        <scheme val="minor"/>
      </rPr>
      <t>F列へ目標値を入力しない場合、</t>
    </r>
    <r>
      <rPr>
        <sz val="11"/>
        <rFont val="ＭＳ Ｐゴシック"/>
        <family val="3"/>
        <charset val="128"/>
        <scheme val="minor"/>
      </rPr>
      <t>G列の</t>
    </r>
    <r>
      <rPr>
        <sz val="11"/>
        <rFont val="ＭＳ Ｐゴシック"/>
        <family val="2"/>
        <charset val="128"/>
        <scheme val="minor"/>
      </rPr>
      <t>同系統平均が目標値となります</t>
    </r>
    <r>
      <rPr>
        <sz val="11"/>
        <rFont val="ＭＳ Ｐゴシック"/>
        <family val="3"/>
        <charset val="128"/>
        <scheme val="minor"/>
      </rPr>
      <t>。</t>
    </r>
    <rPh sb="3" eb="4">
      <t>レツ</t>
    </rPh>
    <rPh sb="5" eb="8">
      <t>モクヒョウチ</t>
    </rPh>
    <rPh sb="9" eb="11">
      <t>ニュウリョク</t>
    </rPh>
    <rPh sb="14" eb="16">
      <t>バアイ</t>
    </rPh>
    <rPh sb="18" eb="19">
      <t>レツ</t>
    </rPh>
    <rPh sb="23" eb="25">
      <t>ヘイキン</t>
    </rPh>
    <rPh sb="26" eb="29">
      <t>モクヒョウチ</t>
    </rPh>
    <phoneticPr fontId="45"/>
  </si>
  <si>
    <t>9.中途退学者率</t>
    <rPh sb="2" eb="4">
      <t>チュウト</t>
    </rPh>
    <rPh sb="4" eb="6">
      <t>タイガク</t>
    </rPh>
    <rPh sb="6" eb="7">
      <t>シャ</t>
    </rPh>
    <rPh sb="7" eb="8">
      <t>リツ</t>
    </rPh>
    <phoneticPr fontId="7"/>
  </si>
  <si>
    <t>収容定員</t>
    <rPh sb="0" eb="2">
      <t>シュウヨウ</t>
    </rPh>
    <rPh sb="2" eb="4">
      <t>テイイン</t>
    </rPh>
    <phoneticPr fontId="1"/>
  </si>
  <si>
    <t>収容定員(l)</t>
    <rPh sb="0" eb="2">
      <t>シュウヨウ</t>
    </rPh>
    <rPh sb="2" eb="4">
      <t>テイイン</t>
    </rPh>
    <phoneticPr fontId="1"/>
  </si>
  <si>
    <t>１．経常収支差額比率</t>
    <rPh sb="2" eb="4">
      <t>ケイジョウ</t>
    </rPh>
    <phoneticPr fontId="109"/>
  </si>
  <si>
    <t>10ポイント以上減少</t>
    <phoneticPr fontId="45"/>
  </si>
  <si>
    <t>90％以上100％未満</t>
    <phoneticPr fontId="45"/>
  </si>
  <si>
    <t>3ポイント以上減少</t>
    <phoneticPr fontId="45"/>
  </si>
  <si>
    <t>70％以上90％未満</t>
    <phoneticPr fontId="45"/>
  </si>
  <si>
    <t>110％以上</t>
    <phoneticPr fontId="45"/>
  </si>
  <si>
    <t>0.5～△0.5ポイント増減</t>
    <phoneticPr fontId="45"/>
  </si>
  <si>
    <t>　　 　</t>
    <phoneticPr fontId="1"/>
  </si>
  <si>
    <t>　　 　</t>
    <phoneticPr fontId="1"/>
  </si>
  <si>
    <t xml:space="preserve">       </t>
    <phoneticPr fontId="1"/>
  </si>
  <si>
    <t xml:space="preserve">　　　 </t>
    <phoneticPr fontId="1"/>
  </si>
  <si>
    <t>　　　</t>
    <phoneticPr fontId="1"/>
  </si>
  <si>
    <t>　　　　</t>
    <phoneticPr fontId="1"/>
  </si>
  <si>
    <t>２．人件費比率</t>
    <rPh sb="2" eb="5">
      <t>ジンケンヒ</t>
    </rPh>
    <rPh sb="5" eb="7">
      <t>ヒリツ</t>
    </rPh>
    <phoneticPr fontId="7"/>
  </si>
  <si>
    <t>４．教育活動資金収支差額比率</t>
    <rPh sb="2" eb="4">
      <t>キョウイク</t>
    </rPh>
    <rPh sb="4" eb="6">
      <t>カツドウ</t>
    </rPh>
    <rPh sb="6" eb="8">
      <t>シキン</t>
    </rPh>
    <rPh sb="8" eb="10">
      <t>シュウシ</t>
    </rPh>
    <rPh sb="10" eb="12">
      <t>サガク</t>
    </rPh>
    <rPh sb="12" eb="14">
      <t>ヒリツ</t>
    </rPh>
    <phoneticPr fontId="7"/>
  </si>
  <si>
    <t>６．運用資産超過額対教育活動
　　資金収支差額比（年）</t>
    <rPh sb="2" eb="4">
      <t>ウンヨウ</t>
    </rPh>
    <rPh sb="4" eb="6">
      <t>シサン</t>
    </rPh>
    <rPh sb="6" eb="9">
      <t>チョウカガク</t>
    </rPh>
    <rPh sb="9" eb="10">
      <t>タイ</t>
    </rPh>
    <rPh sb="10" eb="12">
      <t>キョウイク</t>
    </rPh>
    <rPh sb="12" eb="14">
      <t>カツドウ</t>
    </rPh>
    <rPh sb="17" eb="19">
      <t>シキン</t>
    </rPh>
    <rPh sb="19" eb="21">
      <t>シュウシ</t>
    </rPh>
    <rPh sb="21" eb="23">
      <t>サガク</t>
    </rPh>
    <rPh sb="23" eb="24">
      <t>ヒ</t>
    </rPh>
    <rPh sb="25" eb="26">
      <t>ネン</t>
    </rPh>
    <phoneticPr fontId="7"/>
  </si>
  <si>
    <t>７．運用資産対教育活動資金
　　収支差額比（年）</t>
    <rPh sb="2" eb="4">
      <t>ウンヨウ</t>
    </rPh>
    <rPh sb="4" eb="6">
      <t>シサン</t>
    </rPh>
    <rPh sb="6" eb="7">
      <t>タイ</t>
    </rPh>
    <rPh sb="7" eb="9">
      <t>キョウイク</t>
    </rPh>
    <rPh sb="9" eb="11">
      <t>カツドウ</t>
    </rPh>
    <rPh sb="11" eb="13">
      <t>シキン</t>
    </rPh>
    <rPh sb="16" eb="18">
      <t>シュウシ</t>
    </rPh>
    <rPh sb="18" eb="20">
      <t>サガク</t>
    </rPh>
    <rPh sb="20" eb="21">
      <t>ヒ</t>
    </rPh>
    <rPh sb="22" eb="23">
      <t>ネン</t>
    </rPh>
    <phoneticPr fontId="7"/>
  </si>
  <si>
    <t>９．外部負債超過額対教育活動
　　資金収支差額比（年）</t>
    <rPh sb="6" eb="9">
      <t>チョウカガク</t>
    </rPh>
    <rPh sb="9" eb="10">
      <t>タイ</t>
    </rPh>
    <rPh sb="10" eb="12">
      <t>キョウイク</t>
    </rPh>
    <rPh sb="12" eb="14">
      <t>カツドウ</t>
    </rPh>
    <rPh sb="17" eb="19">
      <t>シキン</t>
    </rPh>
    <rPh sb="19" eb="21">
      <t>シュウシ</t>
    </rPh>
    <rPh sb="21" eb="23">
      <t>サガク</t>
    </rPh>
    <rPh sb="23" eb="24">
      <t>ヒ</t>
    </rPh>
    <rPh sb="25" eb="26">
      <t>ネン</t>
    </rPh>
    <phoneticPr fontId="7"/>
  </si>
  <si>
    <t>1.経常収支差額比率</t>
    <rPh sb="2" eb="4">
      <t>ケイジョウ</t>
    </rPh>
    <rPh sb="4" eb="6">
      <t>シュウシ</t>
    </rPh>
    <rPh sb="6" eb="8">
      <t>サガク</t>
    </rPh>
    <rPh sb="8" eb="10">
      <t>ヒリツ</t>
    </rPh>
    <phoneticPr fontId="7"/>
  </si>
  <si>
    <t>2.人件費比率</t>
    <rPh sb="2" eb="5">
      <t>ジンケンヒ</t>
    </rPh>
    <rPh sb="5" eb="7">
      <t>ヒリツ</t>
    </rPh>
    <phoneticPr fontId="7"/>
  </si>
  <si>
    <r>
      <t xml:space="preserve">直近年度
</t>
    </r>
    <r>
      <rPr>
        <sz val="10"/>
        <color theme="1"/>
        <rFont val="ＭＳ ゴシック"/>
        <family val="3"/>
        <charset val="128"/>
      </rPr>
      <t>10%以上20%未満</t>
    </r>
    <rPh sb="0" eb="2">
      <t>チョッキン</t>
    </rPh>
    <rPh sb="2" eb="3">
      <t>ネン</t>
    </rPh>
    <rPh sb="8" eb="10">
      <t>イジョウ</t>
    </rPh>
    <rPh sb="13" eb="15">
      <t>ミマン</t>
    </rPh>
    <phoneticPr fontId="1"/>
  </si>
  <si>
    <r>
      <t>絶対評価</t>
    </r>
    <r>
      <rPr>
        <sz val="8"/>
        <color theme="1"/>
        <rFont val="ＭＳ ゴシック"/>
        <family val="3"/>
        <charset val="128"/>
      </rPr>
      <t>※2）</t>
    </r>
    <rPh sb="0" eb="2">
      <t>ゼッタイ</t>
    </rPh>
    <rPh sb="2" eb="4">
      <t>ヒョウカ</t>
    </rPh>
    <phoneticPr fontId="1"/>
  </si>
  <si>
    <t>相対評価</t>
    <phoneticPr fontId="1"/>
  </si>
  <si>
    <t>相対評価</t>
    <phoneticPr fontId="1"/>
  </si>
  <si>
    <r>
      <t xml:space="preserve">相対評価
</t>
    </r>
    <r>
      <rPr>
        <sz val="8"/>
        <color theme="1"/>
        <rFont val="ＭＳ ゴシック"/>
        <family val="3"/>
        <charset val="128"/>
      </rPr>
      <t>（百万円）</t>
    </r>
    <rPh sb="6" eb="9">
      <t>ヒャクマンエン</t>
    </rPh>
    <phoneticPr fontId="1"/>
  </si>
  <si>
    <r>
      <t xml:space="preserve">相対評価
</t>
    </r>
    <r>
      <rPr>
        <sz val="8"/>
        <color theme="1"/>
        <rFont val="ＭＳ ゴシック"/>
        <family val="3"/>
        <charset val="128"/>
      </rPr>
      <t>（人）</t>
    </r>
    <rPh sb="6" eb="7">
      <t>ヒト</t>
    </rPh>
    <phoneticPr fontId="1"/>
  </si>
  <si>
    <r>
      <t xml:space="preserve">相対評価
</t>
    </r>
    <r>
      <rPr>
        <sz val="8"/>
        <color theme="1"/>
        <rFont val="ＭＳ ゴシック"/>
        <family val="3"/>
        <charset val="128"/>
      </rPr>
      <t>（倍）</t>
    </r>
    <rPh sb="6" eb="7">
      <t>バイ</t>
    </rPh>
    <phoneticPr fontId="1"/>
  </si>
  <si>
    <r>
      <t xml:space="preserve">相対評価
</t>
    </r>
    <r>
      <rPr>
        <sz val="8"/>
        <color theme="1"/>
        <rFont val="ＭＳ ゴシック"/>
        <family val="3"/>
        <charset val="128"/>
      </rPr>
      <t>（千円）</t>
    </r>
    <rPh sb="6" eb="8">
      <t>センエン</t>
    </rPh>
    <phoneticPr fontId="1"/>
  </si>
  <si>
    <t>１．経常収支差額比率</t>
    <rPh sb="2" eb="4">
      <t>ケイジョウ</t>
    </rPh>
    <rPh sb="4" eb="6">
      <t>シュウシ</t>
    </rPh>
    <rPh sb="6" eb="8">
      <t>サガク</t>
    </rPh>
    <rPh sb="8" eb="10">
      <t>ヒリツ</t>
    </rPh>
    <phoneticPr fontId="7"/>
  </si>
  <si>
    <t xml:space="preserve">                   </t>
    <phoneticPr fontId="45"/>
  </si>
  <si>
    <t xml:space="preserve">　　　　 　　     　　　　 　　　　 </t>
    <phoneticPr fontId="45"/>
  </si>
  <si>
    <t>規程整備・窓口の周知等を始めとした苦情申出や内部通報に適切に対応できる体制をとっている</t>
    <rPh sb="0" eb="2">
      <t>キテイ</t>
    </rPh>
    <rPh sb="2" eb="4">
      <t>セイビ</t>
    </rPh>
    <rPh sb="5" eb="7">
      <t>マドグチ</t>
    </rPh>
    <rPh sb="8" eb="10">
      <t>シュウチ</t>
    </rPh>
    <rPh sb="10" eb="11">
      <t>トウ</t>
    </rPh>
    <rPh sb="12" eb="13">
      <t>ハジ</t>
    </rPh>
    <rPh sb="17" eb="19">
      <t>クジョウ</t>
    </rPh>
    <rPh sb="19" eb="21">
      <t>モウシデ</t>
    </rPh>
    <rPh sb="22" eb="24">
      <t>ナイブ</t>
    </rPh>
    <rPh sb="24" eb="26">
      <t>ツウホウ</t>
    </rPh>
    <rPh sb="27" eb="29">
      <t>テキセツ</t>
    </rPh>
    <rPh sb="30" eb="32">
      <t>タイオウ</t>
    </rPh>
    <rPh sb="35" eb="37">
      <t>タイセイ</t>
    </rPh>
    <phoneticPr fontId="45"/>
  </si>
  <si>
    <t>外部理事を積極的に活用し、経営計画の策定過程で産業界や地域社会等の多様な意見を取り入れるなど、学校法人経営機能の強化を図っている</t>
    <rPh sb="0" eb="2">
      <t>ガイブ</t>
    </rPh>
    <rPh sb="2" eb="4">
      <t>リジ</t>
    </rPh>
    <rPh sb="5" eb="8">
      <t>セッキョクテキ</t>
    </rPh>
    <rPh sb="9" eb="11">
      <t>カツヨウ</t>
    </rPh>
    <rPh sb="13" eb="15">
      <t>ケイエイ</t>
    </rPh>
    <rPh sb="15" eb="17">
      <t>ケイカク</t>
    </rPh>
    <rPh sb="18" eb="20">
      <t>サクテイ</t>
    </rPh>
    <rPh sb="20" eb="22">
      <t>カテイ</t>
    </rPh>
    <rPh sb="23" eb="26">
      <t>サンギョウカイ</t>
    </rPh>
    <rPh sb="27" eb="29">
      <t>チイキ</t>
    </rPh>
    <rPh sb="29" eb="32">
      <t>シャカイトウ</t>
    </rPh>
    <rPh sb="33" eb="35">
      <t>タヨウ</t>
    </rPh>
    <rPh sb="36" eb="38">
      <t>イケン</t>
    </rPh>
    <rPh sb="39" eb="40">
      <t>ト</t>
    </rPh>
    <rPh sb="41" eb="42">
      <t>イ</t>
    </rPh>
    <rPh sb="47" eb="49">
      <t>ガッコウ</t>
    </rPh>
    <rPh sb="49" eb="51">
      <t>ホウジン</t>
    </rPh>
    <rPh sb="51" eb="53">
      <t>ケイエイ</t>
    </rPh>
    <rPh sb="53" eb="55">
      <t>キノウ</t>
    </rPh>
    <rPh sb="56" eb="58">
      <t>キョウカ</t>
    </rPh>
    <rPh sb="59" eb="60">
      <t>ハカ</t>
    </rPh>
    <phoneticPr fontId="45"/>
  </si>
  <si>
    <t>学長のリーダーシップを支える体制（副学長、学長補佐、学長室スタッフ等）が整備され機能している</t>
    <rPh sb="0" eb="2">
      <t>ガクチョウ</t>
    </rPh>
    <rPh sb="11" eb="12">
      <t>ササ</t>
    </rPh>
    <rPh sb="14" eb="16">
      <t>タイセイ</t>
    </rPh>
    <rPh sb="17" eb="20">
      <t>フクガクチョウ</t>
    </rPh>
    <rPh sb="21" eb="23">
      <t>ガクチョウ</t>
    </rPh>
    <rPh sb="23" eb="25">
      <t>ホサ</t>
    </rPh>
    <rPh sb="26" eb="28">
      <t>ガクチョウ</t>
    </rPh>
    <rPh sb="28" eb="29">
      <t>シツ</t>
    </rPh>
    <rPh sb="33" eb="34">
      <t>ナド</t>
    </rPh>
    <rPh sb="36" eb="38">
      <t>セイビ</t>
    </rPh>
    <rPh sb="40" eb="42">
      <t>キノウ</t>
    </rPh>
    <phoneticPr fontId="45"/>
  </si>
  <si>
    <t>監事をサポートする体制が整備されており、自法人が抱える課題・外部環境等を踏まえた重点監査項目を設定し、毎期ごとの計画的な監査を実施している</t>
    <rPh sb="0" eb="2">
      <t>カンジ</t>
    </rPh>
    <rPh sb="9" eb="11">
      <t>タイセイ</t>
    </rPh>
    <rPh sb="12" eb="14">
      <t>セイビ</t>
    </rPh>
    <rPh sb="20" eb="21">
      <t>ジ</t>
    </rPh>
    <rPh sb="21" eb="23">
      <t>ホウジン</t>
    </rPh>
    <rPh sb="24" eb="25">
      <t>カカ</t>
    </rPh>
    <rPh sb="27" eb="29">
      <t>カダイ</t>
    </rPh>
    <rPh sb="30" eb="32">
      <t>ガイブ</t>
    </rPh>
    <rPh sb="32" eb="34">
      <t>カンキョウ</t>
    </rPh>
    <rPh sb="34" eb="35">
      <t>トウ</t>
    </rPh>
    <rPh sb="36" eb="37">
      <t>フ</t>
    </rPh>
    <rPh sb="40" eb="42">
      <t>ジュウテン</t>
    </rPh>
    <rPh sb="42" eb="44">
      <t>カンサ</t>
    </rPh>
    <rPh sb="44" eb="46">
      <t>コウモク</t>
    </rPh>
    <rPh sb="47" eb="49">
      <t>セッテイ</t>
    </rPh>
    <rPh sb="51" eb="53">
      <t>マイキ</t>
    </rPh>
    <rPh sb="56" eb="59">
      <t>ケイカクテキ</t>
    </rPh>
    <rPh sb="60" eb="62">
      <t>カンサ</t>
    </rPh>
    <rPh sb="63" eb="65">
      <t>ジッシ</t>
    </rPh>
    <phoneticPr fontId="45"/>
  </si>
  <si>
    <t>財務面だけでなく、学部学科の編成や学生生徒の募集計画、自己点検評価の稼働状況等について、適法性や効率性、経営方針との整合性等の観点から監事の意見を聞く機会を十分に設けている</t>
    <rPh sb="0" eb="2">
      <t>ザイム</t>
    </rPh>
    <rPh sb="2" eb="3">
      <t>メン</t>
    </rPh>
    <rPh sb="9" eb="11">
      <t>ガクブ</t>
    </rPh>
    <rPh sb="11" eb="13">
      <t>ガッカ</t>
    </rPh>
    <rPh sb="14" eb="16">
      <t>ヘンセイ</t>
    </rPh>
    <rPh sb="17" eb="19">
      <t>ガクセイ</t>
    </rPh>
    <rPh sb="19" eb="21">
      <t>セイト</t>
    </rPh>
    <rPh sb="22" eb="24">
      <t>ボシュウ</t>
    </rPh>
    <rPh sb="24" eb="26">
      <t>ケイカク</t>
    </rPh>
    <rPh sb="27" eb="29">
      <t>ジコ</t>
    </rPh>
    <rPh sb="29" eb="31">
      <t>テンケン</t>
    </rPh>
    <rPh sb="31" eb="33">
      <t>ヒョウカ</t>
    </rPh>
    <rPh sb="34" eb="36">
      <t>カドウ</t>
    </rPh>
    <rPh sb="36" eb="38">
      <t>ジョウキョウ</t>
    </rPh>
    <rPh sb="38" eb="39">
      <t>トウ</t>
    </rPh>
    <rPh sb="44" eb="47">
      <t>テキホウセイ</t>
    </rPh>
    <rPh sb="48" eb="51">
      <t>コウリツセイ</t>
    </rPh>
    <rPh sb="52" eb="54">
      <t>ケイエイ</t>
    </rPh>
    <rPh sb="54" eb="56">
      <t>ホウシン</t>
    </rPh>
    <rPh sb="58" eb="62">
      <t>セイゴウセイナド</t>
    </rPh>
    <rPh sb="63" eb="65">
      <t>カンテン</t>
    </rPh>
    <rPh sb="67" eb="69">
      <t>カンジ</t>
    </rPh>
    <rPh sb="70" eb="72">
      <t>イケン</t>
    </rPh>
    <rPh sb="73" eb="74">
      <t>キ</t>
    </rPh>
    <rPh sb="75" eb="77">
      <t>キカイ</t>
    </rPh>
    <rPh sb="78" eb="80">
      <t>ジュウブン</t>
    </rPh>
    <rPh sb="81" eb="82">
      <t>モウ</t>
    </rPh>
    <phoneticPr fontId="45"/>
  </si>
  <si>
    <t>ＦＤによる教育機能の向上を図るとともに、実務経験のある教員の視点を活用するなどし、社会ニーズを踏まえた幅広い教育課程の充実化を図っている。</t>
    <rPh sb="5" eb="7">
      <t>キョウイク</t>
    </rPh>
    <rPh sb="7" eb="9">
      <t>キノウ</t>
    </rPh>
    <rPh sb="10" eb="12">
      <t>コウジョウ</t>
    </rPh>
    <rPh sb="13" eb="14">
      <t>ハカ</t>
    </rPh>
    <rPh sb="20" eb="22">
      <t>ジツム</t>
    </rPh>
    <rPh sb="22" eb="24">
      <t>ケイケン</t>
    </rPh>
    <rPh sb="27" eb="29">
      <t>キョウイン</t>
    </rPh>
    <rPh sb="30" eb="32">
      <t>シテン</t>
    </rPh>
    <rPh sb="33" eb="35">
      <t>カツヨウ</t>
    </rPh>
    <rPh sb="41" eb="43">
      <t>シャカイ</t>
    </rPh>
    <rPh sb="47" eb="48">
      <t>フ</t>
    </rPh>
    <rPh sb="51" eb="53">
      <t>ハバヒロ</t>
    </rPh>
    <rPh sb="54" eb="56">
      <t>キョウイク</t>
    </rPh>
    <rPh sb="56" eb="58">
      <t>カテイ</t>
    </rPh>
    <rPh sb="59" eb="62">
      <t>ジュウジツカ</t>
    </rPh>
    <rPh sb="63" eb="64">
      <t>ハカ</t>
    </rPh>
    <phoneticPr fontId="45"/>
  </si>
  <si>
    <t>経営環境・資源の分析や認証評価の結果を踏まえ、建学の精神に立脚した数値目標を含む具体的な経営戦略・中長期計画等を策定している</t>
    <rPh sb="0" eb="2">
      <t>ケイエイ</t>
    </rPh>
    <rPh sb="2" eb="4">
      <t>カンキョウ</t>
    </rPh>
    <rPh sb="5" eb="7">
      <t>シゲン</t>
    </rPh>
    <rPh sb="8" eb="10">
      <t>ブンセキ</t>
    </rPh>
    <rPh sb="11" eb="13">
      <t>ニンショウ</t>
    </rPh>
    <rPh sb="13" eb="15">
      <t>ヒョウカ</t>
    </rPh>
    <rPh sb="16" eb="18">
      <t>ケッカ</t>
    </rPh>
    <rPh sb="19" eb="20">
      <t>フ</t>
    </rPh>
    <rPh sb="23" eb="25">
      <t>ケンガク</t>
    </rPh>
    <rPh sb="26" eb="28">
      <t>セイシン</t>
    </rPh>
    <rPh sb="29" eb="31">
      <t>リッキャク</t>
    </rPh>
    <rPh sb="33" eb="35">
      <t>スウチ</t>
    </rPh>
    <rPh sb="35" eb="37">
      <t>モクヒョウ</t>
    </rPh>
    <rPh sb="38" eb="39">
      <t>フク</t>
    </rPh>
    <rPh sb="40" eb="43">
      <t>グタイテキ</t>
    </rPh>
    <rPh sb="44" eb="46">
      <t>ケイエイ</t>
    </rPh>
    <rPh sb="46" eb="48">
      <t>センリャク</t>
    </rPh>
    <rPh sb="49" eb="52">
      <t>チュウチョウキ</t>
    </rPh>
    <rPh sb="52" eb="54">
      <t>ケイカク</t>
    </rPh>
    <rPh sb="54" eb="55">
      <t>トウ</t>
    </rPh>
    <rPh sb="56" eb="58">
      <t>サクテイ</t>
    </rPh>
    <phoneticPr fontId="45"/>
  </si>
  <si>
    <t>策定段階から教職員に関与させるなど、経営戦略・中長期計画等を全教職員に周知・浸透させる工夫をしている</t>
    <rPh sb="0" eb="2">
      <t>サクテイ</t>
    </rPh>
    <rPh sb="2" eb="4">
      <t>ダンカイ</t>
    </rPh>
    <rPh sb="6" eb="9">
      <t>キョウショクイン</t>
    </rPh>
    <rPh sb="10" eb="12">
      <t>カンヨ</t>
    </rPh>
    <rPh sb="18" eb="20">
      <t>ケイエイ</t>
    </rPh>
    <rPh sb="20" eb="22">
      <t>センリャク</t>
    </rPh>
    <rPh sb="23" eb="26">
      <t>チュウチョウキ</t>
    </rPh>
    <rPh sb="26" eb="28">
      <t>ケイカク</t>
    </rPh>
    <rPh sb="28" eb="29">
      <t>トウ</t>
    </rPh>
    <rPh sb="30" eb="31">
      <t>ゼン</t>
    </rPh>
    <rPh sb="31" eb="34">
      <t>キョウショクイン</t>
    </rPh>
    <rPh sb="35" eb="37">
      <t>シュウチ</t>
    </rPh>
    <rPh sb="38" eb="40">
      <t>シントウ</t>
    </rPh>
    <rPh sb="43" eb="45">
      <t>クフウ</t>
    </rPh>
    <phoneticPr fontId="45"/>
  </si>
  <si>
    <t>8.情報の公表と地域貢献</t>
    <rPh sb="2" eb="4">
      <t>ジョウホウ</t>
    </rPh>
    <rPh sb="5" eb="7">
      <t>コウヒョウ</t>
    </rPh>
    <rPh sb="8" eb="10">
      <t>チイキ</t>
    </rPh>
    <rPh sb="10" eb="12">
      <t>コウケン</t>
    </rPh>
    <phoneticPr fontId="45"/>
  </si>
  <si>
    <t>学生数、授業科目、授業の方法・内容や財務状況（小科目・内訳表の明示、科目等の説明など）を、大学ポートレートやホームページ等で一般に分かり易く公表している</t>
    <rPh sb="0" eb="3">
      <t>ガクセイスウ</t>
    </rPh>
    <rPh sb="4" eb="6">
      <t>ジュギョウ</t>
    </rPh>
    <rPh sb="6" eb="8">
      <t>カモク</t>
    </rPh>
    <rPh sb="9" eb="11">
      <t>ジュギョウ</t>
    </rPh>
    <rPh sb="12" eb="14">
      <t>ホウホウ</t>
    </rPh>
    <rPh sb="15" eb="17">
      <t>ナイヨウ</t>
    </rPh>
    <rPh sb="18" eb="20">
      <t>ザイム</t>
    </rPh>
    <rPh sb="20" eb="22">
      <t>ジョウキョウ</t>
    </rPh>
    <rPh sb="23" eb="24">
      <t>ショウ</t>
    </rPh>
    <rPh sb="24" eb="26">
      <t>カモク</t>
    </rPh>
    <rPh sb="27" eb="29">
      <t>ウチワケ</t>
    </rPh>
    <rPh sb="29" eb="30">
      <t>ヒョウ</t>
    </rPh>
    <rPh sb="31" eb="33">
      <t>メイジ</t>
    </rPh>
    <rPh sb="34" eb="36">
      <t>カモク</t>
    </rPh>
    <rPh sb="36" eb="37">
      <t>トウ</t>
    </rPh>
    <rPh sb="38" eb="40">
      <t>セツメイ</t>
    </rPh>
    <rPh sb="45" eb="47">
      <t>ダイガク</t>
    </rPh>
    <rPh sb="60" eb="61">
      <t>ナド</t>
    </rPh>
    <rPh sb="62" eb="64">
      <t>イッパン</t>
    </rPh>
    <rPh sb="65" eb="66">
      <t>ワ</t>
    </rPh>
    <rPh sb="68" eb="69">
      <t>ヤス</t>
    </rPh>
    <rPh sb="70" eb="72">
      <t>コウヒョウ</t>
    </rPh>
    <phoneticPr fontId="45"/>
  </si>
  <si>
    <t>経営戦略・中長期計画・財務計画をもとに毎期の事業計画・予算を策定し、評価や見直しを行っている</t>
    <rPh sb="0" eb="2">
      <t>ケイエイ</t>
    </rPh>
    <rPh sb="2" eb="4">
      <t>センリャク</t>
    </rPh>
    <rPh sb="5" eb="8">
      <t>チュウチョウキ</t>
    </rPh>
    <rPh sb="8" eb="10">
      <t>ケイカク</t>
    </rPh>
    <rPh sb="11" eb="13">
      <t>ザイム</t>
    </rPh>
    <rPh sb="13" eb="15">
      <t>ケイカク</t>
    </rPh>
    <rPh sb="19" eb="21">
      <t>マイキ</t>
    </rPh>
    <rPh sb="22" eb="24">
      <t>ジギョウ</t>
    </rPh>
    <rPh sb="24" eb="26">
      <t>ケイカク</t>
    </rPh>
    <rPh sb="27" eb="29">
      <t>ヨサン</t>
    </rPh>
    <rPh sb="30" eb="32">
      <t>サクテイ</t>
    </rPh>
    <rPh sb="34" eb="36">
      <t>ヒョウカ</t>
    </rPh>
    <rPh sb="37" eb="39">
      <t>ミナオ</t>
    </rPh>
    <rPh sb="41" eb="42">
      <t>オコナ</t>
    </rPh>
    <phoneticPr fontId="45"/>
  </si>
  <si>
    <t>3.組織運営の円滑化</t>
    <phoneticPr fontId="45"/>
  </si>
  <si>
    <t>人事評価の基準、評価方法、評価結果の活用等について、定期的に見直しと改善を行いながら、人事考課を実施している</t>
    <rPh sb="26" eb="28">
      <t>テイキ</t>
    </rPh>
    <rPh sb="28" eb="29">
      <t>テキ</t>
    </rPh>
    <rPh sb="30" eb="32">
      <t>ミナオ</t>
    </rPh>
    <rPh sb="37" eb="38">
      <t>オコナ</t>
    </rPh>
    <rPh sb="43" eb="45">
      <t>ジンジ</t>
    </rPh>
    <rPh sb="45" eb="47">
      <t>コウカ</t>
    </rPh>
    <rPh sb="48" eb="50">
      <t>ジッシ</t>
    </rPh>
    <phoneticPr fontId="45"/>
  </si>
  <si>
    <t>大学法人</t>
    <rPh sb="0" eb="2">
      <t>ダイガク</t>
    </rPh>
    <rPh sb="2" eb="4">
      <t>ホウジン</t>
    </rPh>
    <phoneticPr fontId="45"/>
  </si>
  <si>
    <t>(奨学費支出‐修学支援事業奨学費支出)</t>
    <rPh sb="1" eb="3">
      <t>ショウガク</t>
    </rPh>
    <rPh sb="3" eb="4">
      <t>ヒ</t>
    </rPh>
    <rPh sb="4" eb="6">
      <t>シシュツ</t>
    </rPh>
    <rPh sb="7" eb="9">
      <t>シュウガク</t>
    </rPh>
    <rPh sb="9" eb="11">
      <t>シエン</t>
    </rPh>
    <rPh sb="11" eb="13">
      <t>ジギョウ</t>
    </rPh>
    <rPh sb="13" eb="15">
      <t>ショウガク</t>
    </rPh>
    <rPh sb="15" eb="16">
      <t>ヒ</t>
    </rPh>
    <rPh sb="16" eb="18">
      <t>シシュツ</t>
    </rPh>
    <phoneticPr fontId="1"/>
  </si>
  <si>
    <t>2.5～△2.5ポイント増減</t>
    <phoneticPr fontId="45"/>
  </si>
  <si>
    <t>3ポイント以上増加</t>
    <phoneticPr fontId="45"/>
  </si>
  <si>
    <t>3～△3ポイント増減</t>
    <phoneticPr fontId="45"/>
  </si>
  <si>
    <t>農学系</t>
    <rPh sb="0" eb="2">
      <t>ノウガク</t>
    </rPh>
    <rPh sb="2" eb="3">
      <t>ケイ</t>
    </rPh>
    <phoneticPr fontId="45"/>
  </si>
  <si>
    <t>理・工学系</t>
    <rPh sb="0" eb="1">
      <t>リ</t>
    </rPh>
    <rPh sb="2" eb="3">
      <t>コウ</t>
    </rPh>
    <rPh sb="3" eb="4">
      <t>ガク</t>
    </rPh>
    <rPh sb="4" eb="5">
      <t>ケイ</t>
    </rPh>
    <phoneticPr fontId="45"/>
  </si>
  <si>
    <t>第１階層</t>
    <rPh sb="3" eb="4">
      <t>ソウ</t>
    </rPh>
    <phoneticPr fontId="45"/>
  </si>
  <si>
    <t>第２階層</t>
    <phoneticPr fontId="1"/>
  </si>
  <si>
    <t>第３階層</t>
    <phoneticPr fontId="1"/>
  </si>
  <si>
    <t>第４階層</t>
    <phoneticPr fontId="1"/>
  </si>
  <si>
    <t>第５階層</t>
    <phoneticPr fontId="1"/>
  </si>
  <si>
    <t>第６階層</t>
    <phoneticPr fontId="1"/>
  </si>
  <si>
    <t>第７階層</t>
    <phoneticPr fontId="1"/>
  </si>
  <si>
    <t>第８階層</t>
    <phoneticPr fontId="1"/>
  </si>
  <si>
    <t>第９階層</t>
    <phoneticPr fontId="1"/>
  </si>
  <si>
    <t>第10階層</t>
    <phoneticPr fontId="1"/>
  </si>
  <si>
    <t xml:space="preserve">絶対評価で目標値の設定が必要な項目については、法人の戦略や学部等系統別などの数値を参考に、目標値を設定し、「目標値入力シート」に入力します。 </t>
    <rPh sb="0" eb="2">
      <t>ゼッタイ</t>
    </rPh>
    <rPh sb="2" eb="4">
      <t>ヒョウカ</t>
    </rPh>
    <rPh sb="56" eb="57">
      <t>アタイ</t>
    </rPh>
    <phoneticPr fontId="45"/>
  </si>
  <si>
    <t>u</t>
    <phoneticPr fontId="45"/>
  </si>
  <si>
    <t>v</t>
    <phoneticPr fontId="45"/>
  </si>
  <si>
    <t>教育研究経費支出(u)</t>
    <rPh sb="0" eb="2">
      <t>キョウイク</t>
    </rPh>
    <rPh sb="2" eb="4">
      <t>ケンキュウ</t>
    </rPh>
    <rPh sb="4" eb="6">
      <t>ケイヒ</t>
    </rPh>
    <rPh sb="6" eb="8">
      <t>シシュツ</t>
    </rPh>
    <phoneticPr fontId="1"/>
  </si>
  <si>
    <t>管理経費支出(v)</t>
    <rPh sb="0" eb="2">
      <t>カンリ</t>
    </rPh>
    <rPh sb="2" eb="4">
      <t>ケイヒ</t>
    </rPh>
    <rPh sb="4" eb="6">
      <t>シシュツ</t>
    </rPh>
    <phoneticPr fontId="1"/>
  </si>
  <si>
    <t>学則に定められた入学定員に対する志願者数の倍率を示した比率です。
志願倍率は入学志願動向の重要な指標であり、入学検定料収入に影響を与えます。志願倍率の高低は地域や学部系統等によって異なります。</t>
    <rPh sb="0" eb="2">
      <t>ガクソク</t>
    </rPh>
    <rPh sb="3" eb="4">
      <t>サダ</t>
    </rPh>
    <rPh sb="8" eb="10">
      <t>ニュウガク</t>
    </rPh>
    <rPh sb="10" eb="12">
      <t>テイイン</t>
    </rPh>
    <rPh sb="13" eb="14">
      <t>タイ</t>
    </rPh>
    <rPh sb="16" eb="19">
      <t>シガンシャ</t>
    </rPh>
    <rPh sb="19" eb="20">
      <t>スウ</t>
    </rPh>
    <rPh sb="21" eb="23">
      <t>バイリツ</t>
    </rPh>
    <rPh sb="24" eb="25">
      <t>シメ</t>
    </rPh>
    <rPh sb="27" eb="29">
      <t>ヒリツ</t>
    </rPh>
    <rPh sb="33" eb="35">
      <t>シガン</t>
    </rPh>
    <rPh sb="35" eb="37">
      <t>バイリツ</t>
    </rPh>
    <rPh sb="38" eb="40">
      <t>ニュウガク</t>
    </rPh>
    <rPh sb="40" eb="42">
      <t>シガン</t>
    </rPh>
    <rPh sb="42" eb="44">
      <t>ドウコウ</t>
    </rPh>
    <rPh sb="45" eb="47">
      <t>ジュウヨウ</t>
    </rPh>
    <rPh sb="48" eb="50">
      <t>シヒョウ</t>
    </rPh>
    <rPh sb="54" eb="56">
      <t>ニュウガク</t>
    </rPh>
    <rPh sb="56" eb="58">
      <t>ケンテイ</t>
    </rPh>
    <rPh sb="58" eb="59">
      <t>リョウ</t>
    </rPh>
    <rPh sb="59" eb="61">
      <t>シュウニュウ</t>
    </rPh>
    <rPh sb="62" eb="64">
      <t>エイキョウ</t>
    </rPh>
    <rPh sb="65" eb="66">
      <t>アタ</t>
    </rPh>
    <rPh sb="70" eb="72">
      <t>シガン</t>
    </rPh>
    <rPh sb="72" eb="74">
      <t>バイリツ</t>
    </rPh>
    <rPh sb="75" eb="77">
      <t>コウテイ</t>
    </rPh>
    <rPh sb="78" eb="80">
      <t>チイキ</t>
    </rPh>
    <rPh sb="81" eb="83">
      <t>ガクブ</t>
    </rPh>
    <rPh sb="83" eb="86">
      <t>ケイトウナド</t>
    </rPh>
    <rPh sb="90" eb="91">
      <t>コト</t>
    </rPh>
    <phoneticPr fontId="1"/>
  </si>
  <si>
    <t>入学者数に対する推薦等入学者数（附属校内部進学者、総合型選抜を含む）の割合を示した比率です。
安定的な学生確保の観点から推薦等の占める割合が多い方をここでは高評価としていますが、著しく割合が多い場合には注意が必要です。</t>
    <phoneticPr fontId="1"/>
  </si>
  <si>
    <t>１１．「専任教員１人当たり学生数」及び「専任職員１人当たり学生数」</t>
    <rPh sb="4" eb="6">
      <t>センニン</t>
    </rPh>
    <rPh sb="6" eb="8">
      <t>キョウイン</t>
    </rPh>
    <rPh sb="10" eb="11">
      <t>ア</t>
    </rPh>
    <rPh sb="13" eb="15">
      <t>ガクセイ</t>
    </rPh>
    <rPh sb="15" eb="16">
      <t>スウ</t>
    </rPh>
    <rPh sb="17" eb="18">
      <t>オヨ</t>
    </rPh>
    <phoneticPr fontId="1"/>
  </si>
  <si>
    <t>１４．「専任教員１人当たり人件費」及び「専任職員１人当たり人件費」</t>
    <rPh sb="4" eb="6">
      <t>センニン</t>
    </rPh>
    <rPh sb="6" eb="8">
      <t>キョウイン</t>
    </rPh>
    <rPh sb="10" eb="11">
      <t>ア</t>
    </rPh>
    <rPh sb="13" eb="16">
      <t>ジンケンヒ</t>
    </rPh>
    <phoneticPr fontId="1"/>
  </si>
  <si>
    <t>専任教員１人当たり人件費(s)／(p)</t>
    <rPh sb="0" eb="2">
      <t>センニン</t>
    </rPh>
    <rPh sb="2" eb="4">
      <t>キョウイン</t>
    </rPh>
    <rPh sb="6" eb="7">
      <t>ア</t>
    </rPh>
    <rPh sb="9" eb="12">
      <t>ジンケンヒ</t>
    </rPh>
    <phoneticPr fontId="1"/>
  </si>
  <si>
    <t>専任職員１人当たり人件費(t)／(r)</t>
    <rPh sb="0" eb="2">
      <t>センニン</t>
    </rPh>
    <rPh sb="2" eb="4">
      <t>ショクイン</t>
    </rPh>
    <rPh sb="6" eb="7">
      <t>ア</t>
    </rPh>
    <rPh sb="9" eb="12">
      <t>ジンケンヒ</t>
    </rPh>
    <phoneticPr fontId="1"/>
  </si>
  <si>
    <t>１５．「学生１人当たり教育研究経費支出」及び「学生１人当たり管理経費支出」</t>
    <rPh sb="4" eb="6">
      <t>ガクセイ</t>
    </rPh>
    <rPh sb="8" eb="9">
      <t>ア</t>
    </rPh>
    <rPh sb="11" eb="13">
      <t>キョウイク</t>
    </rPh>
    <rPh sb="13" eb="15">
      <t>ケンキュウ</t>
    </rPh>
    <rPh sb="15" eb="17">
      <t>ケイヒ</t>
    </rPh>
    <rPh sb="17" eb="19">
      <t>シシュツ</t>
    </rPh>
    <rPh sb="20" eb="21">
      <t>オヨ</t>
    </rPh>
    <phoneticPr fontId="1"/>
  </si>
  <si>
    <t>学生１人当たり教育研究経費支出(u)／(k)</t>
    <rPh sb="0" eb="2">
      <t>ガクセイ</t>
    </rPh>
    <rPh sb="4" eb="5">
      <t>ア</t>
    </rPh>
    <rPh sb="7" eb="9">
      <t>キョウイク</t>
    </rPh>
    <rPh sb="9" eb="11">
      <t>ケンキュウ</t>
    </rPh>
    <rPh sb="11" eb="13">
      <t>ケイヒ</t>
    </rPh>
    <rPh sb="13" eb="15">
      <t>シシュツ</t>
    </rPh>
    <phoneticPr fontId="1"/>
  </si>
  <si>
    <t>学生１人当たり管理経費支出(v)／(k)</t>
    <rPh sb="0" eb="2">
      <t>ガクセイ</t>
    </rPh>
    <rPh sb="4" eb="5">
      <t>ア</t>
    </rPh>
    <rPh sb="7" eb="9">
      <t>カンリ</t>
    </rPh>
    <rPh sb="9" eb="11">
      <t>ケイヒ</t>
    </rPh>
    <rPh sb="11" eb="13">
      <t>シシュツ</t>
    </rPh>
    <phoneticPr fontId="1"/>
  </si>
  <si>
    <t>15.学生１人当たり教育研究経費支出（千円）</t>
    <phoneticPr fontId="1"/>
  </si>
  <si>
    <t>15.学生１人当たり管理経費支出（千円）</t>
    <phoneticPr fontId="1"/>
  </si>
  <si>
    <t>14.専任職員１人当たり人件費（百万円）</t>
  </si>
  <si>
    <t>14.専任教員１人当たり人件費（百万円）</t>
  </si>
  <si>
    <t>11.専任職員１人当たり学生数</t>
  </si>
  <si>
    <t>11.専任教員１人当たり学生数</t>
  </si>
  <si>
    <t xml:space="preserve">合格者数に対し、他校に流出せずに自校に入学した学生数の割合を示した比率です。
ここでは比率が高い方を高評価としています。
</t>
    <rPh sb="3" eb="4">
      <t>スウ</t>
    </rPh>
    <rPh sb="5" eb="6">
      <t>タイ</t>
    </rPh>
    <rPh sb="25" eb="26">
      <t>スウ</t>
    </rPh>
    <rPh sb="30" eb="31">
      <t>シメ</t>
    </rPh>
    <phoneticPr fontId="1"/>
  </si>
  <si>
    <t>専任教員１人当たり学生数</t>
    <rPh sb="0" eb="2">
      <t>センニン</t>
    </rPh>
    <rPh sb="2" eb="4">
      <t>キョウイン</t>
    </rPh>
    <rPh sb="5" eb="6">
      <t>ニン</t>
    </rPh>
    <rPh sb="6" eb="7">
      <t>ア</t>
    </rPh>
    <rPh sb="9" eb="11">
      <t>ガクセイ</t>
    </rPh>
    <rPh sb="11" eb="12">
      <t>スウ</t>
    </rPh>
    <phoneticPr fontId="45"/>
  </si>
  <si>
    <t>専任教員１人当たり人件費</t>
    <rPh sb="0" eb="2">
      <t>センニン</t>
    </rPh>
    <rPh sb="2" eb="4">
      <t>キョウイン</t>
    </rPh>
    <rPh sb="5" eb="6">
      <t>ニン</t>
    </rPh>
    <rPh sb="6" eb="7">
      <t>ア</t>
    </rPh>
    <rPh sb="9" eb="12">
      <t>ジンケンヒ</t>
    </rPh>
    <phoneticPr fontId="45"/>
  </si>
  <si>
    <t>専任職員１人当たり人件費</t>
    <rPh sb="0" eb="2">
      <t>センニン</t>
    </rPh>
    <rPh sb="2" eb="4">
      <t>ショクイン</t>
    </rPh>
    <rPh sb="5" eb="6">
      <t>ニン</t>
    </rPh>
    <rPh sb="6" eb="7">
      <t>ア</t>
    </rPh>
    <rPh sb="9" eb="12">
      <t>ジンケンヒ</t>
    </rPh>
    <phoneticPr fontId="45"/>
  </si>
  <si>
    <t>学生１人当たり管理経費支出</t>
    <rPh sb="0" eb="2">
      <t>ガクセイ</t>
    </rPh>
    <rPh sb="3" eb="4">
      <t>ニン</t>
    </rPh>
    <rPh sb="4" eb="5">
      <t>ア</t>
    </rPh>
    <rPh sb="7" eb="9">
      <t>カンリ</t>
    </rPh>
    <rPh sb="9" eb="11">
      <t>ケイヒ</t>
    </rPh>
    <rPh sb="11" eb="13">
      <t>シシュツ</t>
    </rPh>
    <phoneticPr fontId="45"/>
  </si>
  <si>
    <r>
      <t>　・「（参考）相対評価1upの数値」欄では、</t>
    </r>
    <r>
      <rPr>
        <sz val="11"/>
        <rFont val="ＭＳ Ｐゴシック"/>
        <family val="3"/>
        <charset val="128"/>
        <scheme val="minor"/>
      </rPr>
      <t>相対評価で１段上の階位となるための数値を表示しています。</t>
    </r>
    <rPh sb="15" eb="17">
      <t>スウチ</t>
    </rPh>
    <rPh sb="29" eb="30">
      <t>ウエ</t>
    </rPh>
    <rPh sb="39" eb="41">
      <t>スウチ</t>
    </rPh>
    <rPh sb="41" eb="42">
      <t>ヒクネ</t>
    </rPh>
    <phoneticPr fontId="45"/>
  </si>
  <si>
    <t>専任教員１人当たり学生数</t>
    <rPh sb="0" eb="2">
      <t>センニン</t>
    </rPh>
    <rPh sb="2" eb="4">
      <t>キョウイン</t>
    </rPh>
    <rPh sb="5" eb="6">
      <t>ニン</t>
    </rPh>
    <rPh sb="6" eb="7">
      <t>ア</t>
    </rPh>
    <rPh sb="9" eb="12">
      <t>ガクセイスウ</t>
    </rPh>
    <phoneticPr fontId="45"/>
  </si>
  <si>
    <t>専任職員１人当たり学生数</t>
    <rPh sb="0" eb="2">
      <t>センニン</t>
    </rPh>
    <rPh sb="2" eb="4">
      <t>ショクイン</t>
    </rPh>
    <rPh sb="5" eb="6">
      <t>ニン</t>
    </rPh>
    <rPh sb="6" eb="7">
      <t>ア</t>
    </rPh>
    <rPh sb="9" eb="12">
      <t>ガクセイスウ</t>
    </rPh>
    <phoneticPr fontId="45"/>
  </si>
  <si>
    <t>学生１人当たり教研経費支出</t>
    <rPh sb="0" eb="2">
      <t>ガクセイ</t>
    </rPh>
    <rPh sb="3" eb="4">
      <t>ニン</t>
    </rPh>
    <rPh sb="4" eb="5">
      <t>ア</t>
    </rPh>
    <rPh sb="7" eb="8">
      <t>キョウ</t>
    </rPh>
    <rPh sb="8" eb="9">
      <t>ケン</t>
    </rPh>
    <rPh sb="9" eb="11">
      <t>ケイヒ</t>
    </rPh>
    <rPh sb="11" eb="13">
      <t>シシュツ</t>
    </rPh>
    <phoneticPr fontId="45"/>
  </si>
  <si>
    <t>専任職員１人当たり学生数</t>
    <rPh sb="0" eb="2">
      <t>センニン</t>
    </rPh>
    <rPh sb="2" eb="4">
      <t>ショクイン</t>
    </rPh>
    <rPh sb="6" eb="7">
      <t>ア</t>
    </rPh>
    <rPh sb="9" eb="11">
      <t>ガクセイ</t>
    </rPh>
    <rPh sb="11" eb="12">
      <t>スウ</t>
    </rPh>
    <phoneticPr fontId="45"/>
  </si>
  <si>
    <t>専任職員１人当たり人件費</t>
    <rPh sb="0" eb="2">
      <t>センニン</t>
    </rPh>
    <rPh sb="2" eb="4">
      <t>ショクイン</t>
    </rPh>
    <rPh sb="6" eb="7">
      <t>ア</t>
    </rPh>
    <rPh sb="9" eb="12">
      <t>ジンケンヒ</t>
    </rPh>
    <phoneticPr fontId="45"/>
  </si>
  <si>
    <t>学生１人当たり教育研究経費支出</t>
    <rPh sb="0" eb="2">
      <t>ガクセイ</t>
    </rPh>
    <rPh sb="4" eb="5">
      <t>ア</t>
    </rPh>
    <rPh sb="7" eb="9">
      <t>キョウイク</t>
    </rPh>
    <rPh sb="9" eb="11">
      <t>ケンキュウ</t>
    </rPh>
    <rPh sb="11" eb="13">
      <t>ケイヒ</t>
    </rPh>
    <rPh sb="13" eb="15">
      <t>シシュツ</t>
    </rPh>
    <phoneticPr fontId="45"/>
  </si>
  <si>
    <t>第２階層</t>
    <phoneticPr fontId="45"/>
  </si>
  <si>
    <t>第３階層</t>
    <phoneticPr fontId="45"/>
  </si>
  <si>
    <t>第４階層</t>
    <phoneticPr fontId="45"/>
  </si>
  <si>
    <t>第５階層</t>
    <phoneticPr fontId="45"/>
  </si>
  <si>
    <t>第６階層</t>
    <phoneticPr fontId="45"/>
  </si>
  <si>
    <t>第７階層</t>
    <phoneticPr fontId="45"/>
  </si>
  <si>
    <t>第８階層</t>
    <phoneticPr fontId="45"/>
  </si>
  <si>
    <t>第９階層</t>
    <phoneticPr fontId="45"/>
  </si>
  <si>
    <t>第10階層</t>
    <phoneticPr fontId="45"/>
  </si>
  <si>
    <t>学生１人当たり教育研究経費支出</t>
    <rPh sb="0" eb="2">
      <t>ガクセイ</t>
    </rPh>
    <rPh sb="3" eb="4">
      <t>ニン</t>
    </rPh>
    <rPh sb="4" eb="5">
      <t>ア</t>
    </rPh>
    <rPh sb="7" eb="9">
      <t>キョウイク</t>
    </rPh>
    <rPh sb="9" eb="11">
      <t>ケンキュウ</t>
    </rPh>
    <rPh sb="11" eb="13">
      <t>ケイヒ</t>
    </rPh>
    <rPh sb="13" eb="15">
      <t>シシュツ</t>
    </rPh>
    <phoneticPr fontId="45"/>
  </si>
  <si>
    <t>専任教員１人当たり学生数（人）</t>
    <rPh sb="0" eb="2">
      <t>センニン</t>
    </rPh>
    <rPh sb="2" eb="4">
      <t>キョウイン</t>
    </rPh>
    <rPh sb="5" eb="6">
      <t>ニン</t>
    </rPh>
    <rPh sb="6" eb="7">
      <t>ア</t>
    </rPh>
    <rPh sb="9" eb="12">
      <t>ガクセイスウ</t>
    </rPh>
    <rPh sb="13" eb="14">
      <t>ニン</t>
    </rPh>
    <phoneticPr fontId="45"/>
  </si>
  <si>
    <t>専任職員１人当たり学生数（人）</t>
    <rPh sb="0" eb="2">
      <t>センニン</t>
    </rPh>
    <rPh sb="2" eb="4">
      <t>ショクイン</t>
    </rPh>
    <rPh sb="5" eb="6">
      <t>ニン</t>
    </rPh>
    <rPh sb="6" eb="7">
      <t>ア</t>
    </rPh>
    <rPh sb="9" eb="12">
      <t>ガクセイスウ</t>
    </rPh>
    <rPh sb="13" eb="14">
      <t>ニン</t>
    </rPh>
    <phoneticPr fontId="45"/>
  </si>
  <si>
    <t>専任教員１人当たり人件費（百万円）</t>
    <rPh sb="0" eb="2">
      <t>センニン</t>
    </rPh>
    <rPh sb="2" eb="4">
      <t>キョウイン</t>
    </rPh>
    <rPh sb="5" eb="6">
      <t>ニン</t>
    </rPh>
    <rPh sb="6" eb="7">
      <t>ア</t>
    </rPh>
    <rPh sb="9" eb="12">
      <t>ジンケンヒ</t>
    </rPh>
    <rPh sb="13" eb="15">
      <t>ヒャクマン</t>
    </rPh>
    <rPh sb="15" eb="16">
      <t>エン</t>
    </rPh>
    <phoneticPr fontId="45"/>
  </si>
  <si>
    <t>専任職員１人当たり人件費（百万円）</t>
    <rPh sb="0" eb="2">
      <t>センニン</t>
    </rPh>
    <rPh sb="2" eb="4">
      <t>ショクイン</t>
    </rPh>
    <rPh sb="5" eb="6">
      <t>ニン</t>
    </rPh>
    <rPh sb="6" eb="7">
      <t>ア</t>
    </rPh>
    <rPh sb="9" eb="12">
      <t>ジンケンヒ</t>
    </rPh>
    <rPh sb="13" eb="15">
      <t>ヒャクマン</t>
    </rPh>
    <rPh sb="15" eb="16">
      <t>エン</t>
    </rPh>
    <phoneticPr fontId="45"/>
  </si>
  <si>
    <t>学生１人当たり教育研究経費支出（千円）</t>
    <rPh sb="0" eb="2">
      <t>ガクセイ</t>
    </rPh>
    <rPh sb="3" eb="4">
      <t>ニン</t>
    </rPh>
    <rPh sb="4" eb="5">
      <t>ア</t>
    </rPh>
    <rPh sb="7" eb="9">
      <t>キョウイク</t>
    </rPh>
    <rPh sb="9" eb="11">
      <t>ケンキュウ</t>
    </rPh>
    <rPh sb="11" eb="13">
      <t>ケイヒ</t>
    </rPh>
    <rPh sb="13" eb="15">
      <t>シシュツ</t>
    </rPh>
    <rPh sb="16" eb="17">
      <t>セン</t>
    </rPh>
    <rPh sb="17" eb="18">
      <t>エン</t>
    </rPh>
    <phoneticPr fontId="45"/>
  </si>
  <si>
    <t>学生１人当たり管理経費支出（千円）</t>
    <rPh sb="0" eb="2">
      <t>ガクセイ</t>
    </rPh>
    <rPh sb="3" eb="4">
      <t>ニン</t>
    </rPh>
    <rPh sb="4" eb="5">
      <t>ア</t>
    </rPh>
    <rPh sb="7" eb="9">
      <t>カンリ</t>
    </rPh>
    <rPh sb="9" eb="11">
      <t>ケイヒ</t>
    </rPh>
    <rPh sb="11" eb="13">
      <t>シシュツ</t>
    </rPh>
    <rPh sb="14" eb="15">
      <t>セン</t>
    </rPh>
    <rPh sb="15" eb="16">
      <t>エン</t>
    </rPh>
    <phoneticPr fontId="45"/>
  </si>
  <si>
    <t>その他複数学部</t>
    <rPh sb="2" eb="3">
      <t>タ</t>
    </rPh>
    <rPh sb="3" eb="5">
      <t>フクスウ</t>
    </rPh>
    <rPh sb="5" eb="7">
      <t>ガクブ</t>
    </rPh>
    <phoneticPr fontId="45"/>
  </si>
  <si>
    <t>その他複数</t>
    <rPh sb="2" eb="3">
      <t>タ</t>
    </rPh>
    <rPh sb="3" eb="5">
      <t>フクスウ</t>
    </rPh>
    <phoneticPr fontId="45"/>
  </si>
  <si>
    <t>その他複数</t>
    <phoneticPr fontId="45"/>
  </si>
  <si>
    <t>その他複数学科</t>
    <rPh sb="2" eb="3">
      <t>タ</t>
    </rPh>
    <rPh sb="3" eb="5">
      <t>フクスウ</t>
    </rPh>
    <rPh sb="5" eb="7">
      <t>ガッカ</t>
    </rPh>
    <phoneticPr fontId="45"/>
  </si>
  <si>
    <t>系統種別【財務】</t>
    <rPh sb="0" eb="2">
      <t>ケイトウ</t>
    </rPh>
    <rPh sb="2" eb="4">
      <t>シュベツ</t>
    </rPh>
    <rPh sb="5" eb="7">
      <t>ザイム</t>
    </rPh>
    <phoneticPr fontId="1"/>
  </si>
  <si>
    <t xml:space="preserve"> その他上記以外の収入（教育活動）</t>
    <rPh sb="3" eb="4">
      <t>タ</t>
    </rPh>
    <rPh sb="4" eb="8">
      <t>ジョウキイガイ</t>
    </rPh>
    <rPh sb="9" eb="11">
      <t>シュウニュウ</t>
    </rPh>
    <rPh sb="12" eb="16">
      <t>キョウイクカツドウ</t>
    </rPh>
    <phoneticPr fontId="1"/>
  </si>
  <si>
    <t>系統種別【財務】</t>
    <rPh sb="0" eb="2">
      <t>ケイトウ</t>
    </rPh>
    <rPh sb="2" eb="4">
      <t>シュベツ</t>
    </rPh>
    <rPh sb="5" eb="7">
      <t>ザイム</t>
    </rPh>
    <phoneticPr fontId="45"/>
  </si>
  <si>
    <t>系統種別【人数】</t>
    <rPh sb="0" eb="2">
      <t>ケイトウ</t>
    </rPh>
    <rPh sb="2" eb="4">
      <t>シュベツ</t>
    </rPh>
    <rPh sb="5" eb="7">
      <t>ニンズウ</t>
    </rPh>
    <phoneticPr fontId="45"/>
  </si>
  <si>
    <t>k'</t>
    <phoneticPr fontId="45"/>
  </si>
  <si>
    <t xml:space="preserve"> 在籍者数</t>
  </si>
  <si>
    <t>在籍者数(k')</t>
    <phoneticPr fontId="1"/>
  </si>
  <si>
    <t>中途退学者率(m)／(k')</t>
    <rPh sb="0" eb="2">
      <t>チュウト</t>
    </rPh>
    <rPh sb="2" eb="5">
      <t>タイガクシャ</t>
    </rPh>
    <rPh sb="5" eb="6">
      <t>リツ</t>
    </rPh>
    <phoneticPr fontId="1"/>
  </si>
  <si>
    <t>在籍者数(k')</t>
    <phoneticPr fontId="1"/>
  </si>
  <si>
    <t>専任教員１人当たり学生数(k')／(p)</t>
    <rPh sb="0" eb="2">
      <t>センニン</t>
    </rPh>
    <rPh sb="2" eb="4">
      <t>キョウイン</t>
    </rPh>
    <rPh sb="6" eb="7">
      <t>ア</t>
    </rPh>
    <rPh sb="9" eb="12">
      <t>ガクセイスウ</t>
    </rPh>
    <phoneticPr fontId="1"/>
  </si>
  <si>
    <t>専任職員１人当たり学生数(k')／(r)</t>
    <rPh sb="0" eb="2">
      <t>センニン</t>
    </rPh>
    <rPh sb="2" eb="4">
      <t>ショクイン</t>
    </rPh>
    <rPh sb="6" eb="7">
      <t>ア</t>
    </rPh>
    <rPh sb="9" eb="12">
      <t>ガクセイスウ</t>
    </rPh>
    <phoneticPr fontId="1"/>
  </si>
  <si>
    <t>在籍者数(k')</t>
    <rPh sb="0" eb="2">
      <t>ザイセキ</t>
    </rPh>
    <rPh sb="2" eb="3">
      <t>シャ</t>
    </rPh>
    <rPh sb="3" eb="4">
      <t>スウ</t>
    </rPh>
    <phoneticPr fontId="1"/>
  </si>
  <si>
    <t>収容定員充足率(k')／(l)</t>
    <rPh sb="0" eb="2">
      <t>シュウヨウ</t>
    </rPh>
    <rPh sb="2" eb="4">
      <t>テイイン</t>
    </rPh>
    <rPh sb="4" eb="7">
      <t>ジュウソクリツ</t>
    </rPh>
    <phoneticPr fontId="1"/>
  </si>
  <si>
    <t>短期大学および高等専門学校</t>
    <rPh sb="0" eb="2">
      <t>タンキ</t>
    </rPh>
    <rPh sb="2" eb="4">
      <t>ダイガク</t>
    </rPh>
    <rPh sb="7" eb="9">
      <t>コウトウ</t>
    </rPh>
    <rPh sb="9" eb="11">
      <t>センモン</t>
    </rPh>
    <rPh sb="11" eb="13">
      <t>ガッコウ</t>
    </rPh>
    <phoneticPr fontId="45"/>
  </si>
  <si>
    <t>外部負債超過額対教育活動資金収支差額比（年）</t>
    <phoneticPr fontId="1"/>
  </si>
  <si>
    <t>歩留率</t>
    <rPh sb="0" eb="2">
      <t>ブド</t>
    </rPh>
    <phoneticPr fontId="45"/>
  </si>
  <si>
    <t>人件費依存率</t>
    <rPh sb="3" eb="5">
      <t>イゾン</t>
    </rPh>
    <phoneticPr fontId="45"/>
  </si>
  <si>
    <t>10%以上</t>
    <phoneticPr fontId="1"/>
  </si>
  <si>
    <t>5%以上</t>
    <phoneticPr fontId="1"/>
  </si>
  <si>
    <t>-5%未満</t>
    <rPh sb="3" eb="5">
      <t>ミマン</t>
    </rPh>
    <phoneticPr fontId="1"/>
  </si>
  <si>
    <t>5%未満</t>
    <phoneticPr fontId="1"/>
  </si>
  <si>
    <t>10%未満</t>
    <rPh sb="3" eb="5">
      <t>ミマン</t>
    </rPh>
    <phoneticPr fontId="1"/>
  </si>
  <si>
    <t>-10%未満</t>
    <rPh sb="4" eb="6">
      <t>ミマン</t>
    </rPh>
    <phoneticPr fontId="1"/>
  </si>
  <si>
    <t>-5%以下</t>
    <rPh sb="3" eb="5">
      <t>イカ</t>
    </rPh>
    <phoneticPr fontId="1"/>
  </si>
  <si>
    <t>-10%以下</t>
    <phoneticPr fontId="1"/>
  </si>
  <si>
    <t>法人番号</t>
    <rPh sb="0" eb="2">
      <t>ホウジン</t>
    </rPh>
    <rPh sb="2" eb="4">
      <t>バンゴウ</t>
    </rPh>
    <phoneticPr fontId="45"/>
  </si>
  <si>
    <t>短期大学部門（学科系統別）【財務系統で集計】</t>
    <rPh sb="0" eb="2">
      <t>タンキ</t>
    </rPh>
    <rPh sb="2" eb="4">
      <t>ダイガク</t>
    </rPh>
    <rPh sb="4" eb="6">
      <t>ブモン</t>
    </rPh>
    <rPh sb="7" eb="9">
      <t>ガッカ</t>
    </rPh>
    <rPh sb="9" eb="11">
      <t>ケイトウ</t>
    </rPh>
    <rPh sb="11" eb="12">
      <t>ベツ</t>
    </rPh>
    <rPh sb="19" eb="21">
      <t>シュウケイ</t>
    </rPh>
    <phoneticPr fontId="45"/>
  </si>
  <si>
    <t>大学部門（学部系統別）【人数系統で集計】</t>
    <rPh sb="2" eb="4">
      <t>ブモン</t>
    </rPh>
    <rPh sb="5" eb="7">
      <t>ガクブ</t>
    </rPh>
    <rPh sb="12" eb="14">
      <t>ニンズウ</t>
    </rPh>
    <phoneticPr fontId="45"/>
  </si>
  <si>
    <t>短期大学部門（学科系統別）【人数系統で集計】</t>
    <rPh sb="0" eb="2">
      <t>タンキ</t>
    </rPh>
    <rPh sb="2" eb="4">
      <t>ダイガク</t>
    </rPh>
    <rPh sb="4" eb="6">
      <t>ブモン</t>
    </rPh>
    <rPh sb="7" eb="9">
      <t>ガッカ</t>
    </rPh>
    <rPh sb="9" eb="11">
      <t>ケイトウ</t>
    </rPh>
    <rPh sb="11" eb="12">
      <t>ベツ</t>
    </rPh>
    <phoneticPr fontId="45"/>
  </si>
  <si>
    <t>大学部門（学部系統別）【財務系統で集計】</t>
    <rPh sb="2" eb="4">
      <t>ブモン</t>
    </rPh>
    <rPh sb="5" eb="7">
      <t>ガクブ</t>
    </rPh>
    <rPh sb="12" eb="14">
      <t>ザイム</t>
    </rPh>
    <rPh sb="14" eb="16">
      <t>ケイトウ</t>
    </rPh>
    <rPh sb="17" eb="19">
      <t>シュウケイ</t>
    </rPh>
    <phoneticPr fontId="45"/>
  </si>
  <si>
    <t>保健系学部</t>
    <rPh sb="0" eb="2">
      <t>ホケン</t>
    </rPh>
    <rPh sb="2" eb="3">
      <t>ケイ</t>
    </rPh>
    <rPh sb="3" eb="5">
      <t>ガクブ</t>
    </rPh>
    <phoneticPr fontId="45"/>
  </si>
  <si>
    <t>短期大学法人および高等専門学校法人</t>
    <rPh sb="0" eb="2">
      <t>タンキ</t>
    </rPh>
    <rPh sb="2" eb="4">
      <t>ダイガク</t>
    </rPh>
    <rPh sb="9" eb="11">
      <t>コウトウ</t>
    </rPh>
    <rPh sb="11" eb="13">
      <t>センモン</t>
    </rPh>
    <rPh sb="13" eb="15">
      <t>ガッコウ</t>
    </rPh>
    <rPh sb="15" eb="17">
      <t>ホウジン</t>
    </rPh>
    <phoneticPr fontId="45"/>
  </si>
  <si>
    <t>教育系学科</t>
    <rPh sb="0" eb="2">
      <t>キョウイク</t>
    </rPh>
    <rPh sb="2" eb="3">
      <t>ケイ</t>
    </rPh>
    <rPh sb="3" eb="5">
      <t>ガッカ</t>
    </rPh>
    <phoneticPr fontId="45"/>
  </si>
  <si>
    <t>理・工・農学系学部</t>
    <rPh sb="0" eb="1">
      <t>リ</t>
    </rPh>
    <rPh sb="2" eb="3">
      <t>コウ</t>
    </rPh>
    <rPh sb="4" eb="5">
      <t>ノウ</t>
    </rPh>
    <rPh sb="6" eb="7">
      <t>ケイ</t>
    </rPh>
    <rPh sb="7" eb="9">
      <t>ガクブ</t>
    </rPh>
    <phoneticPr fontId="45"/>
  </si>
  <si>
    <t>理・工学系学部</t>
    <rPh sb="0" eb="1">
      <t>リ</t>
    </rPh>
    <rPh sb="2" eb="3">
      <t>コウ</t>
    </rPh>
    <rPh sb="4" eb="5">
      <t>ケイ</t>
    </rPh>
    <rPh sb="5" eb="7">
      <t>ガクブ</t>
    </rPh>
    <phoneticPr fontId="45"/>
  </si>
  <si>
    <t>理・工学系</t>
    <rPh sb="0" eb="1">
      <t>リ</t>
    </rPh>
    <rPh sb="2" eb="3">
      <t>コウ</t>
    </rPh>
    <rPh sb="4" eb="5">
      <t>ケイ</t>
    </rPh>
    <phoneticPr fontId="45"/>
  </si>
  <si>
    <t>農学系学部</t>
    <rPh sb="0" eb="2">
      <t>ノウガク</t>
    </rPh>
    <rPh sb="2" eb="3">
      <t>ケイ</t>
    </rPh>
    <phoneticPr fontId="45"/>
  </si>
  <si>
    <t>芸術系学科</t>
    <rPh sb="0" eb="2">
      <t>ゲイジュツ</t>
    </rPh>
    <rPh sb="2" eb="3">
      <t>ケイ</t>
    </rPh>
    <rPh sb="3" eb="5">
      <t>ガッカ</t>
    </rPh>
    <phoneticPr fontId="45"/>
  </si>
  <si>
    <t>人文科学系学部</t>
    <rPh sb="0" eb="2">
      <t>ジンブン</t>
    </rPh>
    <rPh sb="2" eb="4">
      <t>カガク</t>
    </rPh>
    <rPh sb="4" eb="5">
      <t>ケイ</t>
    </rPh>
    <rPh sb="5" eb="7">
      <t>ガクブ</t>
    </rPh>
    <phoneticPr fontId="45"/>
  </si>
  <si>
    <t>その他学科</t>
  </si>
  <si>
    <t>その他</t>
  </si>
  <si>
    <t>社会科学系学部</t>
    <rPh sb="0" eb="2">
      <t>シャカイ</t>
    </rPh>
    <rPh sb="2" eb="4">
      <t>カガク</t>
    </rPh>
    <rPh sb="4" eb="5">
      <t>ケイ</t>
    </rPh>
    <rPh sb="5" eb="7">
      <t>ガクブ</t>
    </rPh>
    <phoneticPr fontId="45"/>
  </si>
  <si>
    <t>小計3</t>
    <rPh sb="0" eb="1">
      <t>ショウ</t>
    </rPh>
    <rPh sb="1" eb="2">
      <t>ケイ</t>
    </rPh>
    <phoneticPr fontId="45"/>
  </si>
  <si>
    <t>家政学部</t>
    <rPh sb="0" eb="2">
      <t>カセイ</t>
    </rPh>
    <rPh sb="2" eb="4">
      <t>ガクブ</t>
    </rPh>
    <phoneticPr fontId="45"/>
  </si>
  <si>
    <t>教育学部</t>
    <rPh sb="0" eb="2">
      <t>キョウイク</t>
    </rPh>
    <rPh sb="2" eb="4">
      <t>ガクブ</t>
    </rPh>
    <phoneticPr fontId="45"/>
  </si>
  <si>
    <t>体育学部</t>
    <rPh sb="0" eb="2">
      <t>タイイク</t>
    </rPh>
    <rPh sb="2" eb="4">
      <t>ガクブ</t>
    </rPh>
    <phoneticPr fontId="45"/>
  </si>
  <si>
    <t>芸術系学部</t>
    <rPh sb="0" eb="2">
      <t>ゲイジュツ</t>
    </rPh>
    <rPh sb="2" eb="3">
      <t>ケイ</t>
    </rPh>
    <rPh sb="3" eb="5">
      <t>ガクブ</t>
    </rPh>
    <phoneticPr fontId="45"/>
  </si>
  <si>
    <t>その他学部</t>
    <rPh sb="2" eb="3">
      <t>タ</t>
    </rPh>
    <rPh sb="3" eb="5">
      <t>ガクブ</t>
    </rPh>
    <phoneticPr fontId="45"/>
  </si>
  <si>
    <t>専任職員１人当たり学生数</t>
    <rPh sb="0" eb="2">
      <t>センニン</t>
    </rPh>
    <rPh sb="2" eb="4">
      <t>ショクイン</t>
    </rPh>
    <rPh sb="5" eb="6">
      <t>ニン</t>
    </rPh>
    <rPh sb="6" eb="7">
      <t>ア</t>
    </rPh>
    <rPh sb="9" eb="11">
      <t>ガクセイ</t>
    </rPh>
    <rPh sb="11" eb="12">
      <t>スウ</t>
    </rPh>
    <phoneticPr fontId="45"/>
  </si>
  <si>
    <r>
      <t>小計</t>
    </r>
    <r>
      <rPr>
        <sz val="6"/>
        <rFont val="ＭＳ Ｐゴシック"/>
        <family val="3"/>
        <charset val="128"/>
        <scheme val="minor"/>
      </rPr>
      <t>2</t>
    </r>
    <rPh sb="0" eb="1">
      <t>ショウ</t>
    </rPh>
    <rPh sb="1" eb="2">
      <t>ケイ</t>
    </rPh>
    <phoneticPr fontId="45"/>
  </si>
  <si>
    <r>
      <t>小計</t>
    </r>
    <r>
      <rPr>
        <sz val="6"/>
        <rFont val="ＭＳ Ｐゴシック"/>
        <family val="3"/>
        <charset val="128"/>
        <scheme val="minor"/>
      </rPr>
      <t>3</t>
    </r>
    <rPh sb="0" eb="1">
      <t>ショウ</t>
    </rPh>
    <rPh sb="1" eb="2">
      <t>ケイ</t>
    </rPh>
    <phoneticPr fontId="45"/>
  </si>
  <si>
    <r>
      <t>小計</t>
    </r>
    <r>
      <rPr>
        <sz val="6"/>
        <rFont val="ＭＳ Ｐゴシック"/>
        <family val="3"/>
        <charset val="128"/>
        <scheme val="minor"/>
      </rPr>
      <t>4</t>
    </r>
    <rPh sb="0" eb="1">
      <t>ショウ</t>
    </rPh>
    <rPh sb="1" eb="2">
      <t>ケイ</t>
    </rPh>
    <phoneticPr fontId="45"/>
  </si>
  <si>
    <t>【単位】人</t>
    <rPh sb="1" eb="3">
      <t>タンイ</t>
    </rPh>
    <rPh sb="4" eb="5">
      <t>ヒト</t>
    </rPh>
    <phoneticPr fontId="45"/>
  </si>
  <si>
    <t>※1)教育活動資金収入＝学納金収入＋手数料収入＋特別寄付金収入＋一般寄付金収入＋経常費等補助金収入＋付随事業収入＋雑収入</t>
    <rPh sb="43" eb="44">
      <t>トウ</t>
    </rPh>
    <phoneticPr fontId="1"/>
  </si>
  <si>
    <t>※2)教育活動資金支出＝人件費支出＋教育研究経費支出＋管理経費支出</t>
    <phoneticPr fontId="1"/>
  </si>
  <si>
    <t>その他系学科</t>
    <rPh sb="2" eb="3">
      <t>タ</t>
    </rPh>
    <rPh sb="4" eb="6">
      <t>ガッカ</t>
    </rPh>
    <phoneticPr fontId="45"/>
  </si>
  <si>
    <t>経常収入に対する人件費の割合を示した比率です。
人件費は学校における最大の支出要素であることから、この比率が特に高くなると経常収支の悪化に繋がる要因ともなります。教職員１人当たり人件費や学生等に対する教職員数等の教育研究条件等にも配慮しながら、各学校の実態に合った水準を維持する必要があります。</t>
    <rPh sb="54" eb="55">
      <t>トク</t>
    </rPh>
    <rPh sb="56" eb="57">
      <t>タカ</t>
    </rPh>
    <rPh sb="108" eb="110">
      <t>ケンキュウ</t>
    </rPh>
    <rPh sb="129" eb="130">
      <t>ア</t>
    </rPh>
    <phoneticPr fontId="1"/>
  </si>
  <si>
    <t>教育活動資金収入に対する教育活動資金収支差額の割合を示し、学校法人における本業である「教育活動」でキャッシュフローが生み出せているかを測る比率です。
比率はプラスであることが望ましいですが、財務活動や収益事業といった「その他の活動」でキャッシュフローを生み出し、教育研究活動の原資としている場合もあり得るため、「その他の活動」の収支状況を併せて確認する必要があります。</t>
    <phoneticPr fontId="1"/>
  </si>
  <si>
    <t>学生生徒等納付金に対する人件費の割合を示した比率です｡
この比率は人件費比率及び学生生徒等納付金比率の状況にも影響されます。一般的に人件費は学生生徒等納付金で賄える範囲内に収まっている（比率が100％を超えない）ことが理想的ですが、学校の種類や系統・規模等により､必ずしもこの範囲に収まらない構造となっている場合もある点にご留意ください｡</t>
    <phoneticPr fontId="1"/>
  </si>
  <si>
    <t>学校法人の経営を持続的かつ安定的に継続するために必要となる運用資産の保有状況を表します。この比率では、長期的に必要となる資金需要の典型的なものとして、施設設備の取替更新と退職金支払に焦点を当てており、要積立額を有形固定資産の減価償却累計額、退職給与引当金、第2号基本金、第3号基本金の合計額としています。その一方で運用資産の内容は、学校法人ごとに特定資産の使途の指定状況が一様ではないことから、換金可能な金融資産、すなわち特定資産、有価証券（固定資産及び流動資産）、現金預金の合計額と幅広く捉えています。
そのため算定式の分子・分母に使途の異なる要素が混在することとなりますが、ここでは学校法人全体の財政状況の全体的な把握を主眼に置いており、個別目的に対応した資産の保有状況を測るものではありません。一般的には比率は高い方が望ましいですが、例えば学校法人の将来計画において部門の規模縮小や廃止等が予定されている場合には、その分の施設設備の取替更新等が不要となるため、算定式から不要分にかかる要素を除外して試算してみる等、この算定式から得られる結果のみに捉われず、各学校法人の状況に応じた試算を併用することも比率の活用のうえでは重要です。</t>
    <rPh sb="94" eb="95">
      <t>ア</t>
    </rPh>
    <phoneticPr fontId="1"/>
  </si>
  <si>
    <t>受験者数に対する合格者数の割合を示した比率です。
ここでは適正な競争が実施されたという観点から低い方を高評価としています。</t>
    <rPh sb="5" eb="6">
      <t>タイ</t>
    </rPh>
    <rPh sb="8" eb="10">
      <t>ゴウカク</t>
    </rPh>
    <rPh sb="16" eb="17">
      <t>シメ</t>
    </rPh>
    <phoneticPr fontId="1"/>
  </si>
  <si>
    <t>学則に定められた入学定員に対する実際の入学者数の割合を示した比率です。
入学者の状況のみを対象としているこの比率は、年度ごとの状況を敏感に反映し、学校経営の将来を予測するうえで重要な比率となります。</t>
    <rPh sb="0" eb="2">
      <t>ガクソク</t>
    </rPh>
    <rPh sb="3" eb="4">
      <t>サダ</t>
    </rPh>
    <rPh sb="8" eb="10">
      <t>ニュウガク</t>
    </rPh>
    <rPh sb="10" eb="12">
      <t>テイイン</t>
    </rPh>
    <rPh sb="36" eb="39">
      <t>ニュウガクシャ</t>
    </rPh>
    <rPh sb="40" eb="42">
      <t>ジョウキョウ</t>
    </rPh>
    <rPh sb="45" eb="47">
      <t>タイショウ</t>
    </rPh>
    <rPh sb="54" eb="56">
      <t>ヒリツ</t>
    </rPh>
    <rPh sb="58" eb="60">
      <t>ネンド</t>
    </rPh>
    <rPh sb="63" eb="65">
      <t>ジョウキョウ</t>
    </rPh>
    <rPh sb="66" eb="68">
      <t>ビンカン</t>
    </rPh>
    <rPh sb="69" eb="71">
      <t>ハンエイ</t>
    </rPh>
    <rPh sb="73" eb="77">
      <t>ガッコウケイエイ</t>
    </rPh>
    <rPh sb="78" eb="80">
      <t>ショウライ</t>
    </rPh>
    <rPh sb="81" eb="83">
      <t>ヨソク</t>
    </rPh>
    <rPh sb="88" eb="90">
      <t>ジュウヨウ</t>
    </rPh>
    <rPh sb="91" eb="93">
      <t>ヒリツ</t>
    </rPh>
    <phoneticPr fontId="1"/>
  </si>
  <si>
    <t xml:space="preserve">在籍者数に対する中途退学者数の割合を示した比率です。
入学した学生を卒業させることは大切なことであり、特に学校法人の場合は、学生数によって収入のほとんどが決まるため、中途退学者を減らすことが重要です。例え入学定員充足率が良くても、中途退学者率が極端に高ければ、それだけ学生数が減少していくことになります。また、中途退学者が多いということは、学校に対する満足度が低い可能性も考えられます。早期に原因を分析し、改善しなければ将来的に学校全体に対する評価の悪化を招くことにもなりかねませんので注意が必要です。
</t>
    <rPh sb="42" eb="44">
      <t>タイセツ</t>
    </rPh>
    <rPh sb="51" eb="52">
      <t>トク</t>
    </rPh>
    <rPh sb="83" eb="88">
      <t>チュウトタイガクシャ</t>
    </rPh>
    <rPh sb="89" eb="90">
      <t>ヘ</t>
    </rPh>
    <rPh sb="95" eb="97">
      <t>ジュウヨウ</t>
    </rPh>
    <rPh sb="100" eb="101">
      <t>タト</t>
    </rPh>
    <rPh sb="125" eb="126">
      <t>タカ</t>
    </rPh>
    <rPh sb="186" eb="187">
      <t>カンガ</t>
    </rPh>
    <phoneticPr fontId="1"/>
  </si>
  <si>
    <t>専任教員数に対する非常勤教員数の割合を示した比率です。
学部構成と専任教員の数にもよりますが、教育内容や財務状態を勘案して、非常勤教員数の割合を考えることが大切です。ここでは非常勤教員数の割合が高いほうが支出が少ないとして、財務的な観点から高い評価としています。</t>
    <rPh sb="116" eb="118">
      <t>カンテン</t>
    </rPh>
    <phoneticPr fontId="1"/>
  </si>
  <si>
    <t>専任教員数に対する専任職員数の割合をを示した比率です。
組織のあり方や業務のアウトソーシングの考え方にもよりますが、ここでは職員数が少ないほうが効率的に業務を行っているという観点から、値が少ないほうが高い評価としています。</t>
    <rPh sb="47" eb="48">
      <t>カンガ</t>
    </rPh>
    <rPh sb="49" eb="50">
      <t>カタ</t>
    </rPh>
    <phoneticPr fontId="1"/>
  </si>
  <si>
    <t>本務教員給（または本務職員給）の額を専任教員数（または専任職員数）で除し、専任教員（専任職員）１人当たりの人件費支出を示したものです。この数値は平均値となるため、分析に当たっては、実際の給与額だけではなく年齢構成や本俸・手当の詳細等にも注意する必要があります。</t>
    <rPh sb="84" eb="85">
      <t>ア</t>
    </rPh>
    <phoneticPr fontId="1"/>
  </si>
  <si>
    <t>学生１人当たりにかけるコストを表します。財務的な観点では支出を抑えることが望ましいですが、低すぎる場合には教育条件の悪化や、学生に対する十分な支援が実現できない恐れがあるため、注意が必要です。</t>
    <rPh sb="4" eb="5">
      <t>ア</t>
    </rPh>
    <rPh sb="24" eb="26">
      <t>カンテン</t>
    </rPh>
    <phoneticPr fontId="1"/>
  </si>
  <si>
    <t>2年連続
4年(2年)
以上</t>
    <rPh sb="1" eb="2">
      <t>ネン</t>
    </rPh>
    <rPh sb="2" eb="4">
      <t>レンゾク</t>
    </rPh>
    <rPh sb="6" eb="7">
      <t>ネン</t>
    </rPh>
    <rPh sb="12" eb="14">
      <t>イジョウ</t>
    </rPh>
    <phoneticPr fontId="1"/>
  </si>
  <si>
    <t>直近年度
4年(2年)
以上</t>
    <rPh sb="0" eb="2">
      <t>チョッキン</t>
    </rPh>
    <rPh sb="2" eb="3">
      <t>ネン</t>
    </rPh>
    <phoneticPr fontId="1"/>
  </si>
  <si>
    <t>直近年度
4年(2年)
未満</t>
    <rPh sb="0" eb="2">
      <t>チョッキン</t>
    </rPh>
    <rPh sb="2" eb="3">
      <t>ネン</t>
    </rPh>
    <rPh sb="12" eb="14">
      <t>ミマン</t>
    </rPh>
    <phoneticPr fontId="1"/>
  </si>
  <si>
    <t>2年連続
4年(2年)
未満</t>
    <rPh sb="1" eb="2">
      <t>ネン</t>
    </rPh>
    <rPh sb="2" eb="4">
      <t>レンゾク</t>
    </rPh>
    <rPh sb="4" eb="5">
      <t>ネンド</t>
    </rPh>
    <phoneticPr fontId="1"/>
  </si>
  <si>
    <t>2年連続
2.5倍(1.5倍)以上</t>
    <rPh sb="1" eb="2">
      <t>ネン</t>
    </rPh>
    <rPh sb="2" eb="4">
      <t>レンゾク</t>
    </rPh>
    <rPh sb="8" eb="9">
      <t>バイ</t>
    </rPh>
    <rPh sb="15" eb="17">
      <t>イジョウ</t>
    </rPh>
    <phoneticPr fontId="1"/>
  </si>
  <si>
    <t>直近年度
2.5倍(1.5倍)以上</t>
    <rPh sb="0" eb="2">
      <t>チョッキン</t>
    </rPh>
    <rPh sb="2" eb="3">
      <t>ネン</t>
    </rPh>
    <phoneticPr fontId="1"/>
  </si>
  <si>
    <t>直近年度
2.5倍(1.5倍)未満</t>
    <rPh sb="0" eb="2">
      <t>チョッキン</t>
    </rPh>
    <rPh sb="2" eb="3">
      <t>ネン</t>
    </rPh>
    <rPh sb="15" eb="17">
      <t>ミマン</t>
    </rPh>
    <phoneticPr fontId="1"/>
  </si>
  <si>
    <t>2年連続
2.5倍(1.5倍)未満</t>
    <rPh sb="1" eb="2">
      <t>ネン</t>
    </rPh>
    <rPh sb="2" eb="4">
      <t>レンゾク</t>
    </rPh>
    <phoneticPr fontId="1"/>
  </si>
  <si>
    <t>2年連続
5倍(2倍)
以上</t>
    <rPh sb="1" eb="2">
      <t>ネン</t>
    </rPh>
    <rPh sb="2" eb="4">
      <t>レンゾク</t>
    </rPh>
    <rPh sb="6" eb="7">
      <t>バイ</t>
    </rPh>
    <rPh sb="12" eb="14">
      <t>イジョウ</t>
    </rPh>
    <phoneticPr fontId="1"/>
  </si>
  <si>
    <t>10P(5P)
以上減少</t>
    <rPh sb="8" eb="10">
      <t>イジョウ</t>
    </rPh>
    <rPh sb="10" eb="12">
      <t>ゲンショウ</t>
    </rPh>
    <phoneticPr fontId="1"/>
  </si>
  <si>
    <t>5P(3P)
以上減少</t>
    <rPh sb="7" eb="9">
      <t>イジョウ</t>
    </rPh>
    <rPh sb="9" eb="11">
      <t>ゲンショウ</t>
    </rPh>
    <phoneticPr fontId="1"/>
  </si>
  <si>
    <t>5～△5P
(3～△3P)
増減</t>
    <rPh sb="14" eb="16">
      <t>ゾウゲン</t>
    </rPh>
    <phoneticPr fontId="1"/>
  </si>
  <si>
    <t>5P(3P)
以上増加</t>
    <rPh sb="7" eb="9">
      <t>イジョウ</t>
    </rPh>
    <rPh sb="9" eb="11">
      <t>ゾウカ</t>
    </rPh>
    <phoneticPr fontId="1"/>
  </si>
  <si>
    <t>10P(5P)
以上増加</t>
    <rPh sb="8" eb="10">
      <t>イジョウ</t>
    </rPh>
    <rPh sb="10" eb="12">
      <t>ゾウカ</t>
    </rPh>
    <phoneticPr fontId="1"/>
  </si>
  <si>
    <t>0.5P(0.3P)
以上増加</t>
    <rPh sb="11" eb="13">
      <t>イジョウ</t>
    </rPh>
    <rPh sb="13" eb="15">
      <t>ゾウカ</t>
    </rPh>
    <phoneticPr fontId="1"/>
  </si>
  <si>
    <t>0.3P(0.2P)
以上増加</t>
    <rPh sb="11" eb="13">
      <t>イジョウ</t>
    </rPh>
    <rPh sb="13" eb="15">
      <t>ゾウカ</t>
    </rPh>
    <phoneticPr fontId="1"/>
  </si>
  <si>
    <t>0.3～△0.3P
(0.2～△0.2P)
増減</t>
    <rPh sb="22" eb="24">
      <t>ゾウゲン</t>
    </rPh>
    <phoneticPr fontId="1"/>
  </si>
  <si>
    <t>0.3P(0.2P)
以上減少</t>
    <rPh sb="11" eb="13">
      <t>イジョウ</t>
    </rPh>
    <phoneticPr fontId="1"/>
  </si>
  <si>
    <t>0.5P(0.3P)
以上減少</t>
    <rPh sb="11" eb="13">
      <t>イジョウ</t>
    </rPh>
    <phoneticPr fontId="1"/>
  </si>
  <si>
    <t>－</t>
  </si>
  <si>
    <t>-</t>
    <phoneticPr fontId="45"/>
  </si>
  <si>
    <t>-</t>
  </si>
  <si>
    <t>　・「専任教員１人当たり人件費」「専任職員１人当たり人件費」「学生１人当たり教育研究経費支出」「学生１人当たり管理経費支出」欄では、円単位まで入力してください。
　　「専任教員１人当たり人件費」「専任職員１人当たり人件費」は百万円単位、「学生１人当たり教育研究経費支出」「学生１人当たり管理経費支出」は千円単位で表示します。</t>
    <rPh sb="3" eb="5">
      <t>センニン</t>
    </rPh>
    <rPh sb="5" eb="7">
      <t>キョウイン</t>
    </rPh>
    <rPh sb="8" eb="9">
      <t>ニン</t>
    </rPh>
    <rPh sb="9" eb="10">
      <t>ア</t>
    </rPh>
    <rPh sb="12" eb="15">
      <t>ジンケンヒ</t>
    </rPh>
    <rPh sb="151" eb="155">
      <t>センエンタンイ</t>
    </rPh>
    <phoneticPr fontId="45"/>
  </si>
  <si>
    <t>事業活動収支計算書</t>
    <rPh sb="0" eb="2">
      <t>ジギョウ</t>
    </rPh>
    <rPh sb="2" eb="4">
      <t>カツドウ</t>
    </rPh>
    <rPh sb="4" eb="6">
      <t>シュウシ</t>
    </rPh>
    <rPh sb="6" eb="9">
      <t>ケイサンショ</t>
    </rPh>
    <phoneticPr fontId="45"/>
  </si>
  <si>
    <t>活動区分資金収支計算書</t>
    <rPh sb="0" eb="2">
      <t>カツドウ</t>
    </rPh>
    <rPh sb="2" eb="4">
      <t>クブン</t>
    </rPh>
    <rPh sb="4" eb="6">
      <t>シキン</t>
    </rPh>
    <rPh sb="6" eb="8">
      <t>シュウシ</t>
    </rPh>
    <rPh sb="8" eb="11">
      <t>ケイサンショ</t>
    </rPh>
    <phoneticPr fontId="45"/>
  </si>
  <si>
    <t>貸借対照表</t>
    <rPh sb="0" eb="2">
      <t>タイシャク</t>
    </rPh>
    <rPh sb="2" eb="5">
      <t>タイショウヒョウ</t>
    </rPh>
    <phoneticPr fontId="45"/>
  </si>
  <si>
    <t xml:space="preserve"> 教育活動収入計</t>
    <rPh sb="1" eb="3">
      <t>キョウイク</t>
    </rPh>
    <rPh sb="3" eb="5">
      <t>カツドウ</t>
    </rPh>
    <rPh sb="5" eb="7">
      <t>シュウニュウ</t>
    </rPh>
    <rPh sb="7" eb="8">
      <t>ケイ</t>
    </rPh>
    <phoneticPr fontId="45"/>
  </si>
  <si>
    <t xml:space="preserve"> 教育活動外収入計</t>
    <rPh sb="1" eb="3">
      <t>キョウイク</t>
    </rPh>
    <rPh sb="3" eb="5">
      <t>カツドウ</t>
    </rPh>
    <rPh sb="5" eb="6">
      <t>ガイ</t>
    </rPh>
    <rPh sb="6" eb="8">
      <t>シュウニュウ</t>
    </rPh>
    <rPh sb="8" eb="9">
      <t>ケイ</t>
    </rPh>
    <phoneticPr fontId="45"/>
  </si>
  <si>
    <t xml:space="preserve"> 教育活動支出計</t>
    <rPh sb="1" eb="3">
      <t>キョウイク</t>
    </rPh>
    <rPh sb="3" eb="5">
      <t>カツドウ</t>
    </rPh>
    <rPh sb="5" eb="7">
      <t>シシュツ</t>
    </rPh>
    <rPh sb="7" eb="8">
      <t>ケイ</t>
    </rPh>
    <phoneticPr fontId="45"/>
  </si>
  <si>
    <t xml:space="preserve"> 教育活動外支出計</t>
    <rPh sb="1" eb="3">
      <t>キョウイク</t>
    </rPh>
    <rPh sb="3" eb="5">
      <t>カツドウ</t>
    </rPh>
    <rPh sb="5" eb="6">
      <t>ガイ</t>
    </rPh>
    <rPh sb="6" eb="8">
      <t>シシュツ</t>
    </rPh>
    <rPh sb="8" eb="9">
      <t>ケイ</t>
    </rPh>
    <phoneticPr fontId="45"/>
  </si>
  <si>
    <t>　 現金預金</t>
    <rPh sb="2" eb="4">
      <t>ゲンキン</t>
    </rPh>
    <rPh sb="4" eb="6">
      <t>ヨキン</t>
    </rPh>
    <phoneticPr fontId="45"/>
  </si>
  <si>
    <t>　 有価証券（短期）</t>
    <rPh sb="2" eb="4">
      <t>ユウカ</t>
    </rPh>
    <rPh sb="4" eb="6">
      <t>ショウケン</t>
    </rPh>
    <rPh sb="7" eb="9">
      <t>タンキ</t>
    </rPh>
    <phoneticPr fontId="45"/>
  </si>
  <si>
    <t>　 短期借入金</t>
    <phoneticPr fontId="45"/>
  </si>
  <si>
    <r>
      <rPr>
        <b/>
        <sz val="9"/>
        <rFont val="ＭＳ Ｐゴシック"/>
        <family val="3"/>
        <charset val="128"/>
      </rPr>
      <t xml:space="preserve">　 </t>
    </r>
    <r>
      <rPr>
        <sz val="9"/>
        <rFont val="ＭＳ Ｐゴシック"/>
        <family val="3"/>
        <charset val="128"/>
      </rPr>
      <t>未払金</t>
    </r>
    <phoneticPr fontId="45"/>
  </si>
  <si>
    <r>
      <rPr>
        <b/>
        <sz val="9"/>
        <rFont val="ＭＳ Ｐゴシック"/>
        <family val="3"/>
        <charset val="128"/>
      </rPr>
      <t xml:space="preserve">　 </t>
    </r>
    <r>
      <rPr>
        <sz val="9"/>
        <rFont val="ＭＳ Ｐゴシック"/>
        <family val="3"/>
        <charset val="128"/>
      </rPr>
      <t>手形債務</t>
    </r>
    <phoneticPr fontId="45"/>
  </si>
  <si>
    <t xml:space="preserve"> 図書減価償却累計額</t>
  </si>
  <si>
    <t xml:space="preserve"> 調整勘定等（教育活動）</t>
  </si>
  <si>
    <t>☆　その他の固定資産のうち、有価証券、各種引当特定資産以外で運用資産に相当するもの（長期性預金など）があれば加えても構いません。</t>
  </si>
  <si>
    <t xml:space="preserve"> 寄付金収入（教育活動）</t>
    <rPh sb="1" eb="4">
      <t>キフキン</t>
    </rPh>
    <rPh sb="4" eb="6">
      <t>シュウニュウ</t>
    </rPh>
    <rPh sb="7" eb="9">
      <t>キョウイク</t>
    </rPh>
    <rPh sb="9" eb="11">
      <t>カツドウ</t>
    </rPh>
    <phoneticPr fontId="1"/>
  </si>
  <si>
    <t>経常収入（教育活動収入計＋教育活動外収入計）</t>
    <rPh sb="0" eb="2">
      <t>ケイジョウ</t>
    </rPh>
    <rPh sb="2" eb="4">
      <t>シュウニュウ</t>
    </rPh>
    <rPh sb="5" eb="7">
      <t>キョウイク</t>
    </rPh>
    <rPh sb="7" eb="9">
      <t>カツドウ</t>
    </rPh>
    <rPh sb="9" eb="11">
      <t>シュウニュウ</t>
    </rPh>
    <rPh sb="11" eb="12">
      <t>ケイ</t>
    </rPh>
    <rPh sb="13" eb="15">
      <t>キョウイク</t>
    </rPh>
    <rPh sb="15" eb="17">
      <t>カツドウ</t>
    </rPh>
    <rPh sb="17" eb="18">
      <t>ガイ</t>
    </rPh>
    <rPh sb="18" eb="20">
      <t>シュウニュウ</t>
    </rPh>
    <rPh sb="20" eb="21">
      <t>ケイ</t>
    </rPh>
    <phoneticPr fontId="45"/>
  </si>
  <si>
    <t>経常支出（教育活動支出計＋教育活動外支出計）</t>
  </si>
  <si>
    <t>経常支出（教育活動支出計＋教育活動外支出計）</t>
    <rPh sb="0" eb="2">
      <t>ケイジョウ</t>
    </rPh>
    <rPh sb="2" eb="4">
      <t>シシュツ</t>
    </rPh>
    <rPh sb="5" eb="7">
      <t>キョウイク</t>
    </rPh>
    <rPh sb="7" eb="9">
      <t>カツドウ</t>
    </rPh>
    <rPh sb="9" eb="11">
      <t>シシュツ</t>
    </rPh>
    <rPh sb="11" eb="12">
      <t>ケイ</t>
    </rPh>
    <rPh sb="13" eb="15">
      <t>キョウイク</t>
    </rPh>
    <rPh sb="15" eb="17">
      <t>カツドウ</t>
    </rPh>
    <rPh sb="17" eb="18">
      <t>ガイ</t>
    </rPh>
    <rPh sb="18" eb="20">
      <t>シシュツ</t>
    </rPh>
    <rPh sb="20" eb="21">
      <t>ケイ</t>
    </rPh>
    <phoneticPr fontId="45"/>
  </si>
  <si>
    <t>経常収入（教育活動収入計＋教育活動外収入計）</t>
    <rPh sb="20" eb="21">
      <t>ケイ</t>
    </rPh>
    <phoneticPr fontId="45"/>
  </si>
  <si>
    <t>　 奨学費支出（修学支援事業奨学費支出を除く）</t>
    <rPh sb="2" eb="4">
      <t>ショウガク</t>
    </rPh>
    <rPh sb="4" eb="5">
      <t>ヒ</t>
    </rPh>
    <rPh sb="5" eb="7">
      <t>シシュツ</t>
    </rPh>
    <rPh sb="8" eb="10">
      <t>シュウガク</t>
    </rPh>
    <rPh sb="10" eb="12">
      <t>シエン</t>
    </rPh>
    <rPh sb="12" eb="14">
      <t>ジギョウ</t>
    </rPh>
    <rPh sb="14" eb="16">
      <t>ショウガク</t>
    </rPh>
    <rPh sb="16" eb="17">
      <t>ヒ</t>
    </rPh>
    <rPh sb="17" eb="19">
      <t>シシュツ</t>
    </rPh>
    <rPh sb="20" eb="21">
      <t>ノゾ</t>
    </rPh>
    <phoneticPr fontId="45"/>
  </si>
  <si>
    <t xml:space="preserve"> 在籍者数（大学院含む）</t>
    <phoneticPr fontId="45"/>
  </si>
  <si>
    <t>[事業活動収入の部から]</t>
    <rPh sb="1" eb="3">
      <t>ジギョウ</t>
    </rPh>
    <rPh sb="3" eb="5">
      <t>カツドウ</t>
    </rPh>
    <rPh sb="5" eb="7">
      <t>シュウニュウ</t>
    </rPh>
    <rPh sb="8" eb="9">
      <t>ブ</t>
    </rPh>
    <phoneticPr fontId="45"/>
  </si>
  <si>
    <t>[事業活動支出の部から]</t>
    <rPh sb="1" eb="3">
      <t>ジギョウ</t>
    </rPh>
    <rPh sb="3" eb="5">
      <t>カツドウ</t>
    </rPh>
    <rPh sb="5" eb="7">
      <t>シシュツ</t>
    </rPh>
    <rPh sb="8" eb="9">
      <t>ブ</t>
    </rPh>
    <phoneticPr fontId="45"/>
  </si>
  <si>
    <t>[収入から]</t>
    <rPh sb="1" eb="3">
      <t>シュウニュウ</t>
    </rPh>
    <phoneticPr fontId="45"/>
  </si>
  <si>
    <t>[支出から]</t>
    <rPh sb="1" eb="3">
      <t>シシュツ</t>
    </rPh>
    <phoneticPr fontId="45"/>
  </si>
  <si>
    <t>[調整勘定等から]</t>
    <rPh sb="1" eb="3">
      <t>チョウセイ</t>
    </rPh>
    <rPh sb="3" eb="5">
      <t>カンジョウ</t>
    </rPh>
    <rPh sb="5" eb="6">
      <t>トウ</t>
    </rPh>
    <phoneticPr fontId="45"/>
  </si>
  <si>
    <t>[資産の部から]</t>
    <rPh sb="1" eb="3">
      <t>シサン</t>
    </rPh>
    <rPh sb="4" eb="5">
      <t>ブ</t>
    </rPh>
    <phoneticPr fontId="45"/>
  </si>
  <si>
    <t>[負債の部から]</t>
    <rPh sb="1" eb="3">
      <t>フサイ</t>
    </rPh>
    <rPh sb="4" eb="5">
      <t>ブ</t>
    </rPh>
    <phoneticPr fontId="45"/>
  </si>
  <si>
    <t>[純資産の部から]</t>
    <rPh sb="1" eb="4">
      <t>ジュンシサン</t>
    </rPh>
    <rPh sb="5" eb="6">
      <t>ブ</t>
    </rPh>
    <phoneticPr fontId="45"/>
  </si>
  <si>
    <t>[減価償却累計額の内訳を記入]※有形固定資産のみ</t>
    <rPh sb="1" eb="3">
      <t>ゲンカ</t>
    </rPh>
    <rPh sb="3" eb="5">
      <t>ショウキャク</t>
    </rPh>
    <rPh sb="5" eb="7">
      <t>ルイケイ</t>
    </rPh>
    <rPh sb="7" eb="8">
      <t>ガク</t>
    </rPh>
    <rPh sb="9" eb="11">
      <t>ウチワケ</t>
    </rPh>
    <rPh sb="12" eb="14">
      <t>キニュウ</t>
    </rPh>
    <rPh sb="16" eb="18">
      <t>ユウケイ</t>
    </rPh>
    <rPh sb="18" eb="20">
      <t>コテイ</t>
    </rPh>
    <rPh sb="20" eb="22">
      <t>シサン</t>
    </rPh>
    <phoneticPr fontId="45"/>
  </si>
  <si>
    <t>[収入の部から]</t>
    <rPh sb="1" eb="3">
      <t>シュウニュウ</t>
    </rPh>
    <rPh sb="4" eb="5">
      <t>ブ</t>
    </rPh>
    <phoneticPr fontId="45"/>
  </si>
  <si>
    <t>[支出の部から]</t>
    <rPh sb="1" eb="3">
      <t>シシュツ</t>
    </rPh>
    <rPh sb="4" eb="5">
      <t>ブ</t>
    </rPh>
    <phoneticPr fontId="45"/>
  </si>
  <si>
    <t>[学生数]（大学院除く）</t>
    <rPh sb="1" eb="4">
      <t>ガクセイスウ</t>
    </rPh>
    <phoneticPr fontId="45"/>
  </si>
  <si>
    <t>[教職員数]</t>
    <rPh sb="1" eb="3">
      <t>キョウショク</t>
    </rPh>
    <rPh sb="3" eb="5">
      <t>インズウ</t>
    </rPh>
    <phoneticPr fontId="45"/>
  </si>
  <si>
    <t>学校法人名を入力してください→</t>
    <rPh sb="0" eb="2">
      <t>ガッコウ</t>
    </rPh>
    <rPh sb="2" eb="4">
      <t>ホウジン</t>
    </rPh>
    <rPh sb="4" eb="5">
      <t>メイ</t>
    </rPh>
    <rPh sb="6" eb="8">
      <t>ニュウリョク</t>
    </rPh>
    <phoneticPr fontId="45"/>
  </si>
  <si>
    <t>法人種別を選択してください→</t>
    <rPh sb="0" eb="2">
      <t>ホウジン</t>
    </rPh>
    <rPh sb="2" eb="4">
      <t>シュベツ</t>
    </rPh>
    <rPh sb="5" eb="7">
      <t>センタク</t>
    </rPh>
    <phoneticPr fontId="45"/>
  </si>
  <si>
    <t>学校種別を選択してください→</t>
    <rPh sb="0" eb="2">
      <t>ガッコウ</t>
    </rPh>
    <rPh sb="2" eb="4">
      <t>シュベツ</t>
    </rPh>
    <rPh sb="5" eb="7">
      <t>センタク</t>
    </rPh>
    <phoneticPr fontId="45"/>
  </si>
  <si>
    <t>学校名を入力してください→</t>
    <rPh sb="0" eb="2">
      <t>ガッコウ</t>
    </rPh>
    <rPh sb="2" eb="3">
      <t>メイ</t>
    </rPh>
    <rPh sb="3" eb="4">
      <t>ジンメイ</t>
    </rPh>
    <rPh sb="4" eb="6">
      <t>ニュウリョク</t>
    </rPh>
    <phoneticPr fontId="45"/>
  </si>
  <si>
    <t>※「学校種別」を変更する際には、併せて「系統種別」も変更してください。</t>
    <rPh sb="2" eb="4">
      <t>ガッコウ</t>
    </rPh>
    <rPh sb="4" eb="6">
      <t>シュベツ</t>
    </rPh>
    <rPh sb="8" eb="10">
      <t>ヘンコウ</t>
    </rPh>
    <rPh sb="12" eb="13">
      <t>サイ</t>
    </rPh>
    <rPh sb="16" eb="17">
      <t>アワ</t>
    </rPh>
    <rPh sb="20" eb="22">
      <t>ケイトウ</t>
    </rPh>
    <rPh sb="22" eb="24">
      <t>シュベツ</t>
    </rPh>
    <rPh sb="26" eb="28">
      <t>ヘンコウ</t>
    </rPh>
    <phoneticPr fontId="45"/>
  </si>
  <si>
    <t>系統種別【財務】を選択してください→</t>
    <rPh sb="0" eb="2">
      <t>ケイトウ</t>
    </rPh>
    <rPh sb="2" eb="4">
      <t>シュベツ</t>
    </rPh>
    <rPh sb="8" eb="9">
      <t>ジンメイ</t>
    </rPh>
    <rPh sb="9" eb="11">
      <t>センタク</t>
    </rPh>
    <phoneticPr fontId="45"/>
  </si>
  <si>
    <t>系統種別【人数】を選択してください→</t>
    <rPh sb="0" eb="2">
      <t>ケイトウ</t>
    </rPh>
    <rPh sb="2" eb="4">
      <t>シュベツ</t>
    </rPh>
    <rPh sb="8" eb="9">
      <t>ジンメイ</t>
    </rPh>
    <rPh sb="9" eb="11">
      <t>センタク</t>
    </rPh>
    <phoneticPr fontId="45"/>
  </si>
  <si>
    <t>※「法人種別」を変更する際には、併せて「系統種別」も変更してください。</t>
    <rPh sb="2" eb="4">
      <t>ホウジン</t>
    </rPh>
    <rPh sb="4" eb="6">
      <t>シュベツ</t>
    </rPh>
    <rPh sb="8" eb="10">
      <t>ヘンコウ</t>
    </rPh>
    <rPh sb="12" eb="13">
      <t>サイ</t>
    </rPh>
    <rPh sb="16" eb="17">
      <t>アワ</t>
    </rPh>
    <rPh sb="20" eb="22">
      <t>ケイトウ</t>
    </rPh>
    <rPh sb="22" eb="24">
      <t>シュベツ</t>
    </rPh>
    <rPh sb="26" eb="28">
      <t>ヘンコウ</t>
    </rPh>
    <phoneticPr fontId="45"/>
  </si>
  <si>
    <r>
      <t>　自己診断チェックリスト（エクセル版）は、学校法人が決算書等から容易に自己診断チェックリストを作成できるよう、ＰＤＦで提供している形式に入力用シートや数式を加えて提供しているものです。
　</t>
    </r>
    <r>
      <rPr>
        <b/>
        <sz val="11"/>
        <color rgb="FFFF0000"/>
        <rFont val="ＭＳ Ｐゴシック"/>
        <family val="3"/>
        <charset val="128"/>
      </rPr>
      <t>サンプル数値の入ったＰＤＦ版を参考にしつつ、必要な数値、目標値等を入力してご利用ください。</t>
    </r>
    <r>
      <rPr>
        <sz val="11"/>
        <rFont val="ＭＳ Ｐゴシック"/>
        <family val="3"/>
        <charset val="128"/>
      </rPr>
      <t xml:space="preserve">
　また、必要に応じて、新たな項目や数式を加えることも可能ですので、ぜひ法人の実態に合わせてお使いください。</t>
    </r>
    <rPh sb="1" eb="3">
      <t>ジコ</t>
    </rPh>
    <rPh sb="3" eb="5">
      <t>シンダン</t>
    </rPh>
    <rPh sb="17" eb="18">
      <t>バン</t>
    </rPh>
    <rPh sb="21" eb="23">
      <t>ガッコウ</t>
    </rPh>
    <rPh sb="23" eb="25">
      <t>ホウジン</t>
    </rPh>
    <rPh sb="26" eb="28">
      <t>ケッサン</t>
    </rPh>
    <rPh sb="28" eb="29">
      <t>ショ</t>
    </rPh>
    <rPh sb="29" eb="30">
      <t>トウ</t>
    </rPh>
    <rPh sb="32" eb="34">
      <t>ヨウイ</t>
    </rPh>
    <rPh sb="47" eb="49">
      <t>サクセイ</t>
    </rPh>
    <rPh sb="59" eb="61">
      <t>テイキョウ</t>
    </rPh>
    <rPh sb="65" eb="67">
      <t>ケイシキ</t>
    </rPh>
    <rPh sb="68" eb="70">
      <t>ニュウリョク</t>
    </rPh>
    <rPh sb="70" eb="71">
      <t>ヨウ</t>
    </rPh>
    <rPh sb="75" eb="77">
      <t>スウシキ</t>
    </rPh>
    <rPh sb="78" eb="79">
      <t>クワ</t>
    </rPh>
    <rPh sb="81" eb="83">
      <t>テイキョウ</t>
    </rPh>
    <rPh sb="98" eb="100">
      <t>スウチ</t>
    </rPh>
    <rPh sb="101" eb="102">
      <t>ハイ</t>
    </rPh>
    <rPh sb="107" eb="108">
      <t>バン</t>
    </rPh>
    <rPh sb="109" eb="111">
      <t>サンコウ</t>
    </rPh>
    <rPh sb="116" eb="118">
      <t>ヒツヨウ</t>
    </rPh>
    <rPh sb="119" eb="121">
      <t>スウチ</t>
    </rPh>
    <rPh sb="122" eb="125">
      <t>モクヒョウチ</t>
    </rPh>
    <rPh sb="125" eb="126">
      <t>トウ</t>
    </rPh>
    <rPh sb="127" eb="129">
      <t>ニュウリョク</t>
    </rPh>
    <rPh sb="132" eb="134">
      <t>リヨウ</t>
    </rPh>
    <rPh sb="144" eb="146">
      <t>ヒツヨウ</t>
    </rPh>
    <rPh sb="147" eb="148">
      <t>オウ</t>
    </rPh>
    <rPh sb="151" eb="152">
      <t>アラ</t>
    </rPh>
    <rPh sb="154" eb="156">
      <t>コウモク</t>
    </rPh>
    <rPh sb="157" eb="159">
      <t>スウシキ</t>
    </rPh>
    <rPh sb="160" eb="161">
      <t>クワ</t>
    </rPh>
    <rPh sb="166" eb="168">
      <t>カノウ</t>
    </rPh>
    <rPh sb="175" eb="177">
      <t>ホウジン</t>
    </rPh>
    <rPh sb="178" eb="180">
      <t>ジッタイ</t>
    </rPh>
    <rPh sb="181" eb="182">
      <t>ア</t>
    </rPh>
    <rPh sb="186" eb="187">
      <t>ツカ</t>
    </rPh>
    <phoneticPr fontId="45"/>
  </si>
  <si>
    <t xml:space="preserve">「法人入力シート」、「学校入力シート」に学校法人名、学校名及び決算書等の数値を入力します。入力された数値は各分析シートの該当箇所に自動的に転記されます。 </t>
    <rPh sb="1" eb="3">
      <t>ホウジン</t>
    </rPh>
    <rPh sb="3" eb="5">
      <t>ニュウリョク</t>
    </rPh>
    <rPh sb="11" eb="13">
      <t>ガッコウ</t>
    </rPh>
    <rPh sb="13" eb="15">
      <t>ニュウリョク</t>
    </rPh>
    <rPh sb="20" eb="22">
      <t>ガッコウ</t>
    </rPh>
    <rPh sb="22" eb="24">
      <t>ホウジン</t>
    </rPh>
    <rPh sb="24" eb="25">
      <t>メイ</t>
    </rPh>
    <rPh sb="26" eb="28">
      <t>ガッコウ</t>
    </rPh>
    <rPh sb="28" eb="29">
      <t>メイ</t>
    </rPh>
    <rPh sb="29" eb="30">
      <t>オヨ</t>
    </rPh>
    <rPh sb="31" eb="34">
      <t>ケッサンショ</t>
    </rPh>
    <rPh sb="34" eb="35">
      <t>トウ</t>
    </rPh>
    <rPh sb="36" eb="38">
      <t>スウチ</t>
    </rPh>
    <rPh sb="39" eb="41">
      <t>ニュウリョク</t>
    </rPh>
    <rPh sb="45" eb="47">
      <t>ニュウリョク</t>
    </rPh>
    <rPh sb="50" eb="52">
      <t>スウチ</t>
    </rPh>
    <rPh sb="53" eb="54">
      <t>カク</t>
    </rPh>
    <rPh sb="54" eb="56">
      <t>ブンセキ</t>
    </rPh>
    <rPh sb="60" eb="62">
      <t>ガイトウ</t>
    </rPh>
    <rPh sb="62" eb="64">
      <t>カショ</t>
    </rPh>
    <rPh sb="65" eb="68">
      <t>ジドウテキ</t>
    </rPh>
    <rPh sb="69" eb="71">
      <t>テンキ</t>
    </rPh>
    <phoneticPr fontId="45"/>
  </si>
  <si>
    <t>教育活動資金
収支差額比率</t>
    <phoneticPr fontId="45"/>
  </si>
  <si>
    <t>保健系</t>
    <phoneticPr fontId="45"/>
  </si>
  <si>
    <t>入学状況集計学校数</t>
    <rPh sb="2" eb="4">
      <t>ジョウキョウ</t>
    </rPh>
    <rPh sb="4" eb="6">
      <t>シュウケイ</t>
    </rPh>
    <rPh sb="6" eb="8">
      <t>ガッコウ</t>
    </rPh>
    <rPh sb="8" eb="9">
      <t>スウ</t>
    </rPh>
    <phoneticPr fontId="45"/>
  </si>
  <si>
    <t>事業活動収支計算書においては、収入支出を教育活動、教育活動外、特別活動の３つに区分して、それぞれの区分における収支バランスが把握できる構造となっていますが、この比率はそのうち、臨時的な要素を除いた経常的な活動に関する部分に着目した比率です。
この比率がプラスで大きいほど経常的な収支は安定していることを示しますが、逆にこの比率がマイナスになる場合は、その要因が経常的なものか臨時的なものかを把握し、支出超過の状況が常態化していれば、学校法人の収支構造の見直しなどを含めた対応策を検討することが必要です。</t>
    <rPh sb="239" eb="241">
      <t>ケントウ</t>
    </rPh>
    <phoneticPr fontId="1"/>
  </si>
  <si>
    <t>理事長のリーダーシップのもと理事会が学校法人の最終的な決定機関として機能し、改革推進の中心的役割を果たしている</t>
  </si>
  <si>
    <t>理事・監事・評議員に対し、その職務に必要とされる研修や情報提供を行っている</t>
    <rPh sb="10" eb="11">
      <t>タイ</t>
    </rPh>
    <rPh sb="15" eb="17">
      <t>ショクム</t>
    </rPh>
    <rPh sb="18" eb="20">
      <t>ヒツヨウ</t>
    </rPh>
    <rPh sb="24" eb="26">
      <t>ケンシュウ</t>
    </rPh>
    <rPh sb="27" eb="29">
      <t>ジョウホウ</t>
    </rPh>
    <rPh sb="29" eb="31">
      <t>テイキョウ</t>
    </rPh>
    <rPh sb="32" eb="33">
      <t>オコナ</t>
    </rPh>
    <phoneticPr fontId="45"/>
  </si>
  <si>
    <t>理事・監事・評議員・会計監査人が善管注意義務や損害賠償責任を負うことを十分に理解し、適切に職務を執行している</t>
  </si>
  <si>
    <t>理事（特に非常勤理事）が理事会の議題をあらかじめ理解できるよう事前に説明資料を送付するなど、議論が活発になるような工夫をしている</t>
  </si>
  <si>
    <t>理事会の決定方針を、全部門・全教職員に周知徹底している</t>
  </si>
  <si>
    <r>
      <t>4.</t>
    </r>
    <r>
      <rPr>
        <sz val="10"/>
        <color theme="1"/>
        <rFont val="ＭＳ 明朝"/>
        <family val="1"/>
        <charset val="128"/>
      </rPr>
      <t>リスク管理体制・危機管理体制の構築</t>
    </r>
    <rPh sb="5" eb="7">
      <t>カンリ</t>
    </rPh>
    <rPh sb="7" eb="9">
      <t>タイセイ</t>
    </rPh>
    <rPh sb="17" eb="19">
      <t>コウチク</t>
    </rPh>
    <phoneticPr fontId="45"/>
  </si>
  <si>
    <t>リスク管理体制や危機管理体制を整備するとともに、法人運営におけるリスクを定期的に洗い出し、それら体制の見直しや改善を行う機会を設けている</t>
    <rPh sb="48" eb="50">
      <t>タイセイ</t>
    </rPh>
    <phoneticPr fontId="45"/>
  </si>
  <si>
    <t>財務分析を毎期実施し、分析内容を理事会で共有するとともに、全教職員に対して学校法人の会計と財務の仕組みや自法人の財務状況を説明する機会を毎期十分に設けている</t>
  </si>
  <si>
    <t>自然災害やサイバー攻撃等に対して、マニュアルや事業継続計画を策定するとともに、訓練や研修会等を実施している</t>
    <rPh sb="0" eb="2">
      <t>シゼン</t>
    </rPh>
    <rPh sb="2" eb="4">
      <t>サイガイ</t>
    </rPh>
    <rPh sb="9" eb="11">
      <t>コウゲキ</t>
    </rPh>
    <rPh sb="11" eb="12">
      <t>トウ</t>
    </rPh>
    <rPh sb="13" eb="14">
      <t>タイ</t>
    </rPh>
    <rPh sb="23" eb="25">
      <t>ジギョウ</t>
    </rPh>
    <rPh sb="25" eb="27">
      <t>ケイゾク</t>
    </rPh>
    <rPh sb="27" eb="29">
      <t>ケイカク</t>
    </rPh>
    <rPh sb="30" eb="32">
      <t>サクテイ</t>
    </rPh>
    <rPh sb="42" eb="45">
      <t>ケンシュウカイ</t>
    </rPh>
    <rPh sb="45" eb="46">
      <t>トウ</t>
    </rPh>
    <rPh sb="47" eb="49">
      <t>ジッシ</t>
    </rPh>
    <phoneticPr fontId="45"/>
  </si>
  <si>
    <t>倫理綱領、行動規範等を作成するとともに、その内容を周知するための研修等を実施し、ハラスメントの防止及びコンプライアンスに取り組んでいる</t>
    <rPh sb="0" eb="2">
      <t>リンリ</t>
    </rPh>
    <rPh sb="2" eb="4">
      <t>コウリョウ</t>
    </rPh>
    <rPh sb="5" eb="7">
      <t>コウドウ</t>
    </rPh>
    <rPh sb="7" eb="9">
      <t>キハン</t>
    </rPh>
    <rPh sb="9" eb="10">
      <t>トウ</t>
    </rPh>
    <rPh sb="11" eb="13">
      <t>サクセイ</t>
    </rPh>
    <rPh sb="47" eb="49">
      <t>ボウシ</t>
    </rPh>
    <rPh sb="49" eb="50">
      <t>オヨ</t>
    </rPh>
    <rPh sb="60" eb="61">
      <t>ト</t>
    </rPh>
    <rPh sb="62" eb="63">
      <t>ク</t>
    </rPh>
    <phoneticPr fontId="45"/>
  </si>
  <si>
    <t>評議員が評議員会の議題をあらかじめ理解できるよう事前に説明資料を送付するなど、議論が活発になるような工夫をしている</t>
  </si>
  <si>
    <t>評議員会が理事会の意思決定に関して適切なチェックを行うとともに、多様な観点から法人運営に対して提言を行うなど諮問機関として機能している</t>
  </si>
  <si>
    <t>整備した内部統制システムと実際の業務運営に齟齬がないか確認し、必要に応じて改善ができる体制が整備されている</t>
  </si>
  <si>
    <t>学生募集の強化を図るとともに、募集結果の評価や次年度に向けた実施内容の見直しを行っている</t>
    <rPh sb="0" eb="2">
      <t>ガクセイ</t>
    </rPh>
    <rPh sb="2" eb="4">
      <t>ボシュウ</t>
    </rPh>
    <rPh sb="5" eb="7">
      <t>キョウカ</t>
    </rPh>
    <rPh sb="8" eb="9">
      <t>ハカ</t>
    </rPh>
    <rPh sb="15" eb="17">
      <t>ボシュウ</t>
    </rPh>
    <rPh sb="17" eb="19">
      <t>ケッカ</t>
    </rPh>
    <rPh sb="20" eb="22">
      <t>ヒョウカ</t>
    </rPh>
    <rPh sb="23" eb="26">
      <t>ジネンド</t>
    </rPh>
    <rPh sb="27" eb="28">
      <t>ム</t>
    </rPh>
    <rPh sb="30" eb="34">
      <t>ジッシナイヨウ</t>
    </rPh>
    <rPh sb="35" eb="37">
      <t>ミナオ</t>
    </rPh>
    <rPh sb="39" eb="40">
      <t>オコナ</t>
    </rPh>
    <phoneticPr fontId="45"/>
  </si>
  <si>
    <t>寄付金・競争的資金・事業収入等の外部資金を獲得するための計画を立て、実行している</t>
    <rPh sb="0" eb="3">
      <t>キフキン</t>
    </rPh>
    <rPh sb="4" eb="7">
      <t>キョウソウテキ</t>
    </rPh>
    <rPh sb="7" eb="9">
      <t>シキン</t>
    </rPh>
    <rPh sb="10" eb="12">
      <t>ジギョウ</t>
    </rPh>
    <rPh sb="12" eb="14">
      <t>シュウニュウ</t>
    </rPh>
    <rPh sb="14" eb="15">
      <t>トウ</t>
    </rPh>
    <rPh sb="16" eb="18">
      <t>ガイブ</t>
    </rPh>
    <rPh sb="18" eb="20">
      <t>シキン</t>
    </rPh>
    <rPh sb="21" eb="23">
      <t>カクトク</t>
    </rPh>
    <rPh sb="28" eb="30">
      <t>ケイカク</t>
    </rPh>
    <rPh sb="31" eb="32">
      <t>タ</t>
    </rPh>
    <rPh sb="34" eb="36">
      <t>ジッコウ</t>
    </rPh>
    <phoneticPr fontId="45"/>
  </si>
  <si>
    <r>
      <t>私立大学団体等が策定したガバナンス・コードを踏まえ、ガバナンス向上</t>
    </r>
    <r>
      <rPr>
        <sz val="10"/>
        <rFont val="ＭＳ 明朝"/>
        <family val="1"/>
        <charset val="128"/>
      </rPr>
      <t>の取組</t>
    </r>
    <r>
      <rPr>
        <sz val="10"/>
        <color theme="1"/>
        <rFont val="ＭＳ 明朝"/>
        <family val="1"/>
        <charset val="128"/>
      </rPr>
      <t>を行っている</t>
    </r>
    <phoneticPr fontId="1"/>
  </si>
  <si>
    <t>2.経営理念に基づいた戦略の策定と実施</t>
    <rPh sb="2" eb="4">
      <t>ケイエイ</t>
    </rPh>
    <rPh sb="4" eb="6">
      <t>リネン</t>
    </rPh>
    <rPh sb="7" eb="8">
      <t>モト</t>
    </rPh>
    <rPh sb="11" eb="13">
      <t>センリャク</t>
    </rPh>
    <rPh sb="14" eb="16">
      <t>サクテイ</t>
    </rPh>
    <rPh sb="17" eb="19">
      <t>ジッシ</t>
    </rPh>
    <phoneticPr fontId="45"/>
  </si>
  <si>
    <t>教育、経営、財務情報を含む学内の様々なデータの入手・分析・管理等を行うＩＲ（インスティテューショナル・リサーチ）を行う部署等を設けている</t>
  </si>
  <si>
    <t>外部機関等（弁護士、公認会計士、経営コンサルタント、所轄庁、私学事業団等）を活用し、指摘・助言内容を経営改善の参考としている</t>
  </si>
  <si>
    <t>一貫性のある3つのポリシー（ＤＰ・ＣＰ・ＡＰ）に基づいた教育の諸活動を実施するとともに、その結果の自己点検・評価を踏まえた改善に取り組み、教育の内部質保証システムが確立されている</t>
    <rPh sb="0" eb="3">
      <t>イッカンセイ</t>
    </rPh>
    <rPh sb="24" eb="25">
      <t>モト</t>
    </rPh>
    <phoneticPr fontId="45"/>
  </si>
  <si>
    <t>学生の満足度調査など、定期的に学生の意見を聴取し、改善が求められる事項に対して速やかに対応するなど学生支援の充実に努めている</t>
    <rPh sb="0" eb="2">
      <t>ガクセイ</t>
    </rPh>
    <rPh sb="3" eb="8">
      <t>マンゾクドチョウサ</t>
    </rPh>
    <phoneticPr fontId="45"/>
  </si>
  <si>
    <t>経営戦略・中長期計画等の達成状況を定期的に把握し、その結果に応じて必要な対策を講じる仕組みが構築されている</t>
  </si>
  <si>
    <t>留学生について受入れ基準を明確にし、学業成績の把握、出欠状況の確認等の適切な在籍管理を行っている</t>
    <rPh sb="0" eb="3">
      <t>リュウガクセイ</t>
    </rPh>
    <rPh sb="7" eb="8">
      <t>ウ</t>
    </rPh>
    <rPh sb="8" eb="9">
      <t>イ</t>
    </rPh>
    <rPh sb="10" eb="12">
      <t>キジュン</t>
    </rPh>
    <rPh sb="13" eb="15">
      <t>メイカク</t>
    </rPh>
    <rPh sb="18" eb="20">
      <t>ガクギョウ</t>
    </rPh>
    <rPh sb="20" eb="22">
      <t>セイセキ</t>
    </rPh>
    <rPh sb="23" eb="25">
      <t>ハアク</t>
    </rPh>
    <rPh sb="26" eb="28">
      <t>シュッケツ</t>
    </rPh>
    <rPh sb="28" eb="30">
      <t>ジョウキョウ</t>
    </rPh>
    <rPh sb="31" eb="34">
      <t>カクニンナド</t>
    </rPh>
    <rPh sb="35" eb="37">
      <t>テキセツ</t>
    </rPh>
    <rPh sb="38" eb="40">
      <t>ザイセキ</t>
    </rPh>
    <rPh sb="40" eb="42">
      <t>カンリ</t>
    </rPh>
    <rPh sb="43" eb="44">
      <t>オコナ</t>
    </rPh>
    <phoneticPr fontId="45"/>
  </si>
  <si>
    <t>中長期計画が計画どおりに進まなかった場合の対応策（リスクシナリオ等）を作成している
※リスクシナリオについては私学事業団ホームページに掲載する『学校法人の経営改善等のためのハンドブック』を参照すること</t>
    <phoneticPr fontId="45"/>
  </si>
  <si>
    <t>社会や地域に貢献する大学等として、地域や自治体、企業等との交流、連携を積極的に進めている</t>
    <rPh sb="17" eb="19">
      <t>チイキ</t>
    </rPh>
    <phoneticPr fontId="45"/>
  </si>
  <si>
    <t>△50～50万円増減</t>
    <phoneticPr fontId="45"/>
  </si>
  <si>
    <t>家政系・その他学科</t>
    <rPh sb="0" eb="2">
      <t>カセイ</t>
    </rPh>
    <rPh sb="2" eb="3">
      <t>ケイ</t>
    </rPh>
    <rPh sb="7" eb="9">
      <t>ガッカ</t>
    </rPh>
    <phoneticPr fontId="45"/>
  </si>
  <si>
    <t>家政系・その他</t>
    <rPh sb="0" eb="2">
      <t>カセイ</t>
    </rPh>
    <rPh sb="2" eb="3">
      <t>ケイ</t>
    </rPh>
    <rPh sb="6" eb="7">
      <t>タ</t>
    </rPh>
    <phoneticPr fontId="5"/>
  </si>
  <si>
    <t>教育系</t>
    <rPh sb="0" eb="2">
      <t>キョウイク</t>
    </rPh>
    <rPh sb="2" eb="3">
      <t>ケイ</t>
    </rPh>
    <phoneticPr fontId="5"/>
  </si>
  <si>
    <t>芸術系</t>
  </si>
  <si>
    <t>10ポイント以上減少</t>
  </si>
  <si>
    <t>5ポイント以上減少</t>
  </si>
  <si>
    <t>5～△5ポイント増減</t>
  </si>
  <si>
    <t>5ポイント以上増加</t>
  </si>
  <si>
    <t>10ポイント以上増加</t>
  </si>
  <si>
    <t>10％以上増加</t>
  </si>
  <si>
    <t>5％以上増加</t>
  </si>
  <si>
    <t>5～△5％増減</t>
  </si>
  <si>
    <t>5％以上減少</t>
  </si>
  <si>
    <t>10％以上減少</t>
  </si>
  <si>
    <t>家政系・その他</t>
    <rPh sb="0" eb="2">
      <t>カセイ</t>
    </rPh>
    <rPh sb="6" eb="7">
      <t>タ</t>
    </rPh>
    <phoneticPr fontId="45"/>
  </si>
  <si>
    <t>大学法人</t>
    <rPh sb="0" eb="2">
      <t>ダイガク</t>
    </rPh>
    <phoneticPr fontId="45"/>
  </si>
  <si>
    <t>大学部門</t>
    <rPh sb="0" eb="2">
      <t>ダイガク</t>
    </rPh>
    <rPh sb="2" eb="4">
      <t>ブモン</t>
    </rPh>
    <phoneticPr fontId="45"/>
  </si>
  <si>
    <r>
      <t>　※本シートにない項目の目標値や階層の刻み等に変更を加えたい場合は、</t>
    </r>
    <r>
      <rPr>
        <u/>
        <sz val="11"/>
        <rFont val="ＭＳ Ｐゴシック"/>
        <family val="3"/>
        <charset val="128"/>
        <scheme val="minor"/>
      </rPr>
      <t>絶対評価シート（非表示になっています）</t>
    </r>
    <r>
      <rPr>
        <sz val="11"/>
        <rFont val="ＭＳ Ｐゴシック"/>
        <family val="3"/>
        <charset val="128"/>
        <scheme val="minor"/>
      </rPr>
      <t>を表示のうえ編集してください。</t>
    </r>
    <rPh sb="54" eb="56">
      <t>ヒョウジ</t>
    </rPh>
    <phoneticPr fontId="45"/>
  </si>
  <si>
    <t>自己診断チェックリスト（エクセル版）について</t>
    <phoneticPr fontId="45"/>
  </si>
  <si>
    <t>自己診断チェックリスト（エクセル版）の入力方法</t>
    <phoneticPr fontId="45"/>
  </si>
  <si>
    <t>「入力方法」、「法人入力シート」、「学校入力シート」、「目標値入力シート」は入力補助用のシートです。</t>
    <rPh sb="1" eb="3">
      <t>ニュウリョク</t>
    </rPh>
    <rPh sb="3" eb="5">
      <t>ホウホウ</t>
    </rPh>
    <rPh sb="8" eb="10">
      <t>ホウジン</t>
    </rPh>
    <rPh sb="10" eb="12">
      <t>ニュウリョク</t>
    </rPh>
    <rPh sb="18" eb="20">
      <t>ガッコウ</t>
    </rPh>
    <rPh sb="20" eb="22">
      <t>ニュウリョク</t>
    </rPh>
    <rPh sb="30" eb="31">
      <t>アタイ</t>
    </rPh>
    <rPh sb="38" eb="40">
      <t>ニュウリョク</t>
    </rPh>
    <rPh sb="40" eb="43">
      <t>ホジョヨウ</t>
    </rPh>
    <phoneticPr fontId="45"/>
  </si>
  <si>
    <t>理工系</t>
    <rPh sb="0" eb="3">
      <t>リコウケイ</t>
    </rPh>
    <phoneticPr fontId="45"/>
  </si>
  <si>
    <t>　※小数点以下8桁までの数値を表示上調整している。</t>
    <rPh sb="2" eb="7">
      <t>ショウスウテンイカ</t>
    </rPh>
    <rPh sb="8" eb="9">
      <t>ケタ</t>
    </rPh>
    <rPh sb="12" eb="14">
      <t>スウチ</t>
    </rPh>
    <rPh sb="18" eb="20">
      <t>チョウセイ</t>
    </rPh>
    <phoneticPr fontId="1"/>
  </si>
  <si>
    <t>※合格率は100％を第1階層とし、残りを9階層に分けている。</t>
    <rPh sb="1" eb="4">
      <t>ゴウカクリツ</t>
    </rPh>
    <rPh sb="10" eb="11">
      <t>ダイ</t>
    </rPh>
    <rPh sb="12" eb="14">
      <t>カイソウ</t>
    </rPh>
    <rPh sb="17" eb="18">
      <t>ノコ</t>
    </rPh>
    <rPh sb="21" eb="23">
      <t>カイソウ</t>
    </rPh>
    <rPh sb="24" eb="25">
      <t>ワ</t>
    </rPh>
    <phoneticPr fontId="1"/>
  </si>
  <si>
    <t>　※系統区分については『今日の私学財政』の系統区分に基づく。数値は加重平均による算出。</t>
    <rPh sb="2" eb="4">
      <t>ケイトウ</t>
    </rPh>
    <rPh sb="4" eb="6">
      <t>クブン</t>
    </rPh>
    <rPh sb="12" eb="14">
      <t>コンニチ</t>
    </rPh>
    <rPh sb="15" eb="17">
      <t>シガク</t>
    </rPh>
    <rPh sb="17" eb="19">
      <t>ザイセイ</t>
    </rPh>
    <rPh sb="21" eb="23">
      <t>ケイトウ</t>
    </rPh>
    <rPh sb="23" eb="25">
      <t>クブン</t>
    </rPh>
    <rPh sb="26" eb="27">
      <t>モト</t>
    </rPh>
    <rPh sb="30" eb="32">
      <t>スウチ</t>
    </rPh>
    <rPh sb="33" eb="35">
      <t>カジュウ</t>
    </rPh>
    <rPh sb="35" eb="37">
      <t>ヘイキン</t>
    </rPh>
    <rPh sb="40" eb="42">
      <t>サンシュツ</t>
    </rPh>
    <phoneticPr fontId="45"/>
  </si>
  <si>
    <t>※集計法人数を満たさなかったため、保健系学科と農工系学科は合算して理工系学科としている。</t>
    <rPh sb="1" eb="6">
      <t>シュウケイホウジンスウ</t>
    </rPh>
    <rPh sb="7" eb="8">
      <t>ミ</t>
    </rPh>
    <rPh sb="29" eb="31">
      <t>ガッサン</t>
    </rPh>
    <rPh sb="33" eb="38">
      <t>リコウケイガッカ</t>
    </rPh>
    <phoneticPr fontId="45"/>
  </si>
  <si>
    <t>2年連続0%未満</t>
    <phoneticPr fontId="45"/>
  </si>
  <si>
    <t>直近年度0%未満</t>
    <phoneticPr fontId="45"/>
  </si>
  <si>
    <t>直近年度0％以上10％未満</t>
    <phoneticPr fontId="45"/>
  </si>
  <si>
    <t>直近年度10％以上</t>
    <phoneticPr fontId="45"/>
  </si>
  <si>
    <t>2年連続10%以上</t>
    <phoneticPr fontId="45"/>
  </si>
  <si>
    <t>2年連続60%以上</t>
    <phoneticPr fontId="45"/>
  </si>
  <si>
    <t>直近年度60％以上</t>
    <phoneticPr fontId="45"/>
  </si>
  <si>
    <t>直近年度50％以上60％未満</t>
    <phoneticPr fontId="45"/>
  </si>
  <si>
    <t>直近年度50％未満</t>
    <phoneticPr fontId="45"/>
  </si>
  <si>
    <t>2年連続50%未満</t>
    <phoneticPr fontId="45"/>
  </si>
  <si>
    <t>2年連続目標未達成</t>
    <phoneticPr fontId="45"/>
  </si>
  <si>
    <t>直近年度目標未達成</t>
    <phoneticPr fontId="45"/>
  </si>
  <si>
    <t>直近年度目標達成</t>
    <phoneticPr fontId="45"/>
  </si>
  <si>
    <t>2年連続目標達成</t>
    <phoneticPr fontId="45"/>
  </si>
  <si>
    <t>直近年度10％未満</t>
    <phoneticPr fontId="45"/>
  </si>
  <si>
    <t>直近年度10％以上20％未満</t>
    <phoneticPr fontId="45"/>
  </si>
  <si>
    <t>直近年度20％以上</t>
    <phoneticPr fontId="45"/>
  </si>
  <si>
    <t>2年連続20%以上</t>
    <phoneticPr fontId="45"/>
  </si>
  <si>
    <t>2年連続100%未満</t>
    <phoneticPr fontId="45"/>
  </si>
  <si>
    <t>直近年度100％未満</t>
    <phoneticPr fontId="45"/>
  </si>
  <si>
    <t>直近年度100％以上</t>
    <phoneticPr fontId="45"/>
  </si>
  <si>
    <t>2年連続100%以上</t>
    <phoneticPr fontId="45"/>
  </si>
  <si>
    <t>2年連続4年未満</t>
    <phoneticPr fontId="45"/>
  </si>
  <si>
    <t>直近年度4年未満</t>
    <rPh sb="5" eb="6">
      <t>ネン</t>
    </rPh>
    <phoneticPr fontId="45"/>
  </si>
  <si>
    <t>直近年度4年以上</t>
    <rPh sb="0" eb="2">
      <t>チョッキン</t>
    </rPh>
    <rPh sb="2" eb="4">
      <t>ネンド</t>
    </rPh>
    <rPh sb="5" eb="8">
      <t>ネンイジョウ</t>
    </rPh>
    <phoneticPr fontId="45"/>
  </si>
  <si>
    <t>2年連続4年以上</t>
    <rPh sb="1" eb="2">
      <t>ネン</t>
    </rPh>
    <rPh sb="2" eb="4">
      <t>レンゾク</t>
    </rPh>
    <rPh sb="5" eb="6">
      <t>ネン</t>
    </rPh>
    <rPh sb="6" eb="8">
      <t>イジョウ</t>
    </rPh>
    <phoneticPr fontId="45"/>
  </si>
  <si>
    <t>直近年度100%以上200%未満</t>
    <rPh sb="0" eb="2">
      <t>チョッキン</t>
    </rPh>
    <rPh sb="2" eb="4">
      <t>ネンド</t>
    </rPh>
    <rPh sb="8" eb="10">
      <t>イジョウ</t>
    </rPh>
    <rPh sb="14" eb="16">
      <t>ミマン</t>
    </rPh>
    <phoneticPr fontId="45"/>
  </si>
  <si>
    <t>直近年度200％以上</t>
    <phoneticPr fontId="45"/>
  </si>
  <si>
    <t>2年連続200%以上</t>
    <phoneticPr fontId="45"/>
  </si>
  <si>
    <t>2年連続10年超</t>
    <phoneticPr fontId="45"/>
  </si>
  <si>
    <t>直近年度10年超</t>
    <rPh sb="0" eb="2">
      <t>チョッキン</t>
    </rPh>
    <rPh sb="2" eb="4">
      <t>ネンド</t>
    </rPh>
    <rPh sb="6" eb="7">
      <t>ネン</t>
    </rPh>
    <rPh sb="7" eb="8">
      <t>チョウ</t>
    </rPh>
    <phoneticPr fontId="45"/>
  </si>
  <si>
    <t>直近年度10年以内</t>
    <rPh sb="0" eb="2">
      <t>チョッキン</t>
    </rPh>
    <rPh sb="2" eb="4">
      <t>ネンド</t>
    </rPh>
    <rPh sb="6" eb="7">
      <t>ネン</t>
    </rPh>
    <rPh sb="7" eb="9">
      <t>イナイ</t>
    </rPh>
    <phoneticPr fontId="45"/>
  </si>
  <si>
    <t>2年連続10年以内</t>
    <rPh sb="1" eb="2">
      <t>ネン</t>
    </rPh>
    <rPh sb="2" eb="4">
      <t>レンゾク</t>
    </rPh>
    <rPh sb="6" eb="7">
      <t>ネン</t>
    </rPh>
    <rPh sb="7" eb="9">
      <t>イナイ</t>
    </rPh>
    <phoneticPr fontId="45"/>
  </si>
  <si>
    <t>絶対評価</t>
  </si>
  <si>
    <t>相対評価</t>
  </si>
  <si>
    <t>趨勢評価</t>
  </si>
  <si>
    <t>３．人件費依存率</t>
  </si>
  <si>
    <t>４．教育活動資金収支差額比率</t>
  </si>
  <si>
    <t>５．積立率</t>
  </si>
  <si>
    <t>５-参考）減価償却比率</t>
  </si>
  <si>
    <t>６．運用資産超過額対教育活動資金収支差額比</t>
  </si>
  <si>
    <t>2年連続2年未満</t>
  </si>
  <si>
    <t>直近年度2年未満</t>
    <rPh sb="5" eb="6">
      <t>ネン</t>
    </rPh>
    <phoneticPr fontId="45"/>
  </si>
  <si>
    <t>直近年度2年以上</t>
    <rPh sb="0" eb="2">
      <t>チョッキン</t>
    </rPh>
    <rPh sb="2" eb="4">
      <t>ネンド</t>
    </rPh>
    <rPh sb="5" eb="8">
      <t>ネンイジョウ</t>
    </rPh>
    <phoneticPr fontId="45"/>
  </si>
  <si>
    <t>2年連続2年以上</t>
    <rPh sb="1" eb="2">
      <t>ネン</t>
    </rPh>
    <rPh sb="2" eb="4">
      <t>レンゾク</t>
    </rPh>
    <rPh sb="5" eb="6">
      <t>ネン</t>
    </rPh>
    <rPh sb="6" eb="8">
      <t>イジョウ</t>
    </rPh>
    <phoneticPr fontId="45"/>
  </si>
  <si>
    <t>７．運用資産対教育活動資金収支差額比</t>
  </si>
  <si>
    <t>８．流動比率</t>
  </si>
  <si>
    <t>９．外部負債超過額対教育活動資金収支差額比</t>
  </si>
  <si>
    <t>2年連続0%未満</t>
    <phoneticPr fontId="1"/>
  </si>
  <si>
    <t>直近年度0％未満</t>
    <phoneticPr fontId="1"/>
  </si>
  <si>
    <t>直近年度0％以上10%未満</t>
    <phoneticPr fontId="1"/>
  </si>
  <si>
    <t>直近年度10％以上</t>
    <phoneticPr fontId="1"/>
  </si>
  <si>
    <t>2年連続10%以上</t>
    <phoneticPr fontId="1"/>
  </si>
  <si>
    <t>２．人件費比率</t>
  </si>
  <si>
    <t>３．志願倍率</t>
  </si>
  <si>
    <t>2年連続2.5倍未満</t>
    <rPh sb="1" eb="2">
      <t>ネン</t>
    </rPh>
    <rPh sb="2" eb="4">
      <t>レンゾク</t>
    </rPh>
    <rPh sb="7" eb="8">
      <t>バイ</t>
    </rPh>
    <rPh sb="8" eb="10">
      <t>ミマン</t>
    </rPh>
    <phoneticPr fontId="45"/>
  </si>
  <si>
    <t>直近年度2.5倍未満</t>
    <rPh sb="7" eb="8">
      <t>バイ</t>
    </rPh>
    <phoneticPr fontId="45"/>
  </si>
  <si>
    <t>直近年度2.5倍以上</t>
    <phoneticPr fontId="45"/>
  </si>
  <si>
    <t>2年連続2.5倍以上</t>
    <rPh sb="1" eb="2">
      <t>ネン</t>
    </rPh>
    <rPh sb="2" eb="4">
      <t>レンゾク</t>
    </rPh>
    <rPh sb="7" eb="8">
      <t>バイ</t>
    </rPh>
    <rPh sb="8" eb="10">
      <t>イジョウ</t>
    </rPh>
    <phoneticPr fontId="45"/>
  </si>
  <si>
    <t>2年連続5倍以上</t>
    <rPh sb="1" eb="2">
      <t>ネン</t>
    </rPh>
    <rPh sb="2" eb="4">
      <t>レンゾク</t>
    </rPh>
    <rPh sb="5" eb="6">
      <t>バイ</t>
    </rPh>
    <rPh sb="6" eb="8">
      <t>イジョウ</t>
    </rPh>
    <phoneticPr fontId="45"/>
  </si>
  <si>
    <t>４．合格率</t>
  </si>
  <si>
    <t>５．歩留率　６．推薦割合</t>
  </si>
  <si>
    <t>相対評価（5）</t>
  </si>
  <si>
    <t>相対評価（6）</t>
  </si>
  <si>
    <t>７．入学定員充足率　８．収容定員充足率</t>
  </si>
  <si>
    <t>相対評価（7）</t>
  </si>
  <si>
    <t>相対評価（8）</t>
  </si>
  <si>
    <t>９．中途退学者率　10．奨学費割合</t>
  </si>
  <si>
    <t>相対評価(9)</t>
  </si>
  <si>
    <t>相対評価（10）</t>
  </si>
  <si>
    <t>11．専任教員１人当たり学生数  11．専任職員１人当たり学生数</t>
  </si>
  <si>
    <t>相対評価（11）</t>
  </si>
  <si>
    <t>12．専任教員対非常勤教員割合</t>
  </si>
  <si>
    <t>13．専任教員対専任職員割合</t>
  </si>
  <si>
    <t>14．専任教員１人当たり人件費　14．専任職員１人当たり人件費</t>
  </si>
  <si>
    <t>相対評価（14）</t>
    <phoneticPr fontId="1"/>
  </si>
  <si>
    <t>15．学生１人当たり教育研究経費支出　15．学生１人当たり管理経費支出</t>
  </si>
  <si>
    <t>相対評価（15）</t>
  </si>
  <si>
    <t>2年連続1.5倍未満</t>
    <rPh sb="1" eb="2">
      <t>ネン</t>
    </rPh>
    <rPh sb="2" eb="4">
      <t>レンゾク</t>
    </rPh>
    <rPh sb="7" eb="8">
      <t>バイ</t>
    </rPh>
    <rPh sb="8" eb="10">
      <t>ミマン</t>
    </rPh>
    <phoneticPr fontId="45"/>
  </si>
  <si>
    <t>直近年度1.5倍未満</t>
    <rPh sb="7" eb="8">
      <t>バイ</t>
    </rPh>
    <phoneticPr fontId="45"/>
  </si>
  <si>
    <t>直近年度1.5倍以上</t>
  </si>
  <si>
    <t>2年連続1.5倍以上</t>
    <rPh sb="1" eb="2">
      <t>ネン</t>
    </rPh>
    <rPh sb="2" eb="4">
      <t>レンゾク</t>
    </rPh>
    <rPh sb="7" eb="8">
      <t>バイ</t>
    </rPh>
    <rPh sb="8" eb="10">
      <t>イジョウ</t>
    </rPh>
    <phoneticPr fontId="45"/>
  </si>
  <si>
    <t>2年連続2倍以上</t>
    <rPh sb="1" eb="2">
      <t>ネン</t>
    </rPh>
    <rPh sb="2" eb="4">
      <t>レンゾク</t>
    </rPh>
    <rPh sb="5" eb="6">
      <t>バイ</t>
    </rPh>
    <rPh sb="6" eb="8">
      <t>イジョウ</t>
    </rPh>
    <phoneticPr fontId="45"/>
  </si>
  <si>
    <t>その他の部門</t>
    <rPh sb="2" eb="3">
      <t>タ</t>
    </rPh>
    <rPh sb="4" eb="6">
      <t>ブモン</t>
    </rPh>
    <phoneticPr fontId="1"/>
  </si>
  <si>
    <t>教育活動資金収入の計</t>
    <rPh sb="0" eb="2">
      <t>キョウイク</t>
    </rPh>
    <rPh sb="2" eb="4">
      <t>カツドウ</t>
    </rPh>
    <rPh sb="4" eb="6">
      <t>シキン</t>
    </rPh>
    <rPh sb="6" eb="8">
      <t>シュウニュウ</t>
    </rPh>
    <rPh sb="9" eb="10">
      <t>ケイ</t>
    </rPh>
    <phoneticPr fontId="45"/>
  </si>
  <si>
    <t>教育活動資金支出の計</t>
    <rPh sb="0" eb="2">
      <t>キョウイク</t>
    </rPh>
    <rPh sb="2" eb="4">
      <t>カツドウ</t>
    </rPh>
    <rPh sb="4" eb="6">
      <t>シキン</t>
    </rPh>
    <rPh sb="6" eb="8">
      <t>シシュツ</t>
    </rPh>
    <rPh sb="9" eb="10">
      <t>ケイ</t>
    </rPh>
    <phoneticPr fontId="45"/>
  </si>
  <si>
    <t xml:space="preserve">   その他引当特定資産</t>
    <rPh sb="5" eb="6">
      <t>タ</t>
    </rPh>
    <rPh sb="6" eb="8">
      <t>ヒキアテ</t>
    </rPh>
    <rPh sb="8" eb="10">
      <t>トクテイ</t>
    </rPh>
    <rPh sb="10" eb="12">
      <t>シサン</t>
    </rPh>
    <phoneticPr fontId="45"/>
  </si>
  <si>
    <r>
      <rPr>
        <b/>
        <sz val="9"/>
        <rFont val="ＭＳ Ｐゴシック"/>
        <family val="3"/>
        <charset val="128"/>
      </rPr>
      <t>　</t>
    </r>
    <r>
      <rPr>
        <sz val="9"/>
        <rFont val="ＭＳ Ｐゴシック"/>
        <family val="3"/>
        <charset val="128"/>
      </rPr>
      <t xml:space="preserve"> 一年以内償還予定学校債</t>
    </r>
    <rPh sb="2" eb="3">
      <t>イチ</t>
    </rPh>
    <rPh sb="3" eb="4">
      <t>ネン</t>
    </rPh>
    <rPh sb="4" eb="6">
      <t>イナイ</t>
    </rPh>
    <rPh sb="6" eb="8">
      <t>ショウカン</t>
    </rPh>
    <rPh sb="8" eb="10">
      <t>ヨテイ</t>
    </rPh>
    <rPh sb="10" eb="12">
      <t>ガッコウ</t>
    </rPh>
    <rPh sb="12" eb="13">
      <t>サイ</t>
    </rPh>
    <phoneticPr fontId="45"/>
  </si>
  <si>
    <t xml:space="preserve"> 推薦入学者数</t>
    <rPh sb="1" eb="3">
      <t>スイセン</t>
    </rPh>
    <rPh sb="3" eb="5">
      <t>ニュウガク</t>
    </rPh>
    <rPh sb="5" eb="6">
      <t>シャ</t>
    </rPh>
    <rPh sb="6" eb="7">
      <t>スウ</t>
    </rPh>
    <phoneticPr fontId="45"/>
  </si>
  <si>
    <t xml:space="preserve">参考）減価償却比率
減価償却資産の取得価額に対する減価償却累計額の割合です｡建物・設備等の有形固定資産を中心とする減価償却資産は､耐用年数に応じて減価償却されますが､固定資産の取得価額と未償却残高との差額である償却累計額が､取得価額に対してどの程度を占めているかを測る比率です｡資産の取得年次が古いほど､又は耐用年数を短期間に設定しているほどこの比率は高くなります｡なお､設立から間もない学校法人では固定資産の償却が開始したばかりであるため、特に低い値となります｡
※3) 減価償却資産取得価額（図書を除く有形固定資産）＝減価償却対象有形固定資産簿価（建物、構築物、教育研究用機器備品、管理用機器備品、車両、その他有形固定資産の貸借対照表計上額）＋当該資産にかかる減価償却累計額の合計
</t>
    <rPh sb="293" eb="296">
      <t>カンリヨウ</t>
    </rPh>
    <rPh sb="302" eb="303">
      <t>リョウ</t>
    </rPh>
    <rPh sb="324" eb="326">
      <t>トウガイ</t>
    </rPh>
    <phoneticPr fontId="1"/>
  </si>
  <si>
    <t>学校法人の本業である教育活動による収支の結果がマイナスの状態の場合に、返済すべき外部負債を除いた運用資産（運用資産超過額）の割合を示した比率です。ただし、「その他の活動」でプラスを生み出せなければ、過去の蓄積である運用資産を取り崩すこととなります。</t>
    <rPh sb="17" eb="19">
      <t>シュウシ</t>
    </rPh>
    <rPh sb="62" eb="64">
      <t>ワリアイ</t>
    </rPh>
    <rPh sb="65" eb="66">
      <t>シメ</t>
    </rPh>
    <rPh sb="68" eb="70">
      <t>ヒリツ</t>
    </rPh>
    <phoneticPr fontId="1"/>
  </si>
  <si>
    <t>学校法人の本業である教育活動による収支の結果がマイナスの状態の場合に、運用資産が蓄積された割合を示した比率です。教育活動資金収支差額がマイナスの場合では、「その他の活動」でプラスを生み出せなければ、過去の蓄積である運用資産を取り崩すこととなります。</t>
    <rPh sb="17" eb="19">
      <t>シュウシ</t>
    </rPh>
    <phoneticPr fontId="1"/>
  </si>
  <si>
    <t>流動負債に対する流動資産の割合を示した比率です。
１年以内に償還又は支払わなければならない流動負債に対して、現金預金又は１年以内に現金化が可能な流動資産がどの程度用意されているかという、学校法人の資金流動性すなわち短期的な支払い能力を判断する重要な指標の１つです。一般に金融機関等では、この比率が200％以上であれば優良とみなしています。100％を下回っている場合には、流動負債を固定資産に投下していることが多く、資金繰りに窮していると見られます。
ただし、学校法人にあっては、流動負債には外部負債とは性格を異にする前受金の比重が大きいことや、流動資産には企業のように多額の「棚卸資産」がなく、ほとんど当座に必要な現金預金であること、さらに、資金運用の点から、長期有価証券へ運用替えしている場合もあり、また、将来に備えて引当特定資産等に資金を留保している場合もあるため、必ずしもこの比率が低くなると資金繰りに窮しているとは限らないのでご留意ください。</t>
    <rPh sb="13" eb="15">
      <t>ワリアイ</t>
    </rPh>
    <rPh sb="16" eb="17">
      <t>シメ</t>
    </rPh>
    <rPh sb="19" eb="21">
      <t>ヒリツ</t>
    </rPh>
    <phoneticPr fontId="1"/>
  </si>
  <si>
    <t>運用資産をすべて外部負債の返済に回すと仮定して、残った外部負債を教育活動資金収支差額のプラス分で何年で返済可能かを計算します。ただし、超過した外部負債の返済に10年超かかる状態は外部負債が過大であるとみなすことができます。</t>
    <phoneticPr fontId="1"/>
  </si>
  <si>
    <t>推薦入学者数</t>
    <rPh sb="0" eb="2">
      <t>スイセン</t>
    </rPh>
    <rPh sb="2" eb="4">
      <t>ニュウガク</t>
    </rPh>
    <rPh sb="4" eb="5">
      <t>シャ</t>
    </rPh>
    <rPh sb="5" eb="6">
      <t>スウ</t>
    </rPh>
    <phoneticPr fontId="1"/>
  </si>
  <si>
    <t>推薦入学者数(j)</t>
    <rPh sb="0" eb="2">
      <t>スイセン</t>
    </rPh>
    <rPh sb="2" eb="4">
      <t>ニュウガク</t>
    </rPh>
    <rPh sb="4" eb="5">
      <t>シャ</t>
    </rPh>
    <rPh sb="5" eb="6">
      <t>スウ</t>
    </rPh>
    <phoneticPr fontId="1"/>
  </si>
  <si>
    <t>収容定員に対する在籍者数の割合を示した比率です。
一般には100％に近づくほど良いと考えられます。この数値が特に低い状況が続く場合には、学生募集状況が悪化している場合があるため注意する必要があります。</t>
    <rPh sb="0" eb="2">
      <t>シュウヨウ</t>
    </rPh>
    <rPh sb="2" eb="4">
      <t>テイイン</t>
    </rPh>
    <phoneticPr fontId="1"/>
  </si>
  <si>
    <t>学生生徒等納付金に対し、授業料等の減免額である奨学費の割合を示した比率です。経済的に修学困難な学生の救済や成績、スポーツ優秀者に対する支援等さまざまな目的があり、学生確保の点で効果は認められるものの、割合が高くなりすぎると経営的に問題が生ずる場合があります。</t>
    <rPh sb="67" eb="69">
      <t>シエン</t>
    </rPh>
    <phoneticPr fontId="1"/>
  </si>
  <si>
    <t>１人の専任教員（または専任職員）で何人の学生を担当しているかを示す比率です。
「専任教員１人当たり学生数」は、少なければ少人数の教育となり、教育研究面ではよいですが教員数が多すぎると支出増となり、経営を圧迫させます。また、「専任職員１人当たり学生数」は業務のアウトソーシングや専任を非常勤にすることで改善することもありますが、質の確保の点にも十分な配慮が必要です。</t>
    <rPh sb="11" eb="13">
      <t>センニン</t>
    </rPh>
    <rPh sb="13" eb="15">
      <t>ショクイン</t>
    </rPh>
    <rPh sb="60" eb="63">
      <t>ショウニンズウ</t>
    </rPh>
    <rPh sb="64" eb="66">
      <t>キョウイク</t>
    </rPh>
    <rPh sb="82" eb="85">
      <t>キョウインスウ</t>
    </rPh>
    <rPh sb="86" eb="87">
      <t>オオ</t>
    </rPh>
    <rPh sb="91" eb="94">
      <t>シシュツゾウ</t>
    </rPh>
    <phoneticPr fontId="1"/>
  </si>
  <si>
    <r>
      <t>5積立率　6運用資産超過額対教育活動資金収支差額比（年）　</t>
    </r>
    <r>
      <rPr>
        <sz val="11"/>
        <color theme="1"/>
        <rFont val="ＭＳ Ｐゴシック"/>
        <family val="2"/>
        <charset val="128"/>
        <scheme val="minor"/>
      </rPr>
      <t>7運用資産対教育活動資金収支差額比（年）</t>
    </r>
    <phoneticPr fontId="45"/>
  </si>
  <si>
    <t>5　積立率</t>
    <rPh sb="2" eb="4">
      <t>ツミタテ</t>
    </rPh>
    <rPh sb="4" eb="5">
      <t>リツ</t>
    </rPh>
    <phoneticPr fontId="45"/>
  </si>
  <si>
    <t>※小数点以下8桁までの数値を表示上調整しています。</t>
    <rPh sb="1" eb="6">
      <t>ショウスウテンイカ</t>
    </rPh>
    <rPh sb="7" eb="8">
      <t>ケタ</t>
    </rPh>
    <rPh sb="11" eb="13">
      <t>スウチ</t>
    </rPh>
    <rPh sb="17" eb="19">
      <t>チョウセイ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</si>
</sst>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2">
    <numFmt numFmtId="176" formatCode="0.0%"/>
    <numFmt numFmtId="177" formatCode="0&quot;/50&quot;"/>
    <numFmt numFmtId="178" formatCode="0.0_ "/>
    <numFmt numFmtId="179" formatCode="0.0"/>
    <numFmt numFmtId="180" formatCode="#,###&quot;年&quot;&quot;度&quot;"/>
    <numFmt numFmtId="181" formatCode="#,##0_);[Red]\(#,##0\)"/>
    <numFmt numFmtId="182" formatCode="#,##0_ "/>
    <numFmt numFmtId="183" formatCode="#,##0,,"/>
    <numFmt numFmtId="184" formatCode="0.00_ "/>
    <numFmt numFmtId="185" formatCode="0_ "/>
    <numFmt numFmtId="186" formatCode="#,##0.00_ "/>
    <numFmt numFmtId="187" formatCode="#,##0.00_);[Red]\(#,##0.00\)"/>
    <numFmt numFmtId="188" formatCode="0.0&quot;年&quot;"/>
    <numFmt numFmtId="189" formatCode="#,##0,"/>
    <numFmt numFmtId="190" formatCode="#,##0.0,,"/>
    <numFmt numFmtId="191" formatCode="0.0&quot;人&quot;"/>
    <numFmt numFmtId="192" formatCode="#,##0.0_ "/>
    <numFmt numFmtId="193" formatCode="#,##0&quot;人&quot;"/>
    <numFmt numFmtId="194" formatCode="\2&quot;年&quot;&quot;連&quot;&quot;続&quot;0%&quot;以&quot;&quot;上&quot;"/>
    <numFmt numFmtId="195" formatCode="&quot;直&quot;&quot;近&quot;&quot;年&quot;&quot;度&quot;0%&quot;以&quot;&quot;上&quot;"/>
    <numFmt numFmtId="196" formatCode="&quot;直&quot;&quot;近&quot;&quot;年&quot;&quot;度&quot;0%&quot;未&quot;&quot;満&quot;"/>
    <numFmt numFmtId="197" formatCode="\2&quot;年&quot;&quot;連&quot;&quot;続&quot;0%&quot;未&quot;&quot;満&quot;"/>
    <numFmt numFmtId="198" formatCode="#,##0\ ;&quot;△ &quot;#,##0\ "/>
    <numFmt numFmtId="199" formatCode="&quot;+&quot;#,##0.0&quot;P&quot;;&quot;-&quot;#,##0.0&quot;P&quot;;&quot;±&quot;#,##0.0&quot;P&quot;"/>
    <numFmt numFmtId="200" formatCode="0.0_);[Red]\(0.0\)"/>
    <numFmt numFmtId="201" formatCode="0_);[Red]\(0\)"/>
    <numFmt numFmtId="202" formatCode="#,##0.0_);[Red]\(#,##0.0\)"/>
    <numFmt numFmtId="203" formatCode="0.00_);[Red]\(0.00\)"/>
    <numFmt numFmtId="204" formatCode="0.00&quot;倍&quot;"/>
    <numFmt numFmtId="205" formatCode="&quot;+&quot;#,##0.00&quot;P&quot;;&quot;-&quot;#,##0.00&quot;P&quot;;&quot;±&quot;#,##0.00&quot;P&quot;"/>
    <numFmt numFmtId="206" formatCode="0.0\ "/>
    <numFmt numFmtId="207" formatCode="@&quot;（人）&quot;"/>
    <numFmt numFmtId="208" formatCode="@&quot;（百万円）&quot;"/>
    <numFmt numFmtId="209" formatCode="@&quot;（千円）&quot;"/>
    <numFmt numFmtId="210" formatCode="0.000_ "/>
    <numFmt numFmtId="211" formatCode="####&quot;年&quot;&quot;度&quot;"/>
    <numFmt numFmtId="212" formatCode="0.00\ "/>
    <numFmt numFmtId="213" formatCode="0\ "/>
    <numFmt numFmtId="214" formatCode="#,##0;&quot;△ &quot;#,##0"/>
    <numFmt numFmtId="215" formatCode="@&quot;学部&quot;"/>
    <numFmt numFmtId="216" formatCode="@&quot;学科&quot;"/>
    <numFmt numFmtId="217" formatCode="#,##0.0&quot;人&quot;"/>
  </numFmts>
  <fonts count="121">
    <font>
      <sz val="11"/>
      <color theme="1"/>
      <name val="ＭＳ Ｐゴシック"/>
      <family val="2"/>
      <charset val="128"/>
      <scheme val="minor"/>
    </font>
    <font>
      <sz val="6"/>
      <name val="ＭＳ Ｐゴシック"/>
      <family val="2"/>
      <charset val="128"/>
      <scheme val="minor"/>
    </font>
    <font>
      <sz val="11"/>
      <color theme="1"/>
      <name val="ＭＳ ゴシック"/>
      <family val="3"/>
      <charset val="128"/>
    </font>
    <font>
      <sz val="9"/>
      <color theme="1"/>
      <name val="ＭＳ ゴシック"/>
      <family val="3"/>
      <charset val="128"/>
    </font>
    <font>
      <sz val="10"/>
      <color theme="1"/>
      <name val="ＭＳ ゴシック"/>
      <family val="3"/>
      <charset val="128"/>
    </font>
    <font>
      <b/>
      <sz val="12"/>
      <color theme="1"/>
      <name val="ＭＳ ゴシック"/>
      <family val="3"/>
      <charset val="128"/>
    </font>
    <font>
      <b/>
      <sz val="8"/>
      <color theme="1"/>
      <name val="ＭＳ ゴシック"/>
      <family val="3"/>
      <charset val="128"/>
    </font>
    <font>
      <sz val="11"/>
      <color theme="1"/>
      <name val="ＭＳ Ｐゴシック"/>
      <family val="2"/>
      <scheme val="minor"/>
    </font>
    <font>
      <sz val="14"/>
      <color theme="1"/>
      <name val="ＭＳ Ｐゴシック"/>
      <family val="2"/>
      <scheme val="minor"/>
    </font>
    <font>
      <sz val="14"/>
      <color theme="1"/>
      <name val="ＭＳ Ｐゴシック"/>
      <family val="3"/>
      <charset val="128"/>
      <scheme val="minor"/>
    </font>
    <font>
      <b/>
      <sz val="14"/>
      <color theme="1"/>
      <name val="ＭＳ Ｐゴシック"/>
      <family val="3"/>
      <charset val="128"/>
      <scheme val="minor"/>
    </font>
    <font>
      <sz val="6"/>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2"/>
      <name val="ＭＳ Ｐゴシック"/>
      <family val="3"/>
      <charset val="128"/>
    </font>
    <font>
      <sz val="11"/>
      <color rgb="FF006100"/>
      <name val="ＭＳ Ｐゴシック"/>
      <family val="3"/>
      <charset val="128"/>
      <scheme val="minor"/>
    </font>
    <font>
      <sz val="8"/>
      <color theme="1"/>
      <name val="ＭＳ ゴシック"/>
      <family val="3"/>
      <charset val="128"/>
    </font>
    <font>
      <sz val="11"/>
      <name val="ＭＳ Ｐゴシック"/>
      <family val="3"/>
      <charset val="128"/>
    </font>
    <font>
      <sz val="10"/>
      <name val="ＭＳ Ｐゴシック"/>
      <family val="3"/>
      <charset val="128"/>
    </font>
    <font>
      <sz val="9"/>
      <color rgb="FF000000"/>
      <name val="ＭＳ Ｐゴシック"/>
      <family val="3"/>
      <charset val="128"/>
      <scheme val="minor"/>
    </font>
    <font>
      <sz val="9"/>
      <color theme="1"/>
      <name val="ＭＳ Ｐゴシック"/>
      <family val="2"/>
      <charset val="128"/>
      <scheme val="minor"/>
    </font>
    <font>
      <sz val="9"/>
      <color theme="1"/>
      <name val="ＭＳ Ｐゴシック"/>
      <family val="3"/>
      <charset val="128"/>
      <scheme val="minor"/>
    </font>
    <font>
      <sz val="11"/>
      <color rgb="FF000000"/>
      <name val="ＭＳ Ｐゴシック"/>
      <family val="3"/>
      <charset val="128"/>
      <scheme val="minor"/>
    </font>
    <font>
      <sz val="12"/>
      <color theme="1"/>
      <name val="ＭＳ ゴシック"/>
      <family val="3"/>
      <charset val="128"/>
    </font>
    <font>
      <sz val="16"/>
      <color theme="1"/>
      <name val="ＭＳ ゴシック"/>
      <family val="3"/>
      <charset val="128"/>
    </font>
    <font>
      <b/>
      <sz val="16"/>
      <color theme="1"/>
      <name val="ＭＳ ゴシック"/>
      <family val="3"/>
      <charset val="128"/>
    </font>
    <font>
      <b/>
      <sz val="15"/>
      <color theme="1"/>
      <name val="ＭＳ ゴシック"/>
      <family val="3"/>
      <charset val="128"/>
    </font>
    <font>
      <sz val="15"/>
      <color theme="1"/>
      <name val="ＭＳ ゴシック"/>
      <family val="3"/>
      <charset val="128"/>
    </font>
    <font>
      <sz val="10"/>
      <color theme="1"/>
      <name val="ＭＳ Ｐゴシック"/>
      <family val="2"/>
      <scheme val="minor"/>
    </font>
    <font>
      <sz val="10"/>
      <color theme="1"/>
      <name val="ＭＳ Ｐゴシック"/>
      <family val="3"/>
      <charset val="128"/>
      <scheme val="minor"/>
    </font>
    <font>
      <sz val="9"/>
      <color theme="1"/>
      <name val="ＭＳ Ｐゴシック"/>
      <family val="2"/>
      <scheme val="minor"/>
    </font>
    <font>
      <sz val="6"/>
      <name val="ＭＳ Ｐゴシック"/>
      <family val="3"/>
      <charset val="128"/>
    </font>
    <font>
      <sz val="6"/>
      <color theme="1"/>
      <name val="ＭＳ ゴシック"/>
      <family val="3"/>
      <charset val="128"/>
    </font>
    <font>
      <sz val="14"/>
      <color theme="1"/>
      <name val="ＭＳ ゴシック"/>
      <family val="3"/>
      <charset val="128"/>
    </font>
    <font>
      <u/>
      <sz val="11"/>
      <color theme="10"/>
      <name val="ＭＳ Ｐゴシック"/>
      <family val="2"/>
      <charset val="128"/>
      <scheme val="minor"/>
    </font>
    <font>
      <b/>
      <sz val="11"/>
      <name val="ＭＳ Ｐゴシック"/>
      <family val="3"/>
      <charset val="128"/>
    </font>
    <font>
      <b/>
      <sz val="10"/>
      <name val="ＭＳ Ｐゴシック"/>
      <family val="3"/>
      <charset val="128"/>
    </font>
    <font>
      <b/>
      <sz val="12"/>
      <name val="ＭＳ Ｐゴシック"/>
      <family val="3"/>
      <charset val="128"/>
    </font>
    <font>
      <b/>
      <sz val="9"/>
      <name val="ＭＳ Ｐゴシック"/>
      <family val="3"/>
      <charset val="128"/>
    </font>
    <font>
      <b/>
      <sz val="9"/>
      <color rgb="FFFF0000"/>
      <name val="ＭＳ Ｐゴシック"/>
      <family val="3"/>
      <charset val="128"/>
    </font>
    <font>
      <sz val="9"/>
      <name val="ＭＳ Ｐゴシック"/>
      <family val="3"/>
      <charset val="128"/>
    </font>
    <font>
      <b/>
      <sz val="8"/>
      <name val="ＭＳ Ｐゴシック"/>
      <family val="3"/>
      <charset val="128"/>
    </font>
    <font>
      <sz val="8"/>
      <name val="ＭＳ Ｐゴシック"/>
      <family val="3"/>
      <charset val="128"/>
    </font>
    <font>
      <sz val="11"/>
      <color theme="1"/>
      <name val="ＭＳ Ｐゴシック"/>
      <family val="2"/>
      <charset val="128"/>
      <scheme val="minor"/>
    </font>
    <font>
      <sz val="14"/>
      <name val="ＭＳ Ｐゴシック"/>
      <family val="3"/>
      <charset val="128"/>
    </font>
    <font>
      <sz val="11"/>
      <name val="ＭＳ 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b/>
      <i/>
      <sz val="12"/>
      <name val="ＭＳ Ｐゴシック"/>
      <family val="3"/>
      <charset val="128"/>
    </font>
    <font>
      <b/>
      <sz val="10"/>
      <color theme="1"/>
      <name val="ＭＳ Ｐゴシック"/>
      <family val="3"/>
      <charset val="128"/>
      <scheme val="minor"/>
    </font>
    <font>
      <sz val="18"/>
      <name val="HG丸ｺﾞｼｯｸM-PRO"/>
      <family val="3"/>
      <charset val="128"/>
    </font>
    <font>
      <sz val="12"/>
      <name val="ＭＳ ゴシック"/>
      <family val="3"/>
      <charset val="128"/>
    </font>
    <font>
      <u/>
      <sz val="11"/>
      <color theme="1"/>
      <name val="ＭＳ Ｐゴシック"/>
      <family val="3"/>
      <charset val="128"/>
      <scheme val="minor"/>
    </font>
    <font>
      <sz val="11"/>
      <name val="ＭＳ 明朝"/>
      <family val="1"/>
      <charset val="128"/>
    </font>
    <font>
      <b/>
      <sz val="16"/>
      <name val="ＭＳ ゴシック"/>
      <family val="3"/>
      <charset val="128"/>
    </font>
    <font>
      <b/>
      <sz val="12"/>
      <name val="ＭＳ 明朝"/>
      <family val="1"/>
      <charset val="128"/>
    </font>
    <font>
      <b/>
      <sz val="11"/>
      <name val="ＭＳ 明朝"/>
      <family val="1"/>
      <charset val="128"/>
    </font>
    <font>
      <sz val="12"/>
      <name val="ＭＳ 明朝"/>
      <family val="1"/>
      <charset val="128"/>
    </font>
    <font>
      <sz val="10"/>
      <name val="ＭＳ 明朝"/>
      <family val="1"/>
      <charset val="128"/>
    </font>
    <font>
      <sz val="10"/>
      <name val="HGｺﾞｼｯｸE"/>
      <family val="3"/>
      <charset val="128"/>
    </font>
    <font>
      <u/>
      <sz val="10"/>
      <color theme="10"/>
      <name val="ＭＳ Ｐゴシック"/>
      <family val="2"/>
      <charset val="128"/>
      <scheme val="minor"/>
    </font>
    <font>
      <u/>
      <sz val="10"/>
      <color theme="10"/>
      <name val="ＭＳ Ｐゴシック"/>
      <family val="3"/>
      <charset val="128"/>
      <scheme val="minor"/>
    </font>
    <font>
      <sz val="7"/>
      <name val="ＭＳ Ｐゴシック"/>
      <family val="3"/>
      <charset val="128"/>
    </font>
    <font>
      <sz val="14"/>
      <name val="HGPｺﾞｼｯｸE"/>
      <family val="3"/>
      <charset val="128"/>
    </font>
    <font>
      <sz val="8"/>
      <color theme="0"/>
      <name val="ＭＳ ゴシック"/>
      <family val="3"/>
      <charset val="128"/>
    </font>
    <font>
      <sz val="11"/>
      <color theme="0"/>
      <name val="ＭＳ ゴシック"/>
      <family val="3"/>
      <charset val="128"/>
    </font>
    <font>
      <sz val="11"/>
      <color rgb="FFFF0000"/>
      <name val="ＭＳ ゴシック"/>
      <family val="3"/>
      <charset val="128"/>
    </font>
    <font>
      <sz val="11"/>
      <color rgb="FFFF0000"/>
      <name val="ＭＳ Ｐゴシック"/>
      <family val="2"/>
      <charset val="128"/>
      <scheme val="minor"/>
    </font>
    <font>
      <sz val="8"/>
      <name val="ＭＳ ゴシック"/>
      <family val="3"/>
      <charset val="128"/>
    </font>
    <font>
      <b/>
      <sz val="8"/>
      <name val="ＭＳ ゴシック"/>
      <family val="3"/>
      <charset val="128"/>
    </font>
    <font>
      <b/>
      <sz val="6"/>
      <name val="ＭＳ Ｐゴシック"/>
      <family val="3"/>
      <charset val="128"/>
    </font>
    <font>
      <sz val="6"/>
      <name val="ＭＳ ゴシック"/>
      <family val="3"/>
      <charset val="128"/>
    </font>
    <font>
      <sz val="8"/>
      <color theme="1"/>
      <name val="ＭＳ Ｐゴシック"/>
      <family val="2"/>
      <charset val="128"/>
      <scheme val="minor"/>
    </font>
    <font>
      <sz val="8"/>
      <color theme="1"/>
      <name val="ＭＳ Ｐゴシック"/>
      <family val="3"/>
      <charset val="128"/>
      <scheme val="minor"/>
    </font>
    <font>
      <sz val="6"/>
      <color theme="0"/>
      <name val="ＭＳ Ｐゴシック"/>
      <family val="3"/>
      <charset val="128"/>
    </font>
    <font>
      <sz val="8"/>
      <name val="ＭＳ Ｐゴシック"/>
      <family val="2"/>
      <charset val="128"/>
      <scheme val="minor"/>
    </font>
    <font>
      <sz val="11"/>
      <name val="ＭＳ Ｐゴシック"/>
      <family val="2"/>
      <scheme val="minor"/>
    </font>
    <font>
      <b/>
      <sz val="8"/>
      <name val="ＭＳ Ｐゴシック"/>
      <family val="3"/>
      <charset val="128"/>
      <scheme val="minor"/>
    </font>
    <font>
      <sz val="11"/>
      <name val="ＭＳ Ｐゴシック"/>
      <family val="3"/>
      <charset val="128"/>
      <scheme val="minor"/>
    </font>
    <font>
      <b/>
      <sz val="11"/>
      <name val="ＭＳ Ｐゴシック"/>
      <family val="3"/>
      <charset val="128"/>
      <scheme val="minor"/>
    </font>
    <font>
      <b/>
      <sz val="12"/>
      <name val="ＭＳ ゴシック"/>
      <family val="3"/>
      <charset val="128"/>
    </font>
    <font>
      <sz val="10"/>
      <name val="ＭＳ ゴシック"/>
      <family val="3"/>
      <charset val="128"/>
    </font>
    <font>
      <sz val="11"/>
      <name val="ＭＳ Ｐゴシック"/>
      <family val="2"/>
      <charset val="128"/>
      <scheme val="minor"/>
    </font>
    <font>
      <u/>
      <sz val="11"/>
      <name val="ＭＳ Ｐゴシック"/>
      <family val="3"/>
      <charset val="128"/>
      <scheme val="minor"/>
    </font>
    <font>
      <b/>
      <sz val="11"/>
      <name val="ＭＳ ゴシック"/>
      <family val="3"/>
      <charset val="128"/>
    </font>
    <font>
      <sz val="9"/>
      <name val="ＭＳ ゴシック"/>
      <family val="3"/>
      <charset val="128"/>
    </font>
    <font>
      <sz val="16"/>
      <name val="ＭＳ ゴシック"/>
      <family val="3"/>
      <charset val="128"/>
    </font>
    <font>
      <sz val="16"/>
      <color rgb="FFFF0000"/>
      <name val="ＭＳ ゴシック"/>
      <family val="3"/>
      <charset val="128"/>
    </font>
    <font>
      <sz val="9"/>
      <name val="ＭＳ 明朝"/>
      <family val="1"/>
      <charset val="128"/>
    </font>
    <font>
      <b/>
      <sz val="10"/>
      <color rgb="FFFF0000"/>
      <name val="ＭＳ Ｐゴシック"/>
      <family val="3"/>
      <charset val="128"/>
    </font>
    <font>
      <b/>
      <sz val="11"/>
      <color rgb="FFFF0000"/>
      <name val="ＭＳ Ｐゴシック"/>
      <family val="3"/>
      <charset val="128"/>
      <scheme val="minor"/>
    </font>
    <font>
      <sz val="6"/>
      <color indexed="10"/>
      <name val="ＭＳ Ｐゴシック"/>
      <family val="3"/>
      <charset val="128"/>
    </font>
    <font>
      <sz val="14"/>
      <name val="ＭＳ ゴシック"/>
      <family val="3"/>
      <charset val="128"/>
    </font>
    <font>
      <sz val="10"/>
      <color rgb="FFFF0000"/>
      <name val="ＭＳ ゴシック"/>
      <family val="3"/>
      <charset val="128"/>
    </font>
    <font>
      <b/>
      <sz val="11"/>
      <color indexed="8"/>
      <name val="ＭＳ Ｐゴシック"/>
      <family val="3"/>
      <charset val="128"/>
    </font>
    <font>
      <sz val="10"/>
      <color theme="1"/>
      <name val="ＭＳ 明朝"/>
      <family val="1"/>
      <charset val="128"/>
    </font>
    <font>
      <sz val="6"/>
      <color theme="1"/>
      <name val="ＭＳ Ｐゴシック"/>
      <family val="2"/>
      <charset val="128"/>
      <scheme val="minor"/>
    </font>
    <font>
      <sz val="6"/>
      <color theme="1"/>
      <name val="ＭＳ Ｐゴシック"/>
      <family val="3"/>
      <charset val="128"/>
      <scheme val="minor"/>
    </font>
    <font>
      <b/>
      <sz val="11"/>
      <color theme="1"/>
      <name val="ＭＳ ゴシック"/>
      <family val="3"/>
      <charset val="128"/>
    </font>
    <font>
      <sz val="20"/>
      <color theme="1"/>
      <name val="ＭＳ Ｐゴシック"/>
      <family val="2"/>
      <charset val="128"/>
      <scheme val="minor"/>
    </font>
    <font>
      <b/>
      <sz val="9"/>
      <color indexed="81"/>
      <name val="ＭＳ Ｐゴシック"/>
      <family val="3"/>
      <charset val="128"/>
    </font>
    <font>
      <sz val="7"/>
      <color theme="1"/>
      <name val="ＭＳ Ｐゴシック"/>
      <family val="2"/>
      <charset val="128"/>
      <scheme val="minor"/>
    </font>
    <font>
      <sz val="7"/>
      <color theme="1"/>
      <name val="ＭＳ Ｐゴシック"/>
      <family val="3"/>
      <charset val="128"/>
      <scheme val="minor"/>
    </font>
    <font>
      <b/>
      <sz val="11"/>
      <color rgb="FFFF0000"/>
      <name val="ＭＳ Ｐゴシック"/>
      <family val="3"/>
      <charset val="128"/>
    </font>
    <font>
      <sz val="10"/>
      <color theme="1"/>
      <name val="ＭＳ Ｐゴシック"/>
      <family val="3"/>
      <charset val="128"/>
    </font>
    <font>
      <b/>
      <sz val="12"/>
      <color indexed="81"/>
      <name val="MS P ゴシック"/>
      <family val="3"/>
      <charset val="128"/>
    </font>
  </fonts>
  <fills count="4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FFCC"/>
        <bgColor indexed="64"/>
      </patternFill>
    </fill>
    <fill>
      <patternFill patternType="solid">
        <fgColor rgb="FFFFFF99"/>
        <bgColor indexed="64"/>
      </patternFill>
    </fill>
    <fill>
      <patternFill patternType="solid">
        <fgColor rgb="FFCCFFFF"/>
        <bgColor indexed="64"/>
      </patternFill>
    </fill>
    <fill>
      <patternFill patternType="solid">
        <fgColor theme="0" tint="-0.249977111117893"/>
        <bgColor indexed="64"/>
      </patternFill>
    </fill>
    <fill>
      <patternFill patternType="solid">
        <fgColor rgb="FFFFFFCC"/>
        <bgColor indexed="64"/>
      </patternFill>
    </fill>
    <fill>
      <patternFill patternType="solid">
        <fgColor indexed="42"/>
        <bgColor indexed="64"/>
      </patternFill>
    </fill>
    <fill>
      <patternFill patternType="solid">
        <fgColor indexed="43"/>
        <bgColor indexed="64"/>
      </patternFill>
    </fill>
    <fill>
      <patternFill patternType="solid">
        <fgColor indexed="22"/>
        <bgColor indexed="64"/>
      </patternFill>
    </fill>
    <fill>
      <patternFill patternType="solid">
        <fgColor indexed="42"/>
        <bgColor indexed="29"/>
      </patternFill>
    </fill>
    <fill>
      <patternFill patternType="solid">
        <fgColor indexed="26"/>
        <bgColor indexed="64"/>
      </patternFill>
    </fill>
    <fill>
      <patternFill patternType="solid">
        <fgColor rgb="FFFFFFCC"/>
        <bgColor indexed="29"/>
      </patternFill>
    </fill>
    <fill>
      <patternFill patternType="solid">
        <fgColor indexed="51"/>
        <bgColor indexed="64"/>
      </patternFill>
    </fill>
    <fill>
      <patternFill patternType="solid">
        <fgColor indexed="65"/>
        <bgColor indexed="64"/>
      </patternFill>
    </fill>
    <fill>
      <patternFill patternType="solid">
        <fgColor theme="0"/>
        <bgColor indexed="64"/>
      </patternFill>
    </fill>
    <fill>
      <patternFill patternType="solid">
        <fgColor theme="2"/>
        <bgColor indexed="64"/>
      </patternFill>
    </fill>
    <fill>
      <patternFill patternType="solid">
        <fgColor indexed="41"/>
        <bgColor indexed="64"/>
      </patternFill>
    </fill>
  </fills>
  <borders count="33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top style="thin">
        <color auto="1"/>
      </top>
      <bottom style="hair">
        <color auto="1"/>
      </bottom>
      <diagonal/>
    </border>
    <border>
      <left style="thin">
        <color auto="1"/>
      </left>
      <right/>
      <top style="hair">
        <color auto="1"/>
      </top>
      <bottom style="thin">
        <color auto="1"/>
      </bottom>
      <diagonal/>
    </border>
    <border>
      <left/>
      <right style="thin">
        <color auto="1"/>
      </right>
      <top style="thin">
        <color auto="1"/>
      </top>
      <bottom style="hair">
        <color auto="1"/>
      </bottom>
      <diagonal/>
    </border>
    <border>
      <left/>
      <right style="thin">
        <color auto="1"/>
      </right>
      <top style="hair">
        <color auto="1"/>
      </top>
      <bottom style="thin">
        <color auto="1"/>
      </bottom>
      <diagonal/>
    </border>
    <border>
      <left/>
      <right/>
      <top style="thin">
        <color auto="1"/>
      </top>
      <bottom style="hair">
        <color auto="1"/>
      </bottom>
      <diagonal/>
    </border>
    <border>
      <left/>
      <right/>
      <top style="hair">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hair">
        <color auto="1"/>
      </left>
      <right/>
      <top style="hair">
        <color auto="1"/>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right/>
      <top style="medium">
        <color auto="1"/>
      </top>
      <bottom style="medium">
        <color auto="1"/>
      </bottom>
      <diagonal/>
    </border>
    <border>
      <left style="hair">
        <color auto="1"/>
      </left>
      <right/>
      <top style="hair">
        <color auto="1"/>
      </top>
      <bottom/>
      <diagonal/>
    </border>
    <border>
      <left/>
      <right/>
      <top style="hair">
        <color auto="1"/>
      </top>
      <bottom/>
      <diagonal/>
    </border>
    <border>
      <left/>
      <right style="thin">
        <color auto="1"/>
      </right>
      <top style="hair">
        <color auto="1"/>
      </top>
      <bottom/>
      <diagonal/>
    </border>
    <border>
      <left style="hair">
        <color auto="1"/>
      </left>
      <right style="hair">
        <color auto="1"/>
      </right>
      <top/>
      <bottom/>
      <diagonal/>
    </border>
    <border>
      <left style="thin">
        <color auto="1"/>
      </left>
      <right style="thin">
        <color auto="1"/>
      </right>
      <top style="hair">
        <color auto="1"/>
      </top>
      <bottom/>
      <diagonal/>
    </border>
    <border>
      <left style="hair">
        <color auto="1"/>
      </left>
      <right style="hair">
        <color auto="1"/>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auto="1"/>
      </right>
      <top/>
      <bottom/>
      <diagonal/>
    </border>
    <border>
      <left style="thin">
        <color indexed="64"/>
      </left>
      <right style="thin">
        <color indexed="64"/>
      </right>
      <top/>
      <bottom/>
      <diagonal/>
    </border>
    <border>
      <left style="thin">
        <color auto="1"/>
      </left>
      <right style="hair">
        <color auto="1"/>
      </right>
      <top/>
      <bottom style="thin">
        <color auto="1"/>
      </bottom>
      <diagonal/>
    </border>
    <border>
      <left style="hair">
        <color auto="1"/>
      </left>
      <right/>
      <top style="thin">
        <color auto="1"/>
      </top>
      <bottom style="hair">
        <color auto="1"/>
      </bottom>
      <diagonal/>
    </border>
    <border>
      <left/>
      <right style="hair">
        <color auto="1"/>
      </right>
      <top style="hair">
        <color auto="1"/>
      </top>
      <bottom style="thin">
        <color auto="1"/>
      </bottom>
      <diagonal/>
    </border>
    <border>
      <left style="hair">
        <color auto="1"/>
      </left>
      <right/>
      <top/>
      <bottom style="thin">
        <color auto="1"/>
      </bottom>
      <diagonal/>
    </border>
    <border>
      <left style="thin">
        <color auto="1"/>
      </left>
      <right/>
      <top style="hair">
        <color auto="1"/>
      </top>
      <bottom/>
      <diagonal/>
    </border>
    <border>
      <left style="hair">
        <color auto="1"/>
      </left>
      <right/>
      <top/>
      <bottom style="hair">
        <color auto="1"/>
      </bottom>
      <diagonal/>
    </border>
    <border>
      <left/>
      <right/>
      <top/>
      <bottom style="hair">
        <color auto="1"/>
      </bottom>
      <diagonal/>
    </border>
    <border>
      <left/>
      <right style="thin">
        <color auto="1"/>
      </right>
      <top/>
      <bottom style="hair">
        <color auto="1"/>
      </bottom>
      <diagonal/>
    </border>
    <border>
      <left style="thin">
        <color auto="1"/>
      </left>
      <right style="thin">
        <color indexed="64"/>
      </right>
      <top/>
      <bottom style="hair">
        <color auto="1"/>
      </bottom>
      <diagonal/>
    </border>
    <border>
      <left style="thin">
        <color auto="1"/>
      </left>
      <right/>
      <top/>
      <bottom style="hair">
        <color auto="1"/>
      </bottom>
      <diagonal/>
    </border>
    <border>
      <left style="hair">
        <color auto="1"/>
      </left>
      <right/>
      <top/>
      <bottom/>
      <diagonal/>
    </border>
    <border>
      <left style="thin">
        <color auto="1"/>
      </left>
      <right style="hair">
        <color auto="1"/>
      </right>
      <top/>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diagonal/>
    </border>
    <border>
      <left/>
      <right style="double">
        <color auto="1"/>
      </right>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style="thin">
        <color auto="1"/>
      </right>
      <top/>
      <bottom/>
      <diagonal/>
    </border>
    <border>
      <left style="thin">
        <color auto="1"/>
      </left>
      <right style="double">
        <color auto="1"/>
      </right>
      <top/>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auto="1"/>
      </right>
      <top/>
      <bottom style="hair">
        <color auto="1"/>
      </bottom>
      <diagonal/>
    </border>
    <border>
      <left style="thin">
        <color auto="1"/>
      </left>
      <right style="double">
        <color auto="1"/>
      </right>
      <top/>
      <bottom style="hair">
        <color auto="1"/>
      </bottom>
      <diagonal/>
    </border>
    <border>
      <left style="double">
        <color auto="1"/>
      </left>
      <right style="thin">
        <color auto="1"/>
      </right>
      <top style="hair">
        <color auto="1"/>
      </top>
      <bottom/>
      <diagonal/>
    </border>
    <border>
      <left style="thin">
        <color auto="1"/>
      </left>
      <right style="double">
        <color auto="1"/>
      </right>
      <top style="hair">
        <color auto="1"/>
      </top>
      <bottom/>
      <diagonal/>
    </border>
    <border>
      <left style="thin">
        <color auto="1"/>
      </left>
      <right/>
      <top style="hair">
        <color auto="1"/>
      </top>
      <bottom style="hair">
        <color auto="1"/>
      </bottom>
      <diagonal/>
    </border>
    <border>
      <left style="double">
        <color auto="1"/>
      </left>
      <right style="thin">
        <color auto="1"/>
      </right>
      <top style="hair">
        <color auto="1"/>
      </top>
      <bottom style="hair">
        <color auto="1"/>
      </bottom>
      <diagonal/>
    </border>
    <border>
      <left style="thin">
        <color auto="1"/>
      </left>
      <right style="double">
        <color auto="1"/>
      </right>
      <top style="hair">
        <color auto="1"/>
      </top>
      <bottom style="hair">
        <color auto="1"/>
      </bottom>
      <diagonal/>
    </border>
    <border>
      <left style="double">
        <color auto="1"/>
      </left>
      <right style="thin">
        <color auto="1"/>
      </right>
      <top style="hair">
        <color auto="1"/>
      </top>
      <bottom style="thin">
        <color auto="1"/>
      </bottom>
      <diagonal/>
    </border>
    <border>
      <left style="thin">
        <color auto="1"/>
      </left>
      <right style="double">
        <color auto="1"/>
      </right>
      <top style="hair">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auto="1"/>
      </left>
      <right style="thin">
        <color auto="1"/>
      </right>
      <top style="thin">
        <color auto="1"/>
      </top>
      <bottom style="hair">
        <color auto="1"/>
      </bottom>
      <diagonal/>
    </border>
    <border>
      <left style="double">
        <color auto="1"/>
      </left>
      <right/>
      <top style="hair">
        <color auto="1"/>
      </top>
      <bottom/>
      <diagonal/>
    </border>
    <border>
      <left/>
      <right style="medium">
        <color auto="1"/>
      </right>
      <top style="thin">
        <color auto="1"/>
      </top>
      <bottom/>
      <diagonal/>
    </border>
    <border>
      <left style="medium">
        <color auto="1"/>
      </left>
      <right/>
      <top style="thin">
        <color auto="1"/>
      </top>
      <bottom/>
      <diagonal/>
    </border>
    <border>
      <left/>
      <right style="medium">
        <color auto="1"/>
      </right>
      <top/>
      <bottom/>
      <diagonal/>
    </border>
    <border>
      <left/>
      <right style="medium">
        <color auto="1"/>
      </right>
      <top/>
      <bottom style="thin">
        <color auto="1"/>
      </bottom>
      <diagonal/>
    </border>
    <border>
      <left style="medium">
        <color auto="1"/>
      </left>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hair">
        <color auto="1"/>
      </right>
      <top style="thin">
        <color auto="1"/>
      </top>
      <bottom style="hair">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left style="hair">
        <color auto="1"/>
      </left>
      <right style="thin">
        <color auto="1"/>
      </right>
      <top style="hair">
        <color auto="1"/>
      </top>
      <bottom style="thin">
        <color auto="1"/>
      </bottom>
      <diagonal/>
    </border>
    <border>
      <left/>
      <right style="hair">
        <color auto="1"/>
      </right>
      <top style="hair">
        <color auto="1"/>
      </top>
      <bottom/>
      <diagonal/>
    </border>
    <border>
      <left/>
      <right style="hair">
        <color auto="1"/>
      </right>
      <top/>
      <bottom style="thin">
        <color auto="1"/>
      </bottom>
      <diagonal/>
    </border>
    <border>
      <left/>
      <right/>
      <top style="thin">
        <color indexed="64"/>
      </top>
      <bottom style="thin">
        <color indexed="64"/>
      </bottom>
      <diagonal/>
    </border>
    <border>
      <left/>
      <right/>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diagonal/>
    </border>
    <border>
      <left/>
      <right style="hair">
        <color indexed="64"/>
      </right>
      <top style="hair">
        <color indexed="64"/>
      </top>
      <bottom style="hair">
        <color indexed="64"/>
      </bottom>
      <diagonal/>
    </border>
    <border>
      <left/>
      <right/>
      <top style="medium">
        <color indexed="64"/>
      </top>
      <bottom/>
      <diagonal/>
    </border>
    <border>
      <left style="medium">
        <color indexed="64"/>
      </left>
      <right/>
      <top/>
      <bottom style="hair">
        <color indexed="64"/>
      </bottom>
      <diagonal/>
    </border>
    <border>
      <left/>
      <right style="medium">
        <color indexed="64"/>
      </right>
      <top/>
      <bottom style="hair">
        <color indexed="64"/>
      </bottom>
      <diagonal/>
    </border>
    <border>
      <left/>
      <right style="medium">
        <color indexed="64"/>
      </right>
      <top style="medium">
        <color indexed="64"/>
      </top>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thin">
        <color indexed="64"/>
      </top>
      <bottom style="hair">
        <color indexed="64"/>
      </bottom>
      <diagonal/>
    </border>
    <border>
      <left/>
      <right style="medium">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diagonal/>
    </border>
    <border>
      <left style="hair">
        <color auto="1"/>
      </left>
      <right style="medium">
        <color auto="1"/>
      </right>
      <top style="hair">
        <color auto="1"/>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style="medium">
        <color indexed="64"/>
      </bottom>
      <diagonal/>
    </border>
    <border>
      <left style="thin">
        <color indexed="64"/>
      </left>
      <right/>
      <top style="medium">
        <color indexed="64"/>
      </top>
      <bottom/>
      <diagonal/>
    </border>
    <border>
      <left style="hair">
        <color indexed="64"/>
      </left>
      <right style="thin">
        <color indexed="64"/>
      </right>
      <top style="medium">
        <color indexed="64"/>
      </top>
      <bottom/>
      <diagonal/>
    </border>
    <border>
      <left style="hair">
        <color indexed="64"/>
      </left>
      <right style="thin">
        <color indexed="64"/>
      </right>
      <top/>
      <bottom style="thin">
        <color indexed="64"/>
      </bottom>
      <diagonal/>
    </border>
    <border>
      <left style="thin">
        <color auto="1"/>
      </left>
      <right style="hair">
        <color auto="1"/>
      </right>
      <top style="hair">
        <color auto="1"/>
      </top>
      <bottom style="thin">
        <color auto="1"/>
      </bottom>
      <diagonal/>
    </border>
    <border>
      <left style="thin">
        <color indexed="23"/>
      </left>
      <right style="thin">
        <color indexed="23"/>
      </right>
      <top/>
      <bottom style="thin">
        <color indexed="23"/>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double">
        <color auto="1"/>
      </right>
      <top/>
      <bottom/>
      <diagonal/>
    </border>
    <border>
      <left style="thin">
        <color auto="1"/>
      </left>
      <right style="double">
        <color auto="1"/>
      </right>
      <top/>
      <bottom style="thin">
        <color auto="1"/>
      </bottom>
      <diagonal/>
    </border>
    <border>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auto="1"/>
      </left>
      <right style="hair">
        <color auto="1"/>
      </right>
      <top/>
      <bottom style="medium">
        <color indexed="64"/>
      </bottom>
      <diagonal/>
    </border>
    <border>
      <left style="thin">
        <color auto="1"/>
      </left>
      <right style="thin">
        <color auto="1"/>
      </right>
      <top/>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hair">
        <color auto="1"/>
      </left>
      <right/>
      <top/>
      <bottom style="thin">
        <color auto="1"/>
      </bottom>
      <diagonal/>
    </border>
    <border>
      <left style="double">
        <color auto="1"/>
      </left>
      <right style="thin">
        <color auto="1"/>
      </right>
      <top/>
      <bottom style="thin">
        <color auto="1"/>
      </bottom>
      <diagonal/>
    </border>
    <border>
      <left style="thin">
        <color indexed="8"/>
      </left>
      <right style="thin">
        <color indexed="64"/>
      </right>
      <top/>
      <bottom style="thin">
        <color indexed="8"/>
      </bottom>
      <diagonal/>
    </border>
    <border>
      <left style="thin">
        <color indexed="64"/>
      </left>
      <right style="thin">
        <color indexed="8"/>
      </right>
      <top style="thin">
        <color indexed="64"/>
      </top>
      <bottom style="hair">
        <color indexed="64"/>
      </bottom>
      <diagonal/>
    </border>
    <border>
      <left/>
      <right style="medium">
        <color indexed="64"/>
      </right>
      <top/>
      <bottom style="medium">
        <color indexed="64"/>
      </bottom>
      <diagonal/>
    </border>
    <border>
      <left style="thin">
        <color indexed="8"/>
      </left>
      <right style="thin">
        <color indexed="8"/>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style="thin">
        <color indexed="64"/>
      </left>
      <right/>
      <top style="thin">
        <color indexed="64"/>
      </top>
      <bottom/>
      <diagonal/>
    </border>
    <border>
      <left/>
      <right style="thin">
        <color indexed="64"/>
      </right>
      <top style="thin">
        <color auto="1"/>
      </top>
      <bottom style="hair">
        <color auto="1"/>
      </bottom>
      <diagonal/>
    </border>
    <border>
      <left/>
      <right/>
      <top style="thin">
        <color auto="1"/>
      </top>
      <bottom style="hair">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double">
        <color auto="1"/>
      </left>
      <right style="thin">
        <color auto="1"/>
      </right>
      <top style="thin">
        <color auto="1"/>
      </top>
      <bottom/>
      <diagonal/>
    </border>
    <border>
      <left/>
      <right/>
      <top/>
      <bottom style="thin">
        <color indexed="64"/>
      </bottom>
      <diagonal/>
    </border>
    <border>
      <left style="thin">
        <color indexed="64"/>
      </left>
      <right/>
      <top/>
      <bottom style="thin">
        <color indexed="64"/>
      </bottom>
      <diagonal/>
    </border>
    <border>
      <left style="hair">
        <color indexed="64"/>
      </left>
      <right/>
      <top style="thin">
        <color indexed="64"/>
      </top>
      <bottom style="thin">
        <color indexed="64"/>
      </bottom>
      <diagonal/>
    </border>
    <border>
      <left/>
      <right style="thin">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auto="1"/>
      </left>
      <right/>
      <top style="thin">
        <color auto="1"/>
      </top>
      <bottom style="hair">
        <color auto="1"/>
      </bottom>
      <diagonal/>
    </border>
    <border>
      <left/>
      <right style="hair">
        <color indexed="64"/>
      </right>
      <top style="medium">
        <color indexed="64"/>
      </top>
      <bottom style="medium">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Up="1">
      <left style="hair">
        <color indexed="64"/>
      </left>
      <right style="medium">
        <color indexed="64"/>
      </right>
      <top style="hair">
        <color indexed="64"/>
      </top>
      <bottom style="hair">
        <color indexed="64"/>
      </bottom>
      <diagonal style="hair">
        <color indexed="64"/>
      </diagonal>
    </border>
    <border>
      <left style="thin">
        <color indexed="64"/>
      </left>
      <right style="thin">
        <color indexed="64"/>
      </right>
      <top style="thin">
        <color indexed="64"/>
      </top>
      <bottom/>
      <diagonal/>
    </border>
    <border>
      <left/>
      <right/>
      <top style="thin">
        <color indexed="64"/>
      </top>
      <bottom style="hair">
        <color indexed="64"/>
      </bottom>
      <diagonal/>
    </border>
    <border>
      <left/>
      <right/>
      <top style="thin">
        <color auto="1"/>
      </top>
      <bottom style="thin">
        <color indexed="64"/>
      </bottom>
      <diagonal/>
    </border>
    <border>
      <left/>
      <right style="thin">
        <color indexed="64"/>
      </right>
      <top style="thin">
        <color indexed="64"/>
      </top>
      <bottom style="hair">
        <color indexed="64"/>
      </bottom>
      <diagonal/>
    </border>
    <border>
      <left style="thin">
        <color auto="1"/>
      </left>
      <right/>
      <top style="thin">
        <color auto="1"/>
      </top>
      <bottom/>
      <diagonal/>
    </border>
    <border>
      <left style="thin">
        <color auto="1"/>
      </left>
      <right style="thin">
        <color auto="1"/>
      </right>
      <top style="thin">
        <color auto="1"/>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double">
        <color auto="1"/>
      </right>
      <top style="thin">
        <color auto="1"/>
      </top>
      <bottom/>
      <diagonal style="thin">
        <color auto="1"/>
      </diagonal>
    </border>
    <border diagonalUp="1">
      <left style="thin">
        <color auto="1"/>
      </left>
      <right/>
      <top/>
      <bottom/>
      <diagonal style="thin">
        <color auto="1"/>
      </diagonal>
    </border>
    <border diagonalUp="1">
      <left/>
      <right/>
      <top/>
      <bottom/>
      <diagonal style="thin">
        <color auto="1"/>
      </diagonal>
    </border>
    <border diagonalUp="1">
      <left/>
      <right style="double">
        <color auto="1"/>
      </right>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double">
        <color auto="1"/>
      </right>
      <top/>
      <bottom style="thin">
        <color auto="1"/>
      </bottom>
      <diagonal style="thin">
        <color auto="1"/>
      </diagonal>
    </border>
    <border diagonalUp="1">
      <left style="double">
        <color auto="1"/>
      </left>
      <right/>
      <top style="thin">
        <color auto="1"/>
      </top>
      <bottom/>
      <diagonal style="thin">
        <color auto="1"/>
      </diagonal>
    </border>
    <border diagonalUp="1">
      <left style="double">
        <color auto="1"/>
      </left>
      <right/>
      <top/>
      <bottom style="thin">
        <color auto="1"/>
      </bottom>
      <diagonal style="thin">
        <color auto="1"/>
      </diagonal>
    </border>
    <border diagonalUp="1">
      <left/>
      <right style="thin">
        <color auto="1"/>
      </right>
      <top style="thin">
        <color auto="1"/>
      </top>
      <bottom/>
      <diagonal style="thin">
        <color auto="1"/>
      </diagonal>
    </border>
    <border diagonalUp="1">
      <left/>
      <right style="thin">
        <color auto="1"/>
      </right>
      <top/>
      <bottom style="thin">
        <color auto="1"/>
      </bottom>
      <diagonal style="thin">
        <color auto="1"/>
      </diagonal>
    </border>
    <border diagonalUp="1">
      <left/>
      <right style="thin">
        <color auto="1"/>
      </right>
      <top/>
      <bottom/>
      <diagonal style="thin">
        <color auto="1"/>
      </diagonal>
    </border>
    <border diagonalUp="1">
      <left style="thin">
        <color auto="1"/>
      </left>
      <right style="double">
        <color auto="1"/>
      </right>
      <top style="thin">
        <color auto="1"/>
      </top>
      <bottom style="thin">
        <color auto="1"/>
      </bottom>
      <diagonal style="thin">
        <color auto="1"/>
      </diagonal>
    </border>
    <border diagonalUp="1">
      <left style="thin">
        <color auto="1"/>
      </left>
      <right style="double">
        <color auto="1"/>
      </right>
      <top style="thin">
        <color auto="1"/>
      </top>
      <bottom/>
      <diagonal style="thin">
        <color auto="1"/>
      </diagonal>
    </border>
    <border diagonalUp="1">
      <left style="thin">
        <color auto="1"/>
      </left>
      <right style="double">
        <color auto="1"/>
      </right>
      <top/>
      <bottom/>
      <diagonal style="thin">
        <color auto="1"/>
      </diagonal>
    </border>
    <border>
      <left style="thin">
        <color auto="1"/>
      </left>
      <right style="double">
        <color auto="1"/>
      </right>
      <top/>
      <bottom style="hair">
        <color auto="1"/>
      </bottom>
      <diagonal/>
    </border>
    <border diagonalUp="1">
      <left style="thin">
        <color auto="1"/>
      </left>
      <right style="thin">
        <color auto="1"/>
      </right>
      <top style="thin">
        <color auto="1"/>
      </top>
      <bottom/>
      <diagonal style="thin">
        <color auto="1"/>
      </diagonal>
    </border>
    <border diagonalUp="1">
      <left style="thin">
        <color auto="1"/>
      </left>
      <right style="thin">
        <color auto="1"/>
      </right>
      <top/>
      <bottom/>
      <diagonal style="thin">
        <color auto="1"/>
      </diagonal>
    </border>
    <border diagonalUp="1">
      <left style="thin">
        <color auto="1"/>
      </left>
      <right style="thin">
        <color auto="1"/>
      </right>
      <top/>
      <bottom style="thin">
        <color auto="1"/>
      </bottom>
      <diagonal style="thin">
        <color auto="1"/>
      </diagonal>
    </border>
    <border diagonalUp="1">
      <left style="thin">
        <color auto="1"/>
      </left>
      <right style="double">
        <color auto="1"/>
      </right>
      <top/>
      <bottom style="hair">
        <color auto="1"/>
      </bottom>
      <diagonal style="thin">
        <color auto="1"/>
      </diagonal>
    </border>
    <border diagonalUp="1">
      <left style="thin">
        <color auto="1"/>
      </left>
      <right/>
      <top style="thin">
        <color auto="1"/>
      </top>
      <bottom style="hair">
        <color auto="1"/>
      </bottom>
      <diagonal style="thin">
        <color auto="1"/>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diagonal style="thin">
        <color auto="1"/>
      </diagonal>
    </border>
    <border diagonalUp="1">
      <left style="double">
        <color auto="1"/>
      </left>
      <right style="thin">
        <color auto="1"/>
      </right>
      <top/>
      <bottom style="thin">
        <color auto="1"/>
      </bottom>
      <diagonal style="thin">
        <color auto="1"/>
      </diagonal>
    </border>
    <border>
      <left style="thin">
        <color indexed="64"/>
      </left>
      <right style="hair">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diagonal/>
    </border>
    <border>
      <left style="medium">
        <color auto="1"/>
      </left>
      <right/>
      <top style="thin">
        <color auto="1"/>
      </top>
      <bottom/>
      <diagonal/>
    </border>
    <border>
      <left style="thin">
        <color auto="1"/>
      </left>
      <right/>
      <top/>
      <bottom style="double">
        <color auto="1"/>
      </bottom>
      <diagonal/>
    </border>
    <border>
      <left/>
      <right/>
      <top/>
      <bottom style="double">
        <color auto="1"/>
      </bottom>
      <diagonal/>
    </border>
    <border>
      <left/>
      <right style="medium">
        <color auto="1"/>
      </right>
      <top/>
      <bottom style="double">
        <color auto="1"/>
      </bottom>
      <diagonal/>
    </border>
    <border>
      <left style="medium">
        <color auto="1"/>
      </left>
      <right/>
      <top/>
      <bottom style="double">
        <color auto="1"/>
      </bottom>
      <diagonal/>
    </border>
    <border>
      <left/>
      <right style="thin">
        <color auto="1"/>
      </right>
      <top/>
      <bottom style="double">
        <color auto="1"/>
      </bottom>
      <diagonal/>
    </border>
    <border>
      <left/>
      <right style="hair">
        <color indexed="64"/>
      </right>
      <top style="hair">
        <color indexed="64"/>
      </top>
      <bottom style="medium">
        <color indexed="64"/>
      </bottom>
      <diagonal/>
    </border>
    <border>
      <left/>
      <right style="hair">
        <color indexed="64"/>
      </right>
      <top/>
      <bottom style="medium">
        <color indexed="64"/>
      </bottom>
      <diagonal/>
    </border>
    <border>
      <left/>
      <right style="hair">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auto="1"/>
      </right>
      <top style="thin">
        <color indexed="64"/>
      </top>
      <bottom style="thin">
        <color indexed="64"/>
      </bottom>
      <diagonal/>
    </border>
    <border>
      <left style="double">
        <color auto="1"/>
      </left>
      <right style="thin">
        <color auto="1"/>
      </right>
      <top style="thin">
        <color auto="1"/>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hair">
        <color indexed="64"/>
      </left>
      <right/>
      <top style="thin">
        <color indexed="64"/>
      </top>
      <bottom/>
      <diagonal/>
    </border>
    <border>
      <left/>
      <right style="hair">
        <color auto="1"/>
      </right>
      <top style="thin">
        <color auto="1"/>
      </top>
      <bottom style="hair">
        <color auto="1"/>
      </bottom>
      <diagonal/>
    </border>
    <border>
      <left style="hair">
        <color indexed="64"/>
      </left>
      <right style="thin">
        <color indexed="64"/>
      </right>
      <top style="thin">
        <color indexed="64"/>
      </top>
      <bottom/>
      <diagonal/>
    </border>
    <border>
      <left style="hair">
        <color auto="1"/>
      </left>
      <right/>
      <top style="thin">
        <color auto="1"/>
      </top>
      <bottom style="hair">
        <color auto="1"/>
      </bottom>
      <diagonal/>
    </border>
    <border>
      <left style="thin">
        <color auto="1"/>
      </left>
      <right style="thin">
        <color auto="1"/>
      </right>
      <top style="thin">
        <color auto="1"/>
      </top>
      <bottom style="thin">
        <color auto="1"/>
      </bottom>
      <diagonal/>
    </border>
    <border>
      <left style="medium">
        <color indexed="64"/>
      </left>
      <right/>
      <top style="thin">
        <color indexed="64"/>
      </top>
      <bottom style="medium">
        <color indexed="64"/>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hair">
        <color auto="1"/>
      </right>
      <top/>
      <bottom/>
      <diagonal/>
    </border>
    <border>
      <left style="thin">
        <color auto="1"/>
      </left>
      <right/>
      <top style="thin">
        <color auto="1"/>
      </top>
      <bottom/>
      <diagonal/>
    </border>
    <border>
      <left style="thin">
        <color indexed="64"/>
      </left>
      <right/>
      <top style="thin">
        <color indexed="64"/>
      </top>
      <bottom style="hair">
        <color indexed="64"/>
      </bottom>
      <diagonal/>
    </border>
    <border>
      <left style="thin">
        <color indexed="8"/>
      </left>
      <right style="thin">
        <color indexed="8"/>
      </right>
      <top style="thin">
        <color indexed="64"/>
      </top>
      <bottom style="hair">
        <color indexed="64"/>
      </bottom>
      <diagonal/>
    </border>
    <border>
      <left style="thin">
        <color indexed="64"/>
      </left>
      <right/>
      <top style="thin">
        <color auto="1"/>
      </top>
      <bottom style="thin">
        <color indexed="64"/>
      </bottom>
      <diagonal/>
    </border>
    <border>
      <left style="thin">
        <color indexed="8"/>
      </left>
      <right/>
      <top style="thin">
        <color auto="1"/>
      </top>
      <bottom style="thin">
        <color indexed="64"/>
      </bottom>
      <diagonal/>
    </border>
    <border>
      <left style="hair">
        <color indexed="64"/>
      </left>
      <right style="thin">
        <color indexed="64"/>
      </right>
      <top style="thin">
        <color indexed="64"/>
      </top>
      <bottom/>
      <diagonal/>
    </border>
    <border>
      <left style="hair">
        <color auto="1"/>
      </left>
      <right/>
      <top style="thin">
        <color auto="1"/>
      </top>
      <bottom style="hair">
        <color auto="1"/>
      </bottom>
      <diagonal/>
    </border>
    <border>
      <left/>
      <right/>
      <top style="thin">
        <color auto="1"/>
      </top>
      <bottom style="hair">
        <color auto="1"/>
      </bottom>
      <diagonal/>
    </border>
    <border>
      <left/>
      <right style="hair">
        <color auto="1"/>
      </right>
      <top style="thin">
        <color auto="1"/>
      </top>
      <bottom style="hair">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hair">
        <color indexed="64"/>
      </bottom>
      <diagonal/>
    </border>
    <border>
      <left style="thin">
        <color indexed="8"/>
      </left>
      <right/>
      <top style="thin">
        <color indexed="64"/>
      </top>
      <bottom style="hair">
        <color indexed="64"/>
      </bottom>
      <diagonal/>
    </border>
    <border>
      <left style="thin">
        <color indexed="8"/>
      </left>
      <right style="thin">
        <color indexed="64"/>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style="thin">
        <color auto="1"/>
      </left>
      <right/>
      <top style="thin">
        <color auto="1"/>
      </top>
      <bottom style="hair">
        <color auto="1"/>
      </bottom>
      <diagonal/>
    </border>
    <border>
      <left style="thin">
        <color indexed="64"/>
      </left>
      <right/>
      <top style="thin">
        <color indexed="64"/>
      </top>
      <bottom style="thin">
        <color indexed="64"/>
      </bottom>
      <diagonal/>
    </border>
    <border>
      <left style="thin">
        <color indexed="8"/>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64"/>
      </top>
      <bottom style="hair">
        <color indexed="64"/>
      </bottom>
      <diagonal/>
    </border>
    <border>
      <left/>
      <right style="thin">
        <color indexed="8"/>
      </right>
      <top style="thin">
        <color indexed="64"/>
      </top>
      <bottom style="hair">
        <color indexed="64"/>
      </bottom>
      <diagonal/>
    </border>
    <border>
      <left/>
      <right style="thin">
        <color indexed="8"/>
      </right>
      <top style="thin">
        <color auto="1"/>
      </top>
      <bottom style="thin">
        <color indexed="64"/>
      </bottom>
      <diagonal/>
    </border>
    <border>
      <left style="thin">
        <color indexed="8"/>
      </left>
      <right style="thin">
        <color indexed="64"/>
      </right>
      <top style="thin">
        <color indexed="8"/>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thin">
        <color indexed="8"/>
      </right>
      <top style="thin">
        <color indexed="8"/>
      </top>
      <bottom style="thin">
        <color indexed="8"/>
      </bottom>
      <diagonal/>
    </border>
  </borders>
  <cellStyleXfs count="96">
    <xf numFmtId="0" fontId="0" fillId="0" borderId="0">
      <alignment vertical="center"/>
    </xf>
    <xf numFmtId="0" fontId="7" fillId="0" borderId="0"/>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7" borderId="0" applyNumberFormat="0" applyBorder="0" applyAlignment="0" applyProtection="0">
      <alignment vertical="center"/>
    </xf>
    <xf numFmtId="0" fontId="13" fillId="27"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4" borderId="0" applyNumberFormat="0" applyBorder="0" applyAlignment="0" applyProtection="0">
      <alignment vertical="center"/>
    </xf>
    <xf numFmtId="0" fontId="14" fillId="24"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32" borderId="0" applyNumberFormat="0" applyBorder="0" applyAlignment="0" applyProtection="0">
      <alignment vertical="center"/>
    </xf>
    <xf numFmtId="0" fontId="14" fillId="32"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7" borderId="40" applyNumberFormat="0" applyAlignment="0" applyProtection="0">
      <alignment vertical="center"/>
    </xf>
    <xf numFmtId="0" fontId="16" fillId="7" borderId="40" applyNumberFormat="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3" fillId="8" borderId="41" applyNumberFormat="0" applyFont="0" applyAlignment="0" applyProtection="0">
      <alignment vertical="center"/>
    </xf>
    <xf numFmtId="0" fontId="13" fillId="8" borderId="41" applyNumberFormat="0" applyFont="0" applyAlignment="0" applyProtection="0">
      <alignment vertical="center"/>
    </xf>
    <xf numFmtId="0" fontId="18" fillId="0" borderId="39" applyNumberFormat="0" applyFill="0" applyAlignment="0" applyProtection="0">
      <alignment vertical="center"/>
    </xf>
    <xf numFmtId="0" fontId="18" fillId="0" borderId="39" applyNumberFormat="0" applyFill="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20" fillId="6" borderId="37" applyNumberFormat="0" applyAlignment="0" applyProtection="0">
      <alignment vertical="center"/>
    </xf>
    <xf numFmtId="0" fontId="20" fillId="6" borderId="37" applyNumberFormat="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34" applyNumberFormat="0" applyFill="0" applyAlignment="0" applyProtection="0">
      <alignment vertical="center"/>
    </xf>
    <xf numFmtId="0" fontId="22" fillId="0" borderId="34" applyNumberFormat="0" applyFill="0" applyAlignment="0" applyProtection="0">
      <alignment vertical="center"/>
    </xf>
    <xf numFmtId="0" fontId="23" fillId="0" borderId="35" applyNumberFormat="0" applyFill="0" applyAlignment="0" applyProtection="0">
      <alignment vertical="center"/>
    </xf>
    <xf numFmtId="0" fontId="23" fillId="0" borderId="35" applyNumberFormat="0" applyFill="0" applyAlignment="0" applyProtection="0">
      <alignment vertical="center"/>
    </xf>
    <xf numFmtId="0" fontId="24" fillId="0" borderId="36" applyNumberFormat="0" applyFill="0" applyAlignment="0" applyProtection="0">
      <alignment vertical="center"/>
    </xf>
    <xf numFmtId="0" fontId="24" fillId="0" borderId="36" applyNumberFormat="0" applyFill="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42" applyNumberFormat="0" applyFill="0" applyAlignment="0" applyProtection="0">
      <alignment vertical="center"/>
    </xf>
    <xf numFmtId="0" fontId="12" fillId="0" borderId="42" applyNumberFormat="0" applyFill="0" applyAlignment="0" applyProtection="0">
      <alignment vertical="center"/>
    </xf>
    <xf numFmtId="0" fontId="25" fillId="6" borderId="38" applyNumberFormat="0" applyAlignment="0" applyProtection="0">
      <alignment vertical="center"/>
    </xf>
    <xf numFmtId="0" fontId="25" fillId="6" borderId="38"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5" borderId="37" applyNumberFormat="0" applyAlignment="0" applyProtection="0">
      <alignment vertical="center"/>
    </xf>
    <xf numFmtId="0" fontId="27" fillId="5" borderId="37" applyNumberFormat="0" applyAlignment="0" applyProtection="0">
      <alignment vertical="center"/>
    </xf>
    <xf numFmtId="0" fontId="13" fillId="0" borderId="0">
      <alignment vertical="center"/>
    </xf>
    <xf numFmtId="0" fontId="13" fillId="0" borderId="0">
      <alignment vertical="center"/>
    </xf>
    <xf numFmtId="0" fontId="28" fillId="0" borderId="0"/>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1" fillId="0" borderId="0">
      <alignment vertical="center"/>
    </xf>
    <xf numFmtId="38" fontId="31" fillId="0" borderId="0" applyFont="0" applyFill="0" applyBorder="0" applyAlignment="0" applyProtection="0">
      <alignment vertical="center"/>
    </xf>
    <xf numFmtId="0" fontId="32" fillId="0" borderId="0"/>
    <xf numFmtId="0" fontId="48" fillId="0" borderId="0" applyNumberFormat="0" applyFill="0" applyBorder="0" applyAlignment="0" applyProtection="0">
      <alignment vertical="center"/>
    </xf>
    <xf numFmtId="38" fontId="57" fillId="0" borderId="0" applyFont="0" applyFill="0" applyBorder="0" applyAlignment="0" applyProtection="0">
      <alignment vertical="center"/>
    </xf>
    <xf numFmtId="9" fontId="57" fillId="0" borderId="0" applyFont="0" applyFill="0" applyBorder="0" applyAlignment="0" applyProtection="0">
      <alignment vertical="center"/>
    </xf>
    <xf numFmtId="0" fontId="31" fillId="0" borderId="0"/>
    <xf numFmtId="0" fontId="31" fillId="0" borderId="0">
      <alignment vertical="center"/>
    </xf>
    <xf numFmtId="9" fontId="57" fillId="0" borderId="0" applyFont="0" applyFill="0" applyBorder="0" applyAlignment="0" applyProtection="0">
      <alignment vertical="center"/>
    </xf>
  </cellStyleXfs>
  <cellXfs count="2549">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applyAlignment="1">
      <alignment vertical="center"/>
    </xf>
    <xf numFmtId="0" fontId="2" fillId="0" borderId="15" xfId="0" applyFont="1" applyBorder="1">
      <alignment vertical="center"/>
    </xf>
    <xf numFmtId="0" fontId="2" fillId="0" borderId="0" xfId="0" applyFont="1" applyBorder="1">
      <alignment vertical="center"/>
    </xf>
    <xf numFmtId="0" fontId="2" fillId="0" borderId="16" xfId="0" applyFont="1" applyBorder="1">
      <alignment vertical="center"/>
    </xf>
    <xf numFmtId="0" fontId="5" fillId="0" borderId="0" xfId="0" applyFont="1" applyAlignment="1">
      <alignment vertical="center"/>
    </xf>
    <xf numFmtId="0" fontId="2" fillId="0" borderId="31" xfId="0" applyFont="1" applyBorder="1">
      <alignment vertical="center"/>
    </xf>
    <xf numFmtId="0" fontId="5" fillId="0" borderId="15" xfId="0" applyFont="1" applyBorder="1" applyAlignment="1">
      <alignment vertical="center"/>
    </xf>
    <xf numFmtId="0" fontId="2" fillId="0" borderId="33" xfId="0" applyFont="1" applyBorder="1">
      <alignment vertical="center"/>
    </xf>
    <xf numFmtId="0" fontId="7" fillId="0" borderId="0" xfId="1"/>
    <xf numFmtId="0" fontId="7" fillId="0" borderId="0" xfId="1" applyAlignment="1">
      <alignment horizontal="center" vertical="center"/>
    </xf>
    <xf numFmtId="0" fontId="7" fillId="0" borderId="0" xfId="1" applyAlignment="1"/>
    <xf numFmtId="0" fontId="12" fillId="0" borderId="12" xfId="1" applyFont="1" applyBorder="1" applyAlignment="1">
      <alignment horizontal="left"/>
    </xf>
    <xf numFmtId="0" fontId="12" fillId="0" borderId="13" xfId="1" applyFont="1" applyBorder="1" applyAlignment="1">
      <alignment horizontal="left"/>
    </xf>
    <xf numFmtId="0" fontId="12" fillId="0" borderId="14" xfId="1" applyFont="1" applyBorder="1" applyAlignment="1">
      <alignment horizontal="left"/>
    </xf>
    <xf numFmtId="0" fontId="7" fillId="0" borderId="44" xfId="1" applyFill="1" applyBorder="1" applyAlignment="1"/>
    <xf numFmtId="0" fontId="7" fillId="0" borderId="10" xfId="1" applyFill="1" applyBorder="1" applyAlignment="1"/>
    <xf numFmtId="0" fontId="12" fillId="0" borderId="12" xfId="1" applyFont="1" applyFill="1" applyBorder="1" applyAlignment="1">
      <alignment horizontal="left"/>
    </xf>
    <xf numFmtId="0" fontId="12" fillId="0" borderId="13" xfId="1" applyFont="1" applyFill="1" applyBorder="1" applyAlignment="1">
      <alignment horizontal="left"/>
    </xf>
    <xf numFmtId="0" fontId="12" fillId="0" borderId="14" xfId="1" applyFont="1" applyFill="1" applyBorder="1" applyAlignment="1">
      <alignment horizontal="left"/>
    </xf>
    <xf numFmtId="0" fontId="7" fillId="0" borderId="15" xfId="1" applyFill="1" applyBorder="1" applyAlignment="1"/>
    <xf numFmtId="0" fontId="7" fillId="0" borderId="0" xfId="1" applyFill="1" applyAlignment="1">
      <alignment horizontal="center" vertical="center"/>
    </xf>
    <xf numFmtId="0" fontId="7" fillId="0" borderId="0" xfId="1" applyBorder="1" applyAlignment="1"/>
    <xf numFmtId="0" fontId="7" fillId="35" borderId="0" xfId="1" applyFill="1"/>
    <xf numFmtId="0" fontId="2" fillId="0" borderId="45" xfId="0" applyFont="1" applyBorder="1">
      <alignment vertical="center"/>
    </xf>
    <xf numFmtId="49" fontId="3" fillId="0" borderId="0" xfId="0" applyNumberFormat="1" applyFont="1" applyBorder="1" applyAlignment="1">
      <alignment vertical="center" wrapText="1"/>
    </xf>
    <xf numFmtId="49" fontId="2" fillId="36" borderId="4" xfId="0" applyNumberFormat="1" applyFont="1" applyFill="1" applyBorder="1">
      <alignment vertical="center"/>
    </xf>
    <xf numFmtId="0" fontId="2" fillId="36" borderId="8" xfId="0" applyFont="1" applyFill="1" applyBorder="1" applyAlignment="1">
      <alignment horizontal="center" vertical="center"/>
    </xf>
    <xf numFmtId="0" fontId="2" fillId="36" borderId="6" xfId="0" applyFont="1" applyFill="1" applyBorder="1">
      <alignment vertical="center"/>
    </xf>
    <xf numFmtId="49" fontId="2" fillId="36" borderId="5" xfId="0" applyNumberFormat="1" applyFont="1" applyFill="1" applyBorder="1">
      <alignment vertical="center"/>
    </xf>
    <xf numFmtId="0" fontId="2" fillId="36" borderId="9" xfId="0" applyFont="1" applyFill="1" applyBorder="1" applyAlignment="1">
      <alignment horizontal="center" vertical="center"/>
    </xf>
    <xf numFmtId="0" fontId="2" fillId="36" borderId="7" xfId="0" applyFont="1" applyFill="1" applyBorder="1">
      <alignment vertical="center"/>
    </xf>
    <xf numFmtId="0" fontId="2" fillId="0" borderId="0" xfId="0" applyFont="1" applyAlignment="1">
      <alignment horizontal="right" vertical="center"/>
    </xf>
    <xf numFmtId="0" fontId="33" fillId="0" borderId="0" xfId="0" applyFont="1" applyAlignment="1">
      <alignment horizontal="left" vertical="center" readingOrder="1"/>
    </xf>
    <xf numFmtId="0" fontId="34" fillId="0" borderId="0" xfId="0" applyFont="1" applyAlignment="1">
      <alignment vertical="center"/>
    </xf>
    <xf numFmtId="0" fontId="35" fillId="0" borderId="0" xfId="0" applyFont="1" applyAlignment="1">
      <alignment vertical="center"/>
    </xf>
    <xf numFmtId="0" fontId="34" fillId="0" borderId="0" xfId="0" applyFont="1">
      <alignment vertical="center"/>
    </xf>
    <xf numFmtId="0" fontId="36" fillId="0" borderId="0" xfId="0" applyFont="1" applyAlignment="1">
      <alignment horizontal="left" vertical="center" readingOrder="1"/>
    </xf>
    <xf numFmtId="0" fontId="13" fillId="0" borderId="0" xfId="0" applyFont="1">
      <alignment vertical="center"/>
    </xf>
    <xf numFmtId="0" fontId="13" fillId="0" borderId="0" xfId="0" applyFont="1" applyAlignment="1">
      <alignment vertical="center"/>
    </xf>
    <xf numFmtId="0" fontId="13" fillId="0" borderId="0" xfId="0" applyFont="1" applyAlignment="1">
      <alignment vertical="center" wrapText="1"/>
    </xf>
    <xf numFmtId="0" fontId="12" fillId="0" borderId="0" xfId="1" applyFont="1" applyBorder="1" applyAlignment="1">
      <alignment vertical="center"/>
    </xf>
    <xf numFmtId="0" fontId="7" fillId="0" borderId="0" xfId="1" applyBorder="1" applyAlignment="1">
      <alignment vertical="center"/>
    </xf>
    <xf numFmtId="177" fontId="7" fillId="0" borderId="0" xfId="1" applyNumberFormat="1" applyBorder="1" applyAlignment="1">
      <alignment vertical="center"/>
    </xf>
    <xf numFmtId="0" fontId="2" fillId="0" borderId="0" xfId="0" applyFont="1" applyAlignment="1">
      <alignment horizontal="left" vertical="center"/>
    </xf>
    <xf numFmtId="0" fontId="2" fillId="0" borderId="0" xfId="0" applyFont="1" applyBorder="1" applyAlignment="1">
      <alignment vertical="center" wrapText="1"/>
    </xf>
    <xf numFmtId="0" fontId="2" fillId="0" borderId="0" xfId="0" applyFont="1" applyBorder="1" applyAlignment="1">
      <alignment vertical="center"/>
    </xf>
    <xf numFmtId="0" fontId="3" fillId="0" borderId="0" xfId="0" applyFont="1" applyBorder="1" applyAlignment="1">
      <alignment vertical="center" wrapText="1"/>
    </xf>
    <xf numFmtId="0" fontId="2" fillId="0" borderId="15" xfId="0" applyFont="1" applyBorder="1" applyAlignment="1">
      <alignment vertical="center"/>
    </xf>
    <xf numFmtId="49" fontId="2" fillId="0" borderId="0" xfId="0" applyNumberFormat="1" applyFont="1" applyBorder="1" applyAlignment="1">
      <alignment vertical="center" shrinkToFit="1"/>
    </xf>
    <xf numFmtId="0" fontId="2" fillId="0" borderId="0" xfId="0" applyFont="1" applyBorder="1" applyAlignment="1">
      <alignment vertical="center" shrinkToFit="1"/>
    </xf>
    <xf numFmtId="49" fontId="3" fillId="0" borderId="0" xfId="0" applyNumberFormat="1" applyFont="1" applyBorder="1" applyAlignment="1">
      <alignment vertical="center" shrinkToFit="1"/>
    </xf>
    <xf numFmtId="0" fontId="2" fillId="0" borderId="0" xfId="0" applyFont="1" applyAlignment="1">
      <alignment horizontal="left" vertical="top" wrapText="1"/>
    </xf>
    <xf numFmtId="0" fontId="38" fillId="0" borderId="0" xfId="0" applyFont="1" applyAlignment="1"/>
    <xf numFmtId="0" fontId="39" fillId="0" borderId="0" xfId="0" applyFont="1">
      <alignment vertical="center"/>
    </xf>
    <xf numFmtId="0" fontId="38" fillId="0" borderId="0" xfId="0" applyFont="1">
      <alignment vertical="center"/>
    </xf>
    <xf numFmtId="0" fontId="39" fillId="0" borderId="0" xfId="0" applyFont="1" applyAlignment="1">
      <alignment vertical="center"/>
    </xf>
    <xf numFmtId="0" fontId="5" fillId="0" borderId="15" xfId="0" applyFont="1" applyBorder="1" applyAlignment="1">
      <alignment horizontal="center" vertical="center"/>
    </xf>
    <xf numFmtId="0" fontId="2" fillId="0" borderId="16" xfId="0" applyFont="1" applyBorder="1" applyAlignment="1">
      <alignment vertical="center"/>
    </xf>
    <xf numFmtId="0" fontId="2" fillId="0" borderId="0" xfId="0" applyFont="1" applyFill="1" applyBorder="1" applyAlignment="1">
      <alignment vertical="center" shrinkToFit="1"/>
    </xf>
    <xf numFmtId="0" fontId="2" fillId="37" borderId="2" xfId="0" applyNumberFormat="1" applyFont="1" applyFill="1" applyBorder="1" applyAlignment="1">
      <alignment horizontal="center" vertical="center"/>
    </xf>
    <xf numFmtId="0" fontId="2" fillId="37" borderId="3" xfId="0" applyNumberFormat="1" applyFont="1" applyFill="1" applyBorder="1" applyAlignment="1">
      <alignment horizontal="center" vertical="center"/>
    </xf>
    <xf numFmtId="0" fontId="38" fillId="0" borderId="0" xfId="0" applyFont="1" applyAlignment="1">
      <alignment horizontal="center" vertical="center"/>
    </xf>
    <xf numFmtId="0" fontId="38" fillId="0" borderId="0" xfId="0" applyFont="1" applyAlignment="1">
      <alignment horizontal="left"/>
    </xf>
    <xf numFmtId="0" fontId="38" fillId="0" borderId="0" xfId="0" applyFont="1" applyAlignment="1">
      <alignment horizontal="left" vertical="center" wrapText="1"/>
    </xf>
    <xf numFmtId="0" fontId="37" fillId="0" borderId="0" xfId="0" applyFont="1" applyAlignment="1">
      <alignment horizontal="left" vertical="center" wrapText="1"/>
    </xf>
    <xf numFmtId="0" fontId="2" fillId="0" borderId="56" xfId="0" applyFont="1" applyBorder="1" applyAlignment="1">
      <alignment vertical="center"/>
    </xf>
    <xf numFmtId="0" fontId="40" fillId="0" borderId="0" xfId="0" applyFont="1" applyAlignment="1">
      <alignment vertical="center"/>
    </xf>
    <xf numFmtId="0" fontId="38" fillId="0" borderId="0" xfId="0" applyFont="1" applyAlignment="1">
      <alignment horizontal="left" vertical="top"/>
    </xf>
    <xf numFmtId="0" fontId="41" fillId="0" borderId="0" xfId="0" applyFont="1">
      <alignment vertical="center"/>
    </xf>
    <xf numFmtId="0" fontId="2" fillId="0" borderId="56" xfId="0" applyFont="1" applyBorder="1">
      <alignment vertical="center"/>
    </xf>
    <xf numFmtId="0" fontId="38" fillId="0" borderId="0" xfId="0" applyFont="1" applyAlignment="1">
      <alignment horizontal="left" vertical="center"/>
    </xf>
    <xf numFmtId="0" fontId="39" fillId="0" borderId="26" xfId="0" applyFont="1" applyBorder="1" applyAlignment="1">
      <alignment vertical="center"/>
    </xf>
    <xf numFmtId="0" fontId="5" fillId="0" borderId="46" xfId="0" applyFont="1" applyBorder="1" applyAlignment="1">
      <alignment horizontal="left" vertical="center"/>
    </xf>
    <xf numFmtId="0" fontId="3" fillId="0" borderId="0" xfId="0" applyFont="1" applyBorder="1" applyAlignment="1">
      <alignment horizontal="left" vertical="center" shrinkToFit="1"/>
    </xf>
    <xf numFmtId="0" fontId="2" fillId="0" borderId="0" xfId="0" applyFont="1" applyFill="1" applyBorder="1" applyAlignment="1">
      <alignment horizontal="center" vertical="center"/>
    </xf>
    <xf numFmtId="0" fontId="7" fillId="35" borderId="44" xfId="1" applyFill="1" applyBorder="1" applyAlignment="1">
      <alignment vertical="center"/>
    </xf>
    <xf numFmtId="0" fontId="7" fillId="35" borderId="16" xfId="1" applyFill="1" applyBorder="1" applyAlignment="1">
      <alignment vertical="center"/>
    </xf>
    <xf numFmtId="0" fontId="3" fillId="0" borderId="0" xfId="0" applyFont="1" applyAlignment="1">
      <alignment horizontal="left" vertical="center"/>
    </xf>
    <xf numFmtId="0" fontId="38" fillId="0" borderId="0" xfId="0" applyFont="1" applyAlignment="1">
      <alignment horizontal="left" vertical="center" wrapText="1" indent="1"/>
    </xf>
    <xf numFmtId="0" fontId="30" fillId="0" borderId="0" xfId="0" applyFont="1" applyAlignment="1">
      <alignment horizontal="left" vertical="center"/>
    </xf>
    <xf numFmtId="0" fontId="7" fillId="0" borderId="22" xfId="1" applyFill="1" applyBorder="1" applyAlignment="1">
      <alignment horizontal="left" vertical="center"/>
    </xf>
    <xf numFmtId="0" fontId="42" fillId="0" borderId="0" xfId="1" applyFont="1"/>
    <xf numFmtId="0" fontId="42" fillId="0" borderId="0" xfId="1" applyFont="1" applyFill="1" applyBorder="1"/>
    <xf numFmtId="0" fontId="7" fillId="0" borderId="0" xfId="1" applyFill="1" applyBorder="1"/>
    <xf numFmtId="0" fontId="32" fillId="0" borderId="0" xfId="0" applyFont="1" applyFill="1" applyBorder="1" applyAlignment="1">
      <alignment horizontal="center" vertical="center"/>
    </xf>
    <xf numFmtId="0" fontId="32" fillId="0" borderId="0" xfId="0" applyFont="1" applyFill="1" applyBorder="1" applyAlignment="1">
      <alignment vertical="center"/>
    </xf>
    <xf numFmtId="0" fontId="43" fillId="0" borderId="0" xfId="1" applyFont="1" applyFill="1" applyBorder="1"/>
    <xf numFmtId="0" fontId="32" fillId="0" borderId="0" xfId="0" applyFont="1" applyFill="1" applyBorder="1">
      <alignment vertical="center"/>
    </xf>
    <xf numFmtId="0" fontId="7" fillId="0" borderId="0" xfId="1" applyBorder="1"/>
    <xf numFmtId="0" fontId="7" fillId="0" borderId="44" xfId="1" applyBorder="1" applyAlignment="1">
      <alignment vertical="center"/>
    </xf>
    <xf numFmtId="0" fontId="7" fillId="0" borderId="15" xfId="1" applyBorder="1" applyAlignment="1">
      <alignment vertical="center"/>
    </xf>
    <xf numFmtId="0" fontId="7" fillId="0" borderId="0" xfId="1" applyFill="1" applyBorder="1" applyAlignment="1"/>
    <xf numFmtId="0" fontId="12" fillId="0" borderId="0" xfId="1" applyFont="1" applyFill="1" applyBorder="1" applyAlignment="1">
      <alignment horizontal="left"/>
    </xf>
    <xf numFmtId="0" fontId="7" fillId="0" borderId="13" xfId="1" applyBorder="1" applyAlignment="1">
      <alignment vertical="center"/>
    </xf>
    <xf numFmtId="0" fontId="43" fillId="0" borderId="0" xfId="1" applyFont="1" applyAlignment="1"/>
    <xf numFmtId="0" fontId="43" fillId="0" borderId="0" xfId="1" applyFont="1" applyFill="1" applyBorder="1" applyAlignment="1"/>
    <xf numFmtId="0" fontId="44" fillId="0" borderId="0" xfId="1" applyFont="1" applyBorder="1" applyAlignment="1">
      <alignment horizontal="left" vertical="center"/>
    </xf>
    <xf numFmtId="0" fontId="7" fillId="0" borderId="22" xfId="1" applyFill="1" applyBorder="1" applyAlignment="1"/>
    <xf numFmtId="0" fontId="7" fillId="0" borderId="0" xfId="1" applyBorder="1" applyAlignment="1">
      <alignment vertical="center" wrapText="1"/>
    </xf>
    <xf numFmtId="0" fontId="12" fillId="0" borderId="15" xfId="1" applyFont="1" applyFill="1" applyBorder="1" applyAlignment="1">
      <alignment horizontal="left"/>
    </xf>
    <xf numFmtId="0" fontId="10" fillId="0" borderId="0" xfId="1" applyFont="1"/>
    <xf numFmtId="0" fontId="31" fillId="0" borderId="0" xfId="0" applyFont="1" applyBorder="1" applyAlignment="1">
      <alignment horizontal="center" vertical="center"/>
    </xf>
    <xf numFmtId="0" fontId="31" fillId="0" borderId="0" xfId="0" applyFont="1" applyBorder="1" applyAlignment="1">
      <alignment vertical="center"/>
    </xf>
    <xf numFmtId="0" fontId="31" fillId="0" borderId="0" xfId="0" applyFont="1" applyBorder="1">
      <alignment vertical="center"/>
    </xf>
    <xf numFmtId="0" fontId="12" fillId="0" borderId="44" xfId="1" applyFont="1" applyFill="1" applyBorder="1" applyAlignment="1">
      <alignment horizontal="left"/>
    </xf>
    <xf numFmtId="0" fontId="7" fillId="0" borderId="0" xfId="1" applyFont="1" applyFill="1" applyBorder="1"/>
    <xf numFmtId="0" fontId="31" fillId="0" borderId="0" xfId="0" applyFont="1" applyFill="1" applyBorder="1">
      <alignment vertical="center"/>
    </xf>
    <xf numFmtId="0" fontId="7" fillId="0" borderId="16" xfId="1" applyFill="1" applyBorder="1" applyAlignment="1"/>
    <xf numFmtId="0" fontId="7" fillId="0" borderId="0" xfId="1" applyAlignment="1">
      <alignment vertical="center"/>
    </xf>
    <xf numFmtId="0" fontId="38" fillId="0" borderId="0" xfId="0" applyFont="1" applyAlignment="1">
      <alignment vertical="top" wrapText="1"/>
    </xf>
    <xf numFmtId="0" fontId="38" fillId="0" borderId="0" xfId="0" applyFont="1" applyBorder="1" applyAlignment="1">
      <alignment vertical="top" wrapText="1"/>
    </xf>
    <xf numFmtId="0" fontId="47" fillId="0" borderId="0" xfId="0" applyFont="1" applyBorder="1" applyAlignment="1">
      <alignment vertical="top" wrapText="1"/>
    </xf>
    <xf numFmtId="0" fontId="38" fillId="0" borderId="0" xfId="0" applyFont="1" applyBorder="1" applyAlignment="1">
      <alignment horizontal="left" vertical="top" wrapText="1"/>
    </xf>
    <xf numFmtId="0" fontId="41" fillId="0" borderId="0" xfId="0" applyFont="1" applyBorder="1" applyAlignment="1">
      <alignment horizontal="left" vertical="top" wrapText="1"/>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2" fillId="0" borderId="7" xfId="0" applyFont="1" applyBorder="1" applyAlignment="1">
      <alignment horizontal="left" vertical="center"/>
    </xf>
    <xf numFmtId="0" fontId="38" fillId="0" borderId="0" xfId="0" applyFont="1" applyAlignment="1">
      <alignment vertical="center"/>
    </xf>
    <xf numFmtId="0" fontId="46" fillId="0" borderId="28" xfId="0" applyFont="1" applyBorder="1" applyAlignment="1">
      <alignment horizontal="center" vertical="center" wrapText="1"/>
    </xf>
    <xf numFmtId="0" fontId="2" fillId="0" borderId="0" xfId="0" applyFont="1" applyBorder="1" applyAlignment="1">
      <alignment vertical="top" wrapText="1"/>
    </xf>
    <xf numFmtId="0" fontId="7" fillId="0" borderId="0" xfId="1" applyAlignment="1">
      <alignment horizontal="left" vertical="center"/>
    </xf>
    <xf numFmtId="0" fontId="49" fillId="0" borderId="0" xfId="87" applyFont="1" applyBorder="1" applyAlignment="1">
      <alignment vertical="top"/>
    </xf>
    <xf numFmtId="0" fontId="31" fillId="0" borderId="0" xfId="87" applyFont="1" applyAlignment="1">
      <alignment horizontal="center" vertical="center"/>
    </xf>
    <xf numFmtId="0" fontId="31" fillId="0" borderId="0" xfId="87" applyFont="1" applyAlignment="1">
      <alignment vertical="center"/>
    </xf>
    <xf numFmtId="38" fontId="31" fillId="0" borderId="0" xfId="87" applyNumberFormat="1" applyFont="1" applyAlignment="1">
      <alignment vertical="center"/>
    </xf>
    <xf numFmtId="0" fontId="31" fillId="0" borderId="0" xfId="87">
      <alignment vertical="center"/>
    </xf>
    <xf numFmtId="0" fontId="50" fillId="0" borderId="0" xfId="87" applyFont="1" applyBorder="1" applyAlignment="1">
      <alignment vertical="top"/>
    </xf>
    <xf numFmtId="0" fontId="49" fillId="0" borderId="0" xfId="87" applyFont="1" applyFill="1" applyBorder="1" applyAlignment="1">
      <alignment vertical="center" shrinkToFit="1"/>
    </xf>
    <xf numFmtId="0" fontId="31" fillId="0" borderId="0" xfId="87" applyFont="1" applyFill="1" applyBorder="1" applyAlignment="1">
      <alignment horizontal="center" vertical="center" shrinkToFit="1"/>
    </xf>
    <xf numFmtId="0" fontId="52" fillId="0" borderId="0" xfId="87" applyFont="1" applyFill="1" applyBorder="1" applyAlignment="1">
      <alignment horizontal="left" vertical="center" shrinkToFit="1"/>
    </xf>
    <xf numFmtId="0" fontId="52" fillId="0" borderId="0" xfId="87" applyFont="1" applyFill="1" applyBorder="1" applyAlignment="1">
      <alignment vertical="center" shrinkToFit="1"/>
    </xf>
    <xf numFmtId="0" fontId="53" fillId="0" borderId="0" xfId="87" applyFont="1" applyAlignment="1">
      <alignment horizontal="right" vertical="center"/>
    </xf>
    <xf numFmtId="0" fontId="54" fillId="0" borderId="0" xfId="87" applyFont="1">
      <alignment vertical="center"/>
    </xf>
    <xf numFmtId="0" fontId="49" fillId="0" borderId="97" xfId="87" applyFont="1" applyBorder="1" applyAlignment="1">
      <alignment vertical="top"/>
    </xf>
    <xf numFmtId="38" fontId="31" fillId="0" borderId="0" xfId="87" applyNumberFormat="1" applyFont="1" applyAlignment="1">
      <alignment horizontal="right" vertical="center"/>
    </xf>
    <xf numFmtId="38" fontId="54" fillId="0" borderId="0" xfId="87" applyNumberFormat="1" applyFont="1" applyAlignment="1">
      <alignment horizontal="right" vertical="center"/>
    </xf>
    <xf numFmtId="0" fontId="52" fillId="0" borderId="24" xfId="87" applyFont="1" applyBorder="1" applyAlignment="1">
      <alignment horizontal="center" vertical="center"/>
    </xf>
    <xf numFmtId="0" fontId="55" fillId="0" borderId="98" xfId="87" applyFont="1" applyBorder="1" applyAlignment="1">
      <alignment horizontal="center" vertical="center"/>
    </xf>
    <xf numFmtId="0" fontId="52" fillId="0" borderId="100" xfId="87" applyFont="1" applyBorder="1" applyAlignment="1">
      <alignment vertical="center"/>
    </xf>
    <xf numFmtId="0" fontId="52" fillId="0" borderId="101" xfId="87" applyFont="1" applyBorder="1" applyAlignment="1">
      <alignment vertical="center"/>
    </xf>
    <xf numFmtId="0" fontId="52" fillId="0" borderId="102" xfId="87" applyFont="1" applyBorder="1" applyAlignment="1">
      <alignment vertical="center"/>
    </xf>
    <xf numFmtId="0" fontId="54" fillId="0" borderId="104" xfId="87" applyFont="1" applyBorder="1" applyAlignment="1">
      <alignment horizontal="center" vertical="center" shrinkToFit="1"/>
    </xf>
    <xf numFmtId="0" fontId="54" fillId="0" borderId="107" xfId="87" applyFont="1" applyBorder="1" applyAlignment="1">
      <alignment horizontal="center" vertical="center" shrinkToFit="1"/>
    </xf>
    <xf numFmtId="0" fontId="52" fillId="0" borderId="108" xfId="87" applyFont="1" applyBorder="1" applyAlignment="1">
      <alignment vertical="center"/>
    </xf>
    <xf numFmtId="0" fontId="52" fillId="0" borderId="18" xfId="87" applyFont="1" applyBorder="1" applyAlignment="1">
      <alignment vertical="center"/>
    </xf>
    <xf numFmtId="0" fontId="54" fillId="0" borderId="104" xfId="87" applyFont="1" applyBorder="1">
      <alignment vertical="center"/>
    </xf>
    <xf numFmtId="0" fontId="52" fillId="40" borderId="111" xfId="87" applyFont="1" applyFill="1" applyBorder="1" applyAlignment="1">
      <alignment horizontal="center" vertical="center" shrinkToFit="1"/>
    </xf>
    <xf numFmtId="0" fontId="52" fillId="40" borderId="114" xfId="87" applyFont="1" applyFill="1" applyBorder="1" applyAlignment="1">
      <alignment horizontal="center" vertical="center" shrinkToFit="1"/>
    </xf>
    <xf numFmtId="0" fontId="31" fillId="0" borderId="0" xfId="87" applyFont="1">
      <alignment vertical="center"/>
    </xf>
    <xf numFmtId="0" fontId="52" fillId="0" borderId="116" xfId="87" applyFont="1" applyBorder="1" applyAlignment="1">
      <alignment vertical="center" shrinkToFit="1"/>
    </xf>
    <xf numFmtId="0" fontId="32" fillId="0" borderId="0" xfId="87" applyFont="1">
      <alignment vertical="center"/>
    </xf>
    <xf numFmtId="0" fontId="54" fillId="0" borderId="104" xfId="87" applyFont="1" applyFill="1" applyBorder="1">
      <alignment vertical="center"/>
    </xf>
    <xf numFmtId="0" fontId="54" fillId="0" borderId="104" xfId="87" applyFont="1" applyFill="1" applyBorder="1" applyAlignment="1">
      <alignment horizontal="center" vertical="center" shrinkToFit="1"/>
    </xf>
    <xf numFmtId="0" fontId="54" fillId="0" borderId="104" xfId="87" applyFont="1" applyFill="1" applyBorder="1" applyAlignment="1">
      <alignment horizontal="center" vertical="center"/>
    </xf>
    <xf numFmtId="0" fontId="54" fillId="0" borderId="107" xfId="87" applyFont="1" applyFill="1" applyBorder="1">
      <alignment vertical="center"/>
    </xf>
    <xf numFmtId="0" fontId="52" fillId="40" borderId="110" xfId="87" applyFont="1" applyFill="1" applyBorder="1" applyAlignment="1">
      <alignment vertical="center" shrinkToFit="1"/>
    </xf>
    <xf numFmtId="0" fontId="52" fillId="40" borderId="103" xfId="87" applyFont="1" applyFill="1" applyBorder="1" applyAlignment="1">
      <alignment vertical="center" shrinkToFit="1"/>
    </xf>
    <xf numFmtId="0" fontId="52" fillId="40" borderId="104" xfId="87" applyFont="1" applyFill="1" applyBorder="1" applyAlignment="1">
      <alignment horizontal="center" vertical="center" shrinkToFit="1"/>
    </xf>
    <xf numFmtId="0" fontId="52" fillId="40" borderId="113" xfId="87" applyFont="1" applyFill="1" applyBorder="1">
      <alignment vertical="center"/>
    </xf>
    <xf numFmtId="0" fontId="31" fillId="0" borderId="0" xfId="87" applyBorder="1">
      <alignment vertical="center"/>
    </xf>
    <xf numFmtId="0" fontId="54" fillId="0" borderId="107" xfId="87" applyFont="1" applyBorder="1">
      <alignment vertical="center"/>
    </xf>
    <xf numFmtId="0" fontId="54" fillId="36" borderId="104" xfId="87" applyFont="1" applyFill="1" applyBorder="1" applyAlignment="1">
      <alignment horizontal="center" vertical="center" shrinkToFit="1"/>
    </xf>
    <xf numFmtId="0" fontId="52" fillId="0" borderId="108" xfId="0" applyFont="1" applyBorder="1" applyAlignment="1">
      <alignment vertical="center"/>
    </xf>
    <xf numFmtId="0" fontId="52" fillId="0" borderId="0" xfId="87" applyFont="1" applyFill="1" applyBorder="1" applyAlignment="1">
      <alignment horizontal="center" vertical="center" shrinkToFit="1"/>
    </xf>
    <xf numFmtId="182" fontId="54" fillId="0" borderId="0" xfId="87" applyNumberFormat="1" applyFont="1" applyFill="1" applyBorder="1" applyAlignment="1">
      <alignment vertical="center" shrinkToFit="1"/>
    </xf>
    <xf numFmtId="0" fontId="12" fillId="0" borderId="13" xfId="1" applyFont="1" applyFill="1" applyBorder="1" applyAlignment="1">
      <alignment horizontal="right"/>
    </xf>
    <xf numFmtId="0" fontId="12" fillId="0" borderId="14" xfId="1" applyFont="1" applyFill="1" applyBorder="1" applyAlignment="1">
      <alignment horizontal="right"/>
    </xf>
    <xf numFmtId="0" fontId="52" fillId="0" borderId="119" xfId="87" applyFont="1" applyBorder="1" applyAlignment="1">
      <alignment vertical="center"/>
    </xf>
    <xf numFmtId="0" fontId="52" fillId="0" borderId="51" xfId="87" applyFont="1" applyBorder="1" applyAlignment="1">
      <alignment vertical="center"/>
    </xf>
    <xf numFmtId="0" fontId="52" fillId="0" borderId="120" xfId="87" applyFont="1" applyBorder="1" applyAlignment="1">
      <alignment vertical="center"/>
    </xf>
    <xf numFmtId="0" fontId="54" fillId="0" borderId="18" xfId="87" applyFont="1" applyFill="1" applyBorder="1">
      <alignment vertical="center"/>
    </xf>
    <xf numFmtId="0" fontId="54" fillId="0" borderId="18" xfId="87" applyFont="1" applyFill="1" applyBorder="1" applyAlignment="1">
      <alignment horizontal="center" vertical="center" shrinkToFit="1"/>
    </xf>
    <xf numFmtId="0" fontId="52" fillId="0" borderId="116" xfId="87" applyFont="1" applyBorder="1" applyAlignment="1">
      <alignment vertical="center"/>
    </xf>
    <xf numFmtId="0" fontId="52" fillId="0" borderId="118" xfId="87" applyFont="1" applyBorder="1" applyAlignment="1">
      <alignment vertical="center"/>
    </xf>
    <xf numFmtId="0" fontId="52" fillId="0" borderId="121" xfId="87" applyFont="1" applyBorder="1" applyAlignment="1">
      <alignment vertical="center"/>
    </xf>
    <xf numFmtId="0" fontId="52" fillId="0" borderId="122" xfId="87" applyFont="1" applyBorder="1" applyAlignment="1">
      <alignment vertical="center"/>
    </xf>
    <xf numFmtId="0" fontId="52" fillId="0" borderId="29" xfId="87" applyFont="1" applyBorder="1" applyAlignment="1">
      <alignment vertical="center"/>
    </xf>
    <xf numFmtId="0" fontId="44" fillId="0" borderId="0" xfId="1" applyFont="1"/>
    <xf numFmtId="0" fontId="44" fillId="0" borderId="1" xfId="1" applyFont="1" applyBorder="1" applyAlignment="1">
      <alignment horizontal="center"/>
    </xf>
    <xf numFmtId="0" fontId="35" fillId="0" borderId="1" xfId="1" applyFont="1" applyBorder="1" applyAlignment="1">
      <alignment horizontal="center"/>
    </xf>
    <xf numFmtId="0" fontId="35" fillId="0" borderId="1" xfId="1" applyFont="1" applyBorder="1" applyAlignment="1">
      <alignment horizontal="center" wrapText="1"/>
    </xf>
    <xf numFmtId="0" fontId="35" fillId="0" borderId="4" xfId="1" applyFont="1" applyBorder="1" applyAlignment="1">
      <alignment horizontal="center"/>
    </xf>
    <xf numFmtId="0" fontId="35" fillId="0" borderId="2" xfId="1" applyFont="1" applyBorder="1" applyAlignment="1">
      <alignment horizontal="center"/>
    </xf>
    <xf numFmtId="0" fontId="35" fillId="0" borderId="73" xfId="1" applyFont="1" applyBorder="1" applyAlignment="1">
      <alignment horizontal="center"/>
    </xf>
    <xf numFmtId="0" fontId="35" fillId="0" borderId="20" xfId="1" applyFont="1" applyBorder="1" applyAlignment="1">
      <alignment horizontal="center"/>
    </xf>
    <xf numFmtId="0" fontId="35" fillId="0" borderId="0" xfId="1" applyFont="1" applyAlignment="1"/>
    <xf numFmtId="0" fontId="35" fillId="0" borderId="5" xfId="1" applyFont="1" applyBorder="1" applyAlignment="1">
      <alignment horizontal="center"/>
    </xf>
    <xf numFmtId="0" fontId="35" fillId="0" borderId="3" xfId="1" applyFont="1" applyBorder="1" applyAlignment="1">
      <alignment horizontal="center"/>
    </xf>
    <xf numFmtId="0" fontId="31" fillId="0" borderId="0" xfId="87" applyFont="1" applyFill="1" applyBorder="1">
      <alignment vertical="center"/>
    </xf>
    <xf numFmtId="0" fontId="28" fillId="0" borderId="0" xfId="87" applyFont="1">
      <alignment vertical="center"/>
    </xf>
    <xf numFmtId="0" fontId="28" fillId="0" borderId="124" xfId="87" applyFont="1" applyBorder="1" applyAlignment="1">
      <alignment vertical="center"/>
    </xf>
    <xf numFmtId="0" fontId="28" fillId="0" borderId="125" xfId="87" applyFont="1" applyBorder="1">
      <alignment vertical="center"/>
    </xf>
    <xf numFmtId="0" fontId="28" fillId="0" borderId="125" xfId="87" applyFont="1" applyBorder="1" applyAlignment="1">
      <alignment horizontal="center" vertical="center"/>
    </xf>
    <xf numFmtId="0" fontId="28" fillId="0" borderId="126" xfId="87" applyFont="1" applyFill="1" applyBorder="1" applyAlignment="1">
      <alignment horizontal="center" vertical="center"/>
    </xf>
    <xf numFmtId="0" fontId="28" fillId="0" borderId="0" xfId="87" applyFont="1" applyFill="1" applyBorder="1">
      <alignment vertical="center"/>
    </xf>
    <xf numFmtId="0" fontId="28" fillId="0" borderId="124" xfId="87" applyFont="1" applyBorder="1" applyAlignment="1">
      <alignment horizontal="center" vertical="center"/>
    </xf>
    <xf numFmtId="0" fontId="28" fillId="0" borderId="0" xfId="87" applyFont="1" applyBorder="1" applyAlignment="1">
      <alignment horizontal="center" vertical="center"/>
    </xf>
    <xf numFmtId="0" fontId="28" fillId="0" borderId="0" xfId="87" applyFont="1" applyFill="1" applyBorder="1" applyAlignment="1">
      <alignment horizontal="center" vertical="center"/>
    </xf>
    <xf numFmtId="176" fontId="28" fillId="0" borderId="0" xfId="87" applyNumberFormat="1" applyFont="1">
      <alignment vertical="center"/>
    </xf>
    <xf numFmtId="9" fontId="28" fillId="0" borderId="127" xfId="87" applyNumberFormat="1" applyFont="1" applyBorder="1">
      <alignment vertical="center"/>
    </xf>
    <xf numFmtId="9" fontId="28" fillId="0" borderId="1" xfId="87" applyNumberFormat="1" applyFont="1" applyBorder="1">
      <alignment vertical="center"/>
    </xf>
    <xf numFmtId="0" fontId="28" fillId="0" borderId="1" xfId="87" applyFont="1" applyBorder="1" applyAlignment="1">
      <alignment horizontal="center" vertical="center"/>
    </xf>
    <xf numFmtId="0" fontId="28" fillId="0" borderId="128" xfId="87" applyFont="1" applyBorder="1" applyAlignment="1">
      <alignment horizontal="center" vertical="center"/>
    </xf>
    <xf numFmtId="176" fontId="28" fillId="0" borderId="127" xfId="87" applyNumberFormat="1" applyFont="1" applyFill="1" applyBorder="1" applyAlignment="1">
      <alignment vertical="center" shrinkToFit="1"/>
    </xf>
    <xf numFmtId="10" fontId="28" fillId="0" borderId="0" xfId="87" applyNumberFormat="1" applyFont="1" applyBorder="1" applyAlignment="1">
      <alignment horizontal="center" vertical="center"/>
    </xf>
    <xf numFmtId="0" fontId="28" fillId="0" borderId="0" xfId="87" applyFont="1" applyAlignment="1">
      <alignment horizontal="center" vertical="center"/>
    </xf>
    <xf numFmtId="0" fontId="28" fillId="0" borderId="127" xfId="87" applyFont="1" applyBorder="1">
      <alignment vertical="center"/>
    </xf>
    <xf numFmtId="0" fontId="28" fillId="0" borderId="1" xfId="87" applyFont="1" applyBorder="1">
      <alignment vertical="center"/>
    </xf>
    <xf numFmtId="176" fontId="28" fillId="0" borderId="127" xfId="87" applyNumberFormat="1" applyFont="1" applyFill="1" applyBorder="1">
      <alignment vertical="center"/>
    </xf>
    <xf numFmtId="0" fontId="28" fillId="0" borderId="1" xfId="87" applyFont="1" applyFill="1" applyBorder="1" applyAlignment="1">
      <alignment horizontal="center" vertical="center"/>
    </xf>
    <xf numFmtId="0" fontId="28" fillId="38" borderId="127" xfId="87" applyFont="1" applyFill="1" applyBorder="1">
      <alignment vertical="center"/>
    </xf>
    <xf numFmtId="0" fontId="28" fillId="38" borderId="1" xfId="87" applyFont="1" applyFill="1" applyBorder="1">
      <alignment vertical="center"/>
    </xf>
    <xf numFmtId="0" fontId="28" fillId="38" borderId="1" xfId="87" applyFont="1" applyFill="1" applyBorder="1" applyAlignment="1">
      <alignment horizontal="center" vertical="center"/>
    </xf>
    <xf numFmtId="0" fontId="28" fillId="38" borderId="128" xfId="87" applyFont="1" applyFill="1" applyBorder="1" applyAlignment="1">
      <alignment horizontal="center" vertical="center"/>
    </xf>
    <xf numFmtId="0" fontId="28" fillId="0" borderId="128" xfId="87" applyFont="1" applyFill="1" applyBorder="1" applyAlignment="1">
      <alignment horizontal="center" vertical="center"/>
    </xf>
    <xf numFmtId="0" fontId="28" fillId="0" borderId="129" xfId="87" applyFont="1" applyBorder="1">
      <alignment vertical="center"/>
    </xf>
    <xf numFmtId="0" fontId="28" fillId="0" borderId="130" xfId="87" applyFont="1" applyBorder="1">
      <alignment vertical="center"/>
    </xf>
    <xf numFmtId="0" fontId="28" fillId="0" borderId="130" xfId="87" applyFont="1" applyBorder="1" applyAlignment="1">
      <alignment horizontal="center" vertical="center"/>
    </xf>
    <xf numFmtId="0" fontId="28" fillId="0" borderId="131" xfId="87" applyFont="1" applyBorder="1" applyAlignment="1">
      <alignment horizontal="center" vertical="center"/>
    </xf>
    <xf numFmtId="176" fontId="28" fillId="0" borderId="129" xfId="87" applyNumberFormat="1" applyFont="1" applyFill="1" applyBorder="1">
      <alignment vertical="center"/>
    </xf>
    <xf numFmtId="184" fontId="28" fillId="0" borderId="0" xfId="87" applyNumberFormat="1" applyFont="1">
      <alignment vertical="center"/>
    </xf>
    <xf numFmtId="10" fontId="28" fillId="0" borderId="0" xfId="87" applyNumberFormat="1" applyFont="1">
      <alignment vertical="center"/>
    </xf>
    <xf numFmtId="176" fontId="31" fillId="0" borderId="0" xfId="87" applyNumberFormat="1" applyFont="1">
      <alignment vertical="center"/>
    </xf>
    <xf numFmtId="176" fontId="31" fillId="0" borderId="0" xfId="87" applyNumberFormat="1" applyFont="1" applyFill="1">
      <alignment vertical="center"/>
    </xf>
    <xf numFmtId="0" fontId="58" fillId="0" borderId="0" xfId="93" applyFont="1" applyFill="1" applyAlignment="1">
      <alignment vertical="center"/>
    </xf>
    <xf numFmtId="0" fontId="31" fillId="0" borderId="0" xfId="87" applyFont="1" applyFill="1" applyBorder="1" applyAlignment="1">
      <alignment vertical="center"/>
    </xf>
    <xf numFmtId="0" fontId="28" fillId="0" borderId="134" xfId="87" applyFont="1" applyFill="1" applyBorder="1" applyAlignment="1">
      <alignment horizontal="centerContinuous" vertical="center"/>
    </xf>
    <xf numFmtId="0" fontId="28" fillId="0" borderId="135" xfId="87" applyFont="1" applyBorder="1" applyAlignment="1">
      <alignment horizontal="centerContinuous" vertical="center"/>
    </xf>
    <xf numFmtId="0" fontId="28" fillId="0" borderId="136" xfId="87" applyFont="1" applyFill="1" applyBorder="1" applyAlignment="1">
      <alignment horizontal="centerContinuous" vertical="center"/>
    </xf>
    <xf numFmtId="0" fontId="28" fillId="0" borderId="118" xfId="87" applyFont="1" applyFill="1" applyBorder="1" applyAlignment="1">
      <alignment horizontal="centerContinuous" vertical="center"/>
    </xf>
    <xf numFmtId="49" fontId="59" fillId="0" borderId="0" xfId="93" applyNumberFormat="1" applyFont="1" applyFill="1" applyAlignment="1">
      <alignment horizontal="center" vertical="center" wrapText="1"/>
    </xf>
    <xf numFmtId="0" fontId="28" fillId="0" borderId="11" xfId="93" applyFont="1" applyFill="1" applyBorder="1" applyAlignment="1">
      <alignment horizontal="center" vertical="center"/>
    </xf>
    <xf numFmtId="49" fontId="31" fillId="0" borderId="0" xfId="93" applyNumberFormat="1" applyFont="1" applyFill="1" applyBorder="1" applyAlignment="1">
      <alignment horizontal="center" vertical="center"/>
    </xf>
    <xf numFmtId="0" fontId="28" fillId="0" borderId="12" xfId="93" applyFont="1" applyFill="1" applyBorder="1" applyAlignment="1">
      <alignment horizontal="center" vertical="center"/>
    </xf>
    <xf numFmtId="49" fontId="59" fillId="0" borderId="0" xfId="93" applyNumberFormat="1" applyFont="1" applyFill="1" applyBorder="1" applyAlignment="1">
      <alignment horizontal="center" vertical="center" wrapText="1"/>
    </xf>
    <xf numFmtId="0" fontId="31" fillId="0" borderId="0" xfId="93" applyFont="1" applyFill="1" applyAlignment="1">
      <alignment vertical="center" wrapText="1"/>
    </xf>
    <xf numFmtId="0" fontId="31" fillId="0" borderId="0" xfId="93" applyFont="1" applyFill="1" applyBorder="1" applyAlignment="1">
      <alignment horizontal="center" vertical="center"/>
    </xf>
    <xf numFmtId="0" fontId="31" fillId="0" borderId="0" xfId="93" applyFont="1" applyFill="1" applyBorder="1" applyAlignment="1">
      <alignment vertical="center" wrapText="1"/>
    </xf>
    <xf numFmtId="185" fontId="28" fillId="0" borderId="140" xfId="93" applyNumberFormat="1" applyFont="1" applyFill="1" applyBorder="1" applyAlignment="1">
      <alignment horizontal="center" vertical="center" wrapText="1"/>
    </xf>
    <xf numFmtId="0" fontId="28" fillId="0" borderId="146" xfId="87" applyFont="1" applyBorder="1" applyAlignment="1">
      <alignment horizontal="center" vertical="center"/>
    </xf>
    <xf numFmtId="0" fontId="28" fillId="0" borderId="147" xfId="93" applyFont="1" applyFill="1" applyBorder="1" applyAlignment="1">
      <alignment horizontal="center" vertical="center" wrapText="1"/>
    </xf>
    <xf numFmtId="0" fontId="28" fillId="0" borderId="148" xfId="87" applyFont="1" applyBorder="1" applyAlignment="1">
      <alignment horizontal="center" vertical="center"/>
    </xf>
    <xf numFmtId="0" fontId="31" fillId="0" borderId="0" xfId="87" applyFont="1" applyFill="1">
      <alignment vertical="center"/>
    </xf>
    <xf numFmtId="185" fontId="28" fillId="0" borderId="143" xfId="93" applyNumberFormat="1" applyFont="1" applyFill="1" applyBorder="1" applyAlignment="1">
      <alignment horizontal="center" vertical="center" wrapText="1"/>
    </xf>
    <xf numFmtId="0" fontId="28" fillId="0" borderId="149" xfId="87" applyFont="1" applyBorder="1" applyAlignment="1">
      <alignment horizontal="center" vertical="center"/>
    </xf>
    <xf numFmtId="0" fontId="28" fillId="0" borderId="143" xfId="93" applyFont="1" applyFill="1" applyBorder="1" applyAlignment="1">
      <alignment horizontal="center" vertical="center" wrapText="1"/>
    </xf>
    <xf numFmtId="0" fontId="28" fillId="38" borderId="149" xfId="87" applyFont="1" applyFill="1" applyBorder="1" applyAlignment="1">
      <alignment horizontal="center" vertical="center"/>
    </xf>
    <xf numFmtId="185" fontId="28" fillId="0" borderId="150" xfId="93" applyNumberFormat="1" applyFont="1" applyFill="1" applyBorder="1" applyAlignment="1">
      <alignment horizontal="center" vertical="center" wrapText="1"/>
    </xf>
    <xf numFmtId="0" fontId="28" fillId="0" borderId="152" xfId="87" applyFont="1" applyBorder="1" applyAlignment="1">
      <alignment horizontal="center" vertical="center"/>
    </xf>
    <xf numFmtId="0" fontId="28" fillId="0" borderId="153" xfId="93" applyFont="1" applyFill="1" applyBorder="1" applyAlignment="1">
      <alignment horizontal="center" vertical="center" wrapText="1"/>
    </xf>
    <xf numFmtId="176" fontId="28" fillId="0" borderId="154" xfId="87" applyNumberFormat="1" applyFont="1" applyBorder="1">
      <alignment vertical="center"/>
    </xf>
    <xf numFmtId="0" fontId="28" fillId="0" borderId="155" xfId="87" applyFont="1" applyBorder="1" applyAlignment="1">
      <alignment horizontal="center" vertical="center"/>
    </xf>
    <xf numFmtId="184" fontId="31" fillId="0" borderId="0" xfId="87" applyNumberFormat="1" applyFont="1" applyFill="1">
      <alignment vertical="center"/>
    </xf>
    <xf numFmtId="0" fontId="58" fillId="0" borderId="0" xfId="93" applyFont="1" applyFill="1" applyBorder="1" applyAlignment="1">
      <alignment vertical="center"/>
    </xf>
    <xf numFmtId="0" fontId="31" fillId="0" borderId="0" xfId="87" applyFont="1" applyFill="1" applyAlignment="1">
      <alignment vertical="center"/>
    </xf>
    <xf numFmtId="0" fontId="28" fillId="0" borderId="141" xfId="93" applyFont="1" applyFill="1" applyBorder="1" applyAlignment="1">
      <alignment horizontal="center" vertical="center" wrapText="1"/>
    </xf>
    <xf numFmtId="0" fontId="28" fillId="0" borderId="149" xfId="87" applyFont="1" applyFill="1" applyBorder="1" applyAlignment="1">
      <alignment horizontal="center" vertical="center"/>
    </xf>
    <xf numFmtId="187" fontId="31" fillId="0" borderId="0" xfId="87" applyNumberFormat="1" applyFont="1">
      <alignment vertical="center"/>
    </xf>
    <xf numFmtId="0" fontId="28" fillId="0" borderId="0" xfId="93" applyFont="1" applyFill="1" applyBorder="1" applyAlignment="1">
      <alignment horizontal="left" vertical="center"/>
    </xf>
    <xf numFmtId="49" fontId="28" fillId="0" borderId="0" xfId="93" applyNumberFormat="1" applyFont="1" applyFill="1" applyBorder="1" applyAlignment="1">
      <alignment horizontal="center" vertical="center"/>
    </xf>
    <xf numFmtId="0" fontId="28" fillId="0" borderId="0" xfId="93" applyFont="1" applyFill="1" applyBorder="1" applyAlignment="1">
      <alignment horizontal="center" vertical="center"/>
    </xf>
    <xf numFmtId="0" fontId="28" fillId="0" borderId="141" xfId="93" applyFont="1" applyFill="1" applyBorder="1" applyAlignment="1">
      <alignment horizontal="center" vertical="center" shrinkToFit="1"/>
    </xf>
    <xf numFmtId="0" fontId="28" fillId="0" borderId="156" xfId="87" applyFont="1" applyBorder="1" applyAlignment="1">
      <alignment horizontal="center" vertical="center"/>
    </xf>
    <xf numFmtId="0" fontId="52" fillId="0" borderId="27" xfId="87" applyFont="1" applyBorder="1" applyAlignment="1">
      <alignment horizontal="center" vertical="center"/>
    </xf>
    <xf numFmtId="176" fontId="2" fillId="0" borderId="2" xfId="92" applyNumberFormat="1" applyFont="1" applyBorder="1" applyAlignment="1">
      <alignment horizontal="right" vertical="center" shrinkToFit="1"/>
    </xf>
    <xf numFmtId="176" fontId="2" fillId="0" borderId="4" xfId="92" applyNumberFormat="1" applyFont="1" applyBorder="1" applyAlignment="1">
      <alignment horizontal="right" vertical="center" shrinkToFit="1"/>
    </xf>
    <xf numFmtId="183" fontId="2" fillId="0" borderId="20" xfId="0" applyNumberFormat="1" applyFont="1" applyBorder="1" applyAlignment="1">
      <alignment horizontal="right" vertical="center" shrinkToFit="1"/>
    </xf>
    <xf numFmtId="183" fontId="2" fillId="0" borderId="73" xfId="0" applyNumberFormat="1" applyFont="1" applyBorder="1" applyAlignment="1">
      <alignment horizontal="right" vertical="center" shrinkToFit="1"/>
    </xf>
    <xf numFmtId="183" fontId="2" fillId="0" borderId="3" xfId="0" applyNumberFormat="1" applyFont="1" applyBorder="1" applyAlignment="1">
      <alignment horizontal="right" vertical="center" shrinkToFit="1"/>
    </xf>
    <xf numFmtId="183" fontId="2" fillId="0" borderId="5" xfId="0" applyNumberFormat="1" applyFont="1" applyBorder="1" applyAlignment="1">
      <alignment horizontal="right" vertical="center" shrinkToFit="1"/>
    </xf>
    <xf numFmtId="0" fontId="7" fillId="0" borderId="22" xfId="1" applyFill="1" applyBorder="1" applyAlignment="1">
      <alignment horizontal="right" vertical="center"/>
    </xf>
    <xf numFmtId="0" fontId="7" fillId="0" borderId="0" xfId="1" applyFill="1" applyBorder="1" applyAlignment="1">
      <alignment horizontal="center" vertical="center"/>
    </xf>
    <xf numFmtId="0" fontId="2" fillId="0" borderId="53" xfId="0" applyFont="1" applyBorder="1" applyAlignment="1">
      <alignment horizontal="center" vertical="center"/>
    </xf>
    <xf numFmtId="0" fontId="54" fillId="0" borderId="0" xfId="87" applyFont="1" applyFill="1">
      <alignment vertical="center"/>
    </xf>
    <xf numFmtId="0" fontId="54" fillId="0" borderId="0" xfId="87" applyFont="1" applyBorder="1">
      <alignment vertical="center"/>
    </xf>
    <xf numFmtId="0" fontId="56" fillId="0" borderId="0" xfId="87" applyFont="1">
      <alignment vertical="center"/>
    </xf>
    <xf numFmtId="0" fontId="49" fillId="0" borderId="0" xfId="87" applyFont="1">
      <alignment vertical="center"/>
    </xf>
    <xf numFmtId="0" fontId="54" fillId="0" borderId="114" xfId="87" applyFont="1" applyFill="1" applyBorder="1" applyAlignment="1">
      <alignment horizontal="center" vertical="center" shrinkToFit="1"/>
    </xf>
    <xf numFmtId="0" fontId="31" fillId="0" borderId="0" xfId="87" applyFill="1">
      <alignment vertical="center"/>
    </xf>
    <xf numFmtId="181" fontId="54" fillId="0" borderId="0" xfId="87" applyNumberFormat="1" applyFont="1" applyFill="1" applyBorder="1">
      <alignment vertical="center"/>
    </xf>
    <xf numFmtId="0" fontId="52" fillId="0" borderId="0" xfId="87" applyFont="1" applyFill="1" applyBorder="1" applyAlignment="1">
      <alignment vertical="center"/>
    </xf>
    <xf numFmtId="0" fontId="56" fillId="0" borderId="0" xfId="87" applyFont="1" applyFill="1" applyBorder="1">
      <alignment vertical="center"/>
    </xf>
    <xf numFmtId="182" fontId="54" fillId="0" borderId="0" xfId="87" applyNumberFormat="1" applyFont="1" applyFill="1" applyBorder="1">
      <alignment vertical="center"/>
    </xf>
    <xf numFmtId="0" fontId="54" fillId="0" borderId="165" xfId="87" applyFont="1" applyBorder="1" applyAlignment="1">
      <alignment horizontal="center" vertical="center" shrinkToFit="1"/>
    </xf>
    <xf numFmtId="0" fontId="52" fillId="0" borderId="24" xfId="87" applyFont="1" applyBorder="1" applyAlignment="1">
      <alignment vertical="center" shrinkToFit="1"/>
    </xf>
    <xf numFmtId="38" fontId="54" fillId="0" borderId="0" xfId="87" applyNumberFormat="1" applyFont="1" applyBorder="1" applyAlignment="1">
      <alignment horizontal="right" vertical="center"/>
    </xf>
    <xf numFmtId="0" fontId="31" fillId="0" borderId="97" xfId="87" applyBorder="1">
      <alignment vertical="center"/>
    </xf>
    <xf numFmtId="182" fontId="54" fillId="0" borderId="118" xfId="87" applyNumberFormat="1" applyFont="1" applyBorder="1" applyAlignment="1">
      <alignment vertical="center" shrinkToFit="1"/>
    </xf>
    <xf numFmtId="0" fontId="52" fillId="0" borderId="118" xfId="87" applyFont="1" applyBorder="1" applyAlignment="1">
      <alignment horizontal="center" vertical="center" shrinkToFit="1"/>
    </xf>
    <xf numFmtId="0" fontId="52" fillId="0" borderId="118" xfId="87" applyFont="1" applyBorder="1" applyAlignment="1">
      <alignment horizontal="left" vertical="center" shrinkToFit="1"/>
    </xf>
    <xf numFmtId="0" fontId="60" fillId="0" borderId="0" xfId="87" applyFont="1" applyBorder="1" applyAlignment="1">
      <alignment horizontal="center" vertical="center" shrinkToFit="1"/>
    </xf>
    <xf numFmtId="0" fontId="61" fillId="0" borderId="0" xfId="87" applyFont="1" applyBorder="1" applyAlignment="1">
      <alignment horizontal="center" vertical="center"/>
    </xf>
    <xf numFmtId="0" fontId="52" fillId="0" borderId="0" xfId="87" applyFont="1" applyAlignment="1">
      <alignment horizontal="right" vertical="center" shrinkToFit="1"/>
    </xf>
    <xf numFmtId="0" fontId="61" fillId="0" borderId="0" xfId="87" applyNumberFormat="1" applyFont="1" applyBorder="1" applyAlignment="1">
      <alignment horizontal="center" vertical="center"/>
    </xf>
    <xf numFmtId="0" fontId="28" fillId="0" borderId="0" xfId="87" applyFont="1" applyFill="1">
      <alignment vertical="center"/>
    </xf>
    <xf numFmtId="176" fontId="28" fillId="0" borderId="0" xfId="87" applyNumberFormat="1" applyFont="1" applyFill="1" applyBorder="1" applyAlignment="1">
      <alignment vertical="center" shrinkToFit="1"/>
    </xf>
    <xf numFmtId="10" fontId="28" fillId="0" borderId="0" xfId="87" applyNumberFormat="1" applyFont="1" applyFill="1" applyBorder="1" applyAlignment="1">
      <alignment horizontal="center" vertical="center"/>
    </xf>
    <xf numFmtId="0" fontId="28" fillId="0" borderId="0" xfId="87" applyFont="1" applyFill="1" applyAlignment="1">
      <alignment horizontal="center" vertical="center"/>
    </xf>
    <xf numFmtId="176" fontId="28" fillId="0" borderId="0" xfId="87" applyNumberFormat="1" applyFont="1" applyFill="1" applyBorder="1">
      <alignment vertical="center"/>
    </xf>
    <xf numFmtId="0" fontId="28" fillId="0" borderId="151" xfId="87" applyFont="1" applyBorder="1" applyAlignment="1">
      <alignment horizontal="center" vertical="center"/>
    </xf>
    <xf numFmtId="0" fontId="28" fillId="0" borderId="0" xfId="87" applyFont="1" applyBorder="1">
      <alignment vertical="center"/>
    </xf>
    <xf numFmtId="0" fontId="58" fillId="0" borderId="0" xfId="87" applyFont="1" applyBorder="1" applyAlignment="1">
      <alignment vertical="center"/>
    </xf>
    <xf numFmtId="0" fontId="28" fillId="0" borderId="0" xfId="87" applyFont="1" applyBorder="1" applyAlignment="1">
      <alignment vertical="center"/>
    </xf>
    <xf numFmtId="0" fontId="51" fillId="0" borderId="0" xfId="87" applyFont="1" applyFill="1" applyBorder="1" applyAlignment="1">
      <alignment vertical="center"/>
    </xf>
    <xf numFmtId="0" fontId="28" fillId="0" borderId="140" xfId="87" applyFont="1" applyBorder="1" applyAlignment="1">
      <alignment horizontal="center" vertical="center"/>
    </xf>
    <xf numFmtId="0" fontId="28" fillId="0" borderId="12" xfId="87" applyFont="1" applyBorder="1" applyAlignment="1">
      <alignment horizontal="center" vertical="center"/>
    </xf>
    <xf numFmtId="0" fontId="28" fillId="0" borderId="175" xfId="87" applyFont="1" applyBorder="1" applyAlignment="1">
      <alignment horizontal="center" vertical="center"/>
    </xf>
    <xf numFmtId="0" fontId="28" fillId="0" borderId="146" xfId="87" applyFont="1" applyBorder="1" applyAlignment="1">
      <alignment horizontal="center" vertical="center" wrapText="1"/>
    </xf>
    <xf numFmtId="0" fontId="28" fillId="0" borderId="142" xfId="87" applyFont="1" applyBorder="1" applyAlignment="1">
      <alignment horizontal="left" vertical="center"/>
    </xf>
    <xf numFmtId="0" fontId="51" fillId="0" borderId="139" xfId="87" applyFont="1" applyBorder="1" applyAlignment="1">
      <alignment horizontal="center" vertical="center"/>
    </xf>
    <xf numFmtId="0" fontId="28" fillId="0" borderId="108" xfId="87" applyFont="1" applyBorder="1" applyAlignment="1">
      <alignment horizontal="left" vertical="center"/>
    </xf>
    <xf numFmtId="0" fontId="51" fillId="0" borderId="149" xfId="87" applyFont="1" applyBorder="1" applyAlignment="1">
      <alignment horizontal="center" vertical="center"/>
    </xf>
    <xf numFmtId="0" fontId="28" fillId="0" borderId="160" xfId="87" applyFont="1" applyBorder="1" applyAlignment="1">
      <alignment horizontal="left" vertical="center"/>
    </xf>
    <xf numFmtId="0" fontId="51" fillId="0" borderId="155" xfId="87" applyFont="1" applyBorder="1" applyAlignment="1">
      <alignment horizontal="center" vertical="center"/>
    </xf>
    <xf numFmtId="176" fontId="28" fillId="0" borderId="0" xfId="87" applyNumberFormat="1" applyFont="1" applyBorder="1">
      <alignment vertical="center"/>
    </xf>
    <xf numFmtId="0" fontId="51" fillId="0" borderId="0" xfId="87" applyFont="1" applyBorder="1" applyAlignment="1">
      <alignment horizontal="center" vertical="center"/>
    </xf>
    <xf numFmtId="0" fontId="51" fillId="0" borderId="0" xfId="87" applyFont="1" applyFill="1" applyBorder="1" applyAlignment="1">
      <alignment horizontal="left" vertical="center"/>
    </xf>
    <xf numFmtId="0" fontId="28" fillId="0" borderId="0" xfId="87" applyFont="1" applyFill="1" applyBorder="1" applyAlignment="1">
      <alignment horizontal="left" vertical="center"/>
    </xf>
    <xf numFmtId="0" fontId="63" fillId="0" borderId="0" xfId="87" applyFont="1" applyFill="1" applyBorder="1" applyAlignment="1">
      <alignment horizontal="left" vertical="center"/>
    </xf>
    <xf numFmtId="0" fontId="28" fillId="0" borderId="84" xfId="87" applyFont="1" applyBorder="1">
      <alignment vertical="center"/>
    </xf>
    <xf numFmtId="0" fontId="31" fillId="0" borderId="0" xfId="87" applyFont="1" applyFill="1" applyBorder="1" applyAlignment="1">
      <alignment horizontal="right" vertical="center"/>
    </xf>
    <xf numFmtId="185" fontId="28" fillId="0" borderId="0" xfId="87" applyNumberFormat="1" applyFont="1" applyBorder="1">
      <alignment vertical="center"/>
    </xf>
    <xf numFmtId="0" fontId="32" fillId="0" borderId="0" xfId="87" applyFont="1" applyFill="1" applyBorder="1">
      <alignment vertical="center"/>
    </xf>
    <xf numFmtId="49" fontId="32" fillId="0" borderId="0" xfId="87" applyNumberFormat="1" applyFont="1">
      <alignment vertical="center"/>
    </xf>
    <xf numFmtId="0" fontId="32" fillId="0" borderId="11" xfId="87" applyFont="1" applyBorder="1" applyAlignment="1">
      <alignment horizontal="center" vertical="center"/>
    </xf>
    <xf numFmtId="0" fontId="28" fillId="0" borderId="83" xfId="87" applyFont="1" applyBorder="1" applyAlignment="1">
      <alignment horizontal="center" vertical="center"/>
    </xf>
    <xf numFmtId="0" fontId="32" fillId="0" borderId="44" xfId="87" applyFont="1" applyBorder="1" applyAlignment="1">
      <alignment horizontal="center" vertical="center"/>
    </xf>
    <xf numFmtId="192" fontId="28" fillId="0" borderId="11" xfId="87" applyNumberFormat="1" applyFont="1" applyBorder="1" applyAlignment="1">
      <alignment vertical="center"/>
    </xf>
    <xf numFmtId="0" fontId="28" fillId="0" borderId="11" xfId="87" applyFont="1" applyBorder="1" applyAlignment="1">
      <alignment horizontal="center" vertical="center"/>
    </xf>
    <xf numFmtId="192" fontId="28" fillId="0" borderId="0" xfId="87" applyNumberFormat="1" applyFont="1" applyFill="1" applyBorder="1">
      <alignment vertical="center"/>
    </xf>
    <xf numFmtId="192" fontId="28" fillId="0" borderId="0" xfId="87" applyNumberFormat="1" applyFont="1" applyBorder="1">
      <alignment vertical="center"/>
    </xf>
    <xf numFmtId="192" fontId="28" fillId="0" borderId="44" xfId="87" applyNumberFormat="1" applyFont="1" applyBorder="1" applyAlignment="1">
      <alignment vertical="center"/>
    </xf>
    <xf numFmtId="0" fontId="28" fillId="0" borderId="44" xfId="87" applyFont="1" applyBorder="1" applyAlignment="1">
      <alignment horizontal="center" vertical="center"/>
    </xf>
    <xf numFmtId="180" fontId="32" fillId="0" borderId="11" xfId="87" applyNumberFormat="1" applyFont="1" applyBorder="1" applyAlignment="1">
      <alignment horizontal="center" vertical="center"/>
    </xf>
    <xf numFmtId="0" fontId="31" fillId="0" borderId="11" xfId="87" applyFont="1" applyBorder="1" applyAlignment="1">
      <alignment horizontal="center" vertical="center"/>
    </xf>
    <xf numFmtId="0" fontId="32" fillId="0" borderId="20" xfId="87" applyFont="1" applyBorder="1" applyAlignment="1">
      <alignment horizontal="center" vertical="center"/>
    </xf>
    <xf numFmtId="0" fontId="31" fillId="0" borderId="20" xfId="87" applyFont="1" applyBorder="1" applyAlignment="1">
      <alignment horizontal="center" vertical="center"/>
    </xf>
    <xf numFmtId="0" fontId="28" fillId="0" borderId="20" xfId="87" applyFont="1" applyBorder="1" applyAlignment="1">
      <alignment horizontal="center" vertical="center"/>
    </xf>
    <xf numFmtId="0" fontId="31" fillId="0" borderId="44" xfId="87" applyFont="1" applyBorder="1" applyAlignment="1">
      <alignment horizontal="center" vertical="center"/>
    </xf>
    <xf numFmtId="192" fontId="28" fillId="0" borderId="0" xfId="87" applyNumberFormat="1" applyFont="1" applyAlignment="1">
      <alignment vertical="center"/>
    </xf>
    <xf numFmtId="0" fontId="32" fillId="0" borderId="32" xfId="87" applyFont="1" applyBorder="1" applyAlignment="1">
      <alignment horizontal="center" vertical="center"/>
    </xf>
    <xf numFmtId="0" fontId="31" fillId="0" borderId="32" xfId="87" applyFont="1" applyBorder="1" applyAlignment="1">
      <alignment horizontal="center" vertical="center"/>
    </xf>
    <xf numFmtId="0" fontId="28" fillId="0" borderId="32" xfId="87" applyFont="1" applyBorder="1" applyAlignment="1">
      <alignment horizontal="center" vertical="center"/>
    </xf>
    <xf numFmtId="0" fontId="51" fillId="0" borderId="0" xfId="87" applyFont="1">
      <alignment vertical="center"/>
    </xf>
    <xf numFmtId="0" fontId="32" fillId="0" borderId="0" xfId="87" applyFont="1" applyBorder="1">
      <alignment vertical="center"/>
    </xf>
    <xf numFmtId="0" fontId="28" fillId="0" borderId="140" xfId="87" applyFont="1" applyBorder="1" applyAlignment="1">
      <alignment horizontal="left" vertical="center"/>
    </xf>
    <xf numFmtId="0" fontId="51" fillId="0" borderId="146" xfId="87" applyFont="1" applyBorder="1" applyAlignment="1">
      <alignment horizontal="center" vertical="center"/>
    </xf>
    <xf numFmtId="176" fontId="28" fillId="0" borderId="1" xfId="87" applyNumberFormat="1" applyFont="1" applyBorder="1" applyAlignment="1">
      <alignment horizontal="center" vertical="center"/>
    </xf>
    <xf numFmtId="0" fontId="31" fillId="0" borderId="0" xfId="87" applyFont="1" applyFill="1" applyBorder="1" applyAlignment="1">
      <alignment horizontal="center" vertical="center"/>
    </xf>
    <xf numFmtId="0" fontId="51" fillId="0" borderId="0" xfId="87" applyFont="1" applyFill="1" applyBorder="1" applyAlignment="1">
      <alignment horizontal="center" vertical="center" shrinkToFit="1"/>
    </xf>
    <xf numFmtId="176" fontId="2" fillId="33" borderId="10" xfId="92" applyNumberFormat="1" applyFont="1" applyFill="1" applyBorder="1" applyAlignment="1">
      <alignment horizontal="center" vertical="center"/>
    </xf>
    <xf numFmtId="179" fontId="2" fillId="33" borderId="5" xfId="0" applyNumberFormat="1" applyFont="1" applyFill="1" applyBorder="1" applyAlignment="1">
      <alignment horizontal="center" vertical="center"/>
    </xf>
    <xf numFmtId="179" fontId="2" fillId="33" borderId="93" xfId="0" applyNumberFormat="1" applyFont="1" applyFill="1" applyBorder="1" applyAlignment="1">
      <alignment horizontal="center" vertical="center"/>
    </xf>
    <xf numFmtId="190" fontId="2" fillId="33" borderId="5" xfId="0" applyNumberFormat="1" applyFont="1" applyFill="1" applyBorder="1" applyAlignment="1">
      <alignment horizontal="center" vertical="center"/>
    </xf>
    <xf numFmtId="190" fontId="2" fillId="33" borderId="93" xfId="0" applyNumberFormat="1" applyFont="1" applyFill="1" applyBorder="1" applyAlignment="1">
      <alignment horizontal="center" vertical="center"/>
    </xf>
    <xf numFmtId="176" fontId="2" fillId="0" borderId="77" xfId="92" applyNumberFormat="1" applyFont="1" applyBorder="1" applyAlignment="1">
      <alignment horizontal="right" vertical="center" shrinkToFit="1"/>
    </xf>
    <xf numFmtId="189" fontId="2" fillId="33" borderId="5" xfId="0" applyNumberFormat="1" applyFont="1" applyFill="1" applyBorder="1" applyAlignment="1">
      <alignment horizontal="center" vertical="center"/>
    </xf>
    <xf numFmtId="189" fontId="2" fillId="33" borderId="93" xfId="0" applyNumberFormat="1" applyFont="1" applyFill="1" applyBorder="1" applyAlignment="1">
      <alignment horizontal="center" vertical="center"/>
    </xf>
    <xf numFmtId="0" fontId="56" fillId="0" borderId="0" xfId="0" applyFont="1" applyBorder="1" applyAlignment="1">
      <alignment vertical="center"/>
    </xf>
    <xf numFmtId="0" fontId="56" fillId="0" borderId="0" xfId="0" applyFont="1" applyBorder="1" applyAlignment="1">
      <alignment vertical="center" shrinkToFit="1"/>
    </xf>
    <xf numFmtId="0" fontId="56" fillId="0" borderId="1" xfId="0" applyFont="1" applyBorder="1" applyAlignment="1">
      <alignment horizontal="center" vertical="center" shrinkToFit="1"/>
    </xf>
    <xf numFmtId="0" fontId="32" fillId="0" borderId="78" xfId="87" applyFont="1" applyBorder="1" applyAlignment="1">
      <alignment horizontal="center" vertical="center"/>
    </xf>
    <xf numFmtId="176" fontId="2" fillId="0" borderId="11" xfId="92" applyNumberFormat="1" applyFont="1" applyBorder="1" applyAlignment="1">
      <alignment horizontal="right" vertical="center" shrinkToFit="1"/>
    </xf>
    <xf numFmtId="0" fontId="46" fillId="0" borderId="187" xfId="0" applyFont="1" applyBorder="1" applyAlignment="1">
      <alignment horizontal="center" vertical="center"/>
    </xf>
    <xf numFmtId="0" fontId="46" fillId="0" borderId="93" xfId="0" applyFont="1" applyBorder="1" applyAlignment="1">
      <alignment horizontal="center" vertical="center"/>
    </xf>
    <xf numFmtId="0" fontId="66" fillId="0" borderId="0" xfId="87" applyFont="1" applyAlignment="1">
      <alignment horizontal="center" vertical="center"/>
    </xf>
    <xf numFmtId="0" fontId="66" fillId="0" borderId="0" xfId="87" applyFont="1" applyAlignment="1">
      <alignment vertical="center" wrapText="1"/>
    </xf>
    <xf numFmtId="176" fontId="2" fillId="0" borderId="75" xfId="92" applyNumberFormat="1" applyFont="1" applyBorder="1" applyAlignment="1">
      <alignment horizontal="right" vertical="center" shrinkToFit="1"/>
    </xf>
    <xf numFmtId="0" fontId="28" fillId="0" borderId="126" xfId="87" applyFont="1" applyFill="1" applyBorder="1" applyAlignment="1">
      <alignment horizontal="center" vertical="center" shrinkToFit="1"/>
    </xf>
    <xf numFmtId="0" fontId="28" fillId="0" borderId="0" xfId="87" applyFont="1" applyFill="1" applyBorder="1" applyAlignment="1">
      <alignment horizontal="center" vertical="center" wrapText="1"/>
    </xf>
    <xf numFmtId="0" fontId="51" fillId="0" borderId="0" xfId="87" applyFont="1" applyFill="1" applyBorder="1" applyAlignment="1">
      <alignment horizontal="center" vertical="center"/>
    </xf>
    <xf numFmtId="180" fontId="28" fillId="0" borderId="0" xfId="87" applyNumberFormat="1" applyFont="1" applyFill="1" applyBorder="1" applyAlignment="1">
      <alignment horizontal="center" vertical="center"/>
    </xf>
    <xf numFmtId="184" fontId="28" fillId="0" borderId="118" xfId="87" applyNumberFormat="1" applyFont="1" applyFill="1" applyBorder="1">
      <alignment vertical="center"/>
    </xf>
    <xf numFmtId="0" fontId="59" fillId="0" borderId="0" xfId="93" applyNumberFormat="1" applyFont="1" applyFill="1" applyAlignment="1">
      <alignment horizontal="left" vertical="center"/>
    </xf>
    <xf numFmtId="0" fontId="59" fillId="0" borderId="0" xfId="93" applyFont="1" applyFill="1" applyAlignment="1">
      <alignment vertical="center" shrinkToFit="1"/>
    </xf>
    <xf numFmtId="0" fontId="31" fillId="0" borderId="13" xfId="93" applyFont="1" applyFill="1" applyBorder="1" applyAlignment="1">
      <alignment vertical="center" shrinkToFit="1"/>
    </xf>
    <xf numFmtId="0" fontId="31" fillId="0" borderId="13" xfId="93" applyFont="1" applyFill="1" applyBorder="1" applyAlignment="1">
      <alignment vertical="center" wrapText="1" shrinkToFit="1"/>
    </xf>
    <xf numFmtId="0" fontId="0" fillId="0" borderId="13" xfId="0" applyFill="1" applyBorder="1">
      <alignment vertical="center"/>
    </xf>
    <xf numFmtId="0" fontId="0" fillId="0" borderId="13" xfId="0" applyFill="1" applyBorder="1" applyAlignment="1">
      <alignment horizontal="center" vertical="center"/>
    </xf>
    <xf numFmtId="0" fontId="0" fillId="0" borderId="0" xfId="0" applyAlignment="1">
      <alignment horizontal="right" vertical="center"/>
    </xf>
    <xf numFmtId="0" fontId="0" fillId="0" borderId="189" xfId="0" applyFill="1" applyBorder="1" applyAlignment="1">
      <alignment horizontal="center" vertical="center" wrapText="1"/>
    </xf>
    <xf numFmtId="0" fontId="0" fillId="0" borderId="189" xfId="0" applyFont="1" applyFill="1" applyBorder="1" applyAlignment="1">
      <alignment horizontal="center" vertical="center" wrapText="1"/>
    </xf>
    <xf numFmtId="0" fontId="31" fillId="0" borderId="189" xfId="93" applyFont="1" applyFill="1" applyBorder="1" applyAlignment="1">
      <alignment vertical="center" shrinkToFit="1"/>
    </xf>
    <xf numFmtId="176" fontId="0" fillId="0" borderId="189" xfId="0" applyNumberFormat="1" applyFill="1" applyBorder="1" applyAlignment="1">
      <alignment horizontal="right" vertical="center"/>
    </xf>
    <xf numFmtId="0" fontId="59" fillId="0" borderId="189" xfId="93" applyFont="1" applyFill="1" applyBorder="1" applyAlignment="1">
      <alignment horizontal="center" vertical="center" shrinkToFit="1"/>
    </xf>
    <xf numFmtId="0" fontId="0" fillId="0" borderId="0" xfId="0" applyAlignment="1">
      <alignment horizontal="left" vertical="center"/>
    </xf>
    <xf numFmtId="0" fontId="52" fillId="40" borderId="107" xfId="87" applyFont="1" applyFill="1" applyBorder="1" applyAlignment="1">
      <alignment horizontal="center" vertical="center" shrinkToFit="1"/>
    </xf>
    <xf numFmtId="0" fontId="54" fillId="36" borderId="167" xfId="87" applyFont="1" applyFill="1" applyBorder="1" applyAlignment="1">
      <alignment horizontal="center" vertical="center" shrinkToFit="1"/>
    </xf>
    <xf numFmtId="182" fontId="54" fillId="0" borderId="0" xfId="87" applyNumberFormat="1" applyFont="1" applyBorder="1" applyAlignment="1">
      <alignment vertical="center" shrinkToFit="1"/>
    </xf>
    <xf numFmtId="0" fontId="2" fillId="0" borderId="0" xfId="0" applyFont="1" applyFill="1">
      <alignment vertical="center"/>
    </xf>
    <xf numFmtId="183" fontId="2" fillId="0" borderId="0" xfId="0" applyNumberFormat="1" applyFont="1" applyFill="1" applyBorder="1" applyAlignment="1">
      <alignment horizontal="right" vertical="center"/>
    </xf>
    <xf numFmtId="176" fontId="2" fillId="0" borderId="0" xfId="92" applyNumberFormat="1" applyFont="1" applyFill="1" applyBorder="1" applyAlignment="1">
      <alignment horizontal="right" vertical="center" shrinkToFit="1"/>
    </xf>
    <xf numFmtId="49"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shrinkToFit="1"/>
    </xf>
    <xf numFmtId="0" fontId="2" fillId="0" borderId="0" xfId="0" applyNumberFormat="1" applyFont="1" applyFill="1" applyBorder="1" applyAlignment="1">
      <alignment horizontal="center" vertical="center"/>
    </xf>
    <xf numFmtId="49" fontId="2" fillId="0" borderId="0" xfId="0" applyNumberFormat="1" applyFont="1" applyFill="1" applyBorder="1">
      <alignment vertical="center"/>
    </xf>
    <xf numFmtId="0" fontId="2" fillId="0" borderId="0" xfId="0" applyFont="1" applyFill="1" applyBorder="1">
      <alignment vertical="center"/>
    </xf>
    <xf numFmtId="0" fontId="2" fillId="0" borderId="0" xfId="0" applyFont="1" applyFill="1" applyBorder="1" applyAlignment="1">
      <alignment horizontal="left" vertical="center"/>
    </xf>
    <xf numFmtId="0" fontId="2" fillId="0" borderId="0" xfId="0" applyFont="1" applyFill="1" applyAlignment="1">
      <alignment horizontal="center" vertical="center"/>
    </xf>
    <xf numFmtId="0" fontId="3" fillId="0" borderId="0" xfId="0" applyFont="1" applyFill="1" applyBorder="1" applyAlignment="1">
      <alignment horizontal="left" vertical="center" shrinkToFit="1"/>
    </xf>
    <xf numFmtId="0" fontId="54" fillId="0" borderId="197" xfId="87" applyFont="1" applyBorder="1" applyAlignment="1">
      <alignment horizontal="center" vertical="center" shrinkToFit="1"/>
    </xf>
    <xf numFmtId="0" fontId="48" fillId="0" borderId="0" xfId="90" applyAlignment="1">
      <alignment horizontal="center" vertical="center"/>
    </xf>
    <xf numFmtId="0" fontId="0" fillId="0" borderId="0" xfId="0" applyFill="1">
      <alignment vertical="center"/>
    </xf>
    <xf numFmtId="176" fontId="0" fillId="34" borderId="189" xfId="0" applyNumberFormat="1" applyFill="1" applyBorder="1" applyAlignment="1" applyProtection="1">
      <alignment horizontal="right" vertical="center"/>
      <protection locked="0"/>
    </xf>
    <xf numFmtId="0" fontId="0" fillId="0" borderId="11"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11" xfId="0" applyFill="1" applyBorder="1" applyAlignment="1">
      <alignment horizontal="center" vertical="center" wrapText="1"/>
    </xf>
    <xf numFmtId="176" fontId="31" fillId="0" borderId="189" xfId="93" applyNumberFormat="1" applyFont="1" applyFill="1" applyBorder="1" applyAlignment="1">
      <alignment horizontal="right" vertical="center" wrapText="1" shrinkToFit="1"/>
    </xf>
    <xf numFmtId="0" fontId="45" fillId="0" borderId="0" xfId="93" applyFont="1" applyFill="1" applyAlignment="1">
      <alignment vertical="center"/>
    </xf>
    <xf numFmtId="178" fontId="0" fillId="0" borderId="0" xfId="0" applyNumberFormat="1">
      <alignment vertical="center"/>
    </xf>
    <xf numFmtId="186" fontId="0" fillId="0" borderId="0" xfId="0" applyNumberFormat="1">
      <alignment vertical="center"/>
    </xf>
    <xf numFmtId="192" fontId="0" fillId="0" borderId="0" xfId="0" applyNumberFormat="1">
      <alignment vertical="center"/>
    </xf>
    <xf numFmtId="202" fontId="0" fillId="0" borderId="0" xfId="0" applyNumberFormat="1">
      <alignment vertical="center"/>
    </xf>
    <xf numFmtId="185" fontId="0" fillId="0" borderId="0" xfId="0" applyNumberFormat="1">
      <alignment vertical="center"/>
    </xf>
    <xf numFmtId="0" fontId="80" fillId="0" borderId="0" xfId="0" applyFont="1">
      <alignment vertical="center"/>
    </xf>
    <xf numFmtId="0" fontId="80" fillId="0" borderId="0" xfId="0" applyFont="1" applyFill="1">
      <alignment vertical="center"/>
    </xf>
    <xf numFmtId="0" fontId="46" fillId="0" borderId="0" xfId="0" applyFont="1">
      <alignment vertical="center"/>
    </xf>
    <xf numFmtId="0" fontId="46" fillId="0" borderId="0" xfId="0" applyFont="1" applyBorder="1" applyAlignment="1">
      <alignment vertical="top" wrapText="1"/>
    </xf>
    <xf numFmtId="0" fontId="46" fillId="0" borderId="0" xfId="0" applyFont="1" applyAlignment="1">
      <alignment vertical="center" shrinkToFit="1"/>
    </xf>
    <xf numFmtId="0" fontId="46" fillId="0" borderId="0" xfId="0" applyFont="1" applyBorder="1" applyAlignment="1">
      <alignment vertical="top" shrinkToFit="1"/>
    </xf>
    <xf numFmtId="0" fontId="46" fillId="0" borderId="0" xfId="0" applyNumberFormat="1" applyFont="1">
      <alignment vertical="center"/>
    </xf>
    <xf numFmtId="0" fontId="46" fillId="0" borderId="0" xfId="0" applyNumberFormat="1" applyFont="1" applyBorder="1" applyAlignment="1">
      <alignment vertical="top" wrapText="1"/>
    </xf>
    <xf numFmtId="0" fontId="30" fillId="0" borderId="0" xfId="0" applyFont="1">
      <alignment vertical="center"/>
    </xf>
    <xf numFmtId="0" fontId="30" fillId="0" borderId="0" xfId="0" applyFont="1" applyBorder="1" applyAlignment="1">
      <alignment vertical="top" wrapText="1"/>
    </xf>
    <xf numFmtId="0" fontId="30" fillId="0" borderId="0" xfId="0" applyNumberFormat="1" applyFont="1">
      <alignment vertical="center"/>
    </xf>
    <xf numFmtId="0" fontId="30" fillId="0" borderId="0" xfId="0" applyNumberFormat="1" applyFont="1" applyBorder="1" applyAlignment="1">
      <alignment vertical="top" wrapText="1"/>
    </xf>
    <xf numFmtId="0" fontId="30" fillId="0" borderId="0" xfId="0" applyNumberFormat="1" applyFont="1" applyAlignment="1">
      <alignment horizontal="left" vertical="center"/>
    </xf>
    <xf numFmtId="0" fontId="0" fillId="0" borderId="213" xfId="0" applyFill="1" applyBorder="1" applyAlignment="1">
      <alignment horizontal="right" vertical="center"/>
    </xf>
    <xf numFmtId="0" fontId="81" fillId="0" borderId="0" xfId="0" applyFont="1">
      <alignment vertical="center"/>
    </xf>
    <xf numFmtId="200" fontId="30" fillId="0" borderId="4" xfId="0" applyNumberFormat="1" applyFont="1" applyBorder="1">
      <alignment vertical="center"/>
    </xf>
    <xf numFmtId="200" fontId="2" fillId="0" borderId="8" xfId="0" applyNumberFormat="1" applyFont="1" applyBorder="1" applyAlignment="1">
      <alignment horizontal="center" vertical="center"/>
    </xf>
    <xf numFmtId="200" fontId="30" fillId="0" borderId="8" xfId="0" applyNumberFormat="1" applyFont="1" applyBorder="1">
      <alignment vertical="center"/>
    </xf>
    <xf numFmtId="200" fontId="30" fillId="0" borderId="5" xfId="0" applyNumberFormat="1" applyFont="1" applyBorder="1">
      <alignment vertical="center"/>
    </xf>
    <xf numFmtId="200" fontId="2" fillId="0" borderId="9" xfId="0" applyNumberFormat="1" applyFont="1" applyBorder="1" applyAlignment="1">
      <alignment horizontal="center" vertical="center"/>
    </xf>
    <xf numFmtId="200" fontId="30" fillId="0" borderId="47" xfId="0" applyNumberFormat="1" applyFont="1" applyBorder="1">
      <alignment vertical="center"/>
    </xf>
    <xf numFmtId="200" fontId="30" fillId="0" borderId="9" xfId="0" applyNumberFormat="1" applyFont="1" applyBorder="1">
      <alignment vertical="center"/>
    </xf>
    <xf numFmtId="200" fontId="30" fillId="0" borderId="7" xfId="0" applyNumberFormat="1" applyFont="1" applyBorder="1">
      <alignment vertical="center"/>
    </xf>
    <xf numFmtId="200" fontId="30" fillId="0" borderId="90" xfId="0" applyNumberFormat="1" applyFont="1" applyBorder="1">
      <alignment vertical="center"/>
    </xf>
    <xf numFmtId="200" fontId="30" fillId="0" borderId="6" xfId="0" applyNumberFormat="1" applyFont="1" applyBorder="1">
      <alignment vertical="center"/>
    </xf>
    <xf numFmtId="200" fontId="30" fillId="0" borderId="4" xfId="0" applyNumberFormat="1" applyFont="1" applyBorder="1" applyAlignment="1">
      <alignment vertical="center"/>
    </xf>
    <xf numFmtId="200" fontId="30" fillId="0" borderId="90" xfId="0" applyNumberFormat="1" applyFont="1" applyBorder="1" applyAlignment="1">
      <alignment vertical="center" shrinkToFit="1"/>
    </xf>
    <xf numFmtId="200" fontId="30" fillId="0" borderId="8" xfId="0" applyNumberFormat="1" applyFont="1" applyBorder="1" applyAlignment="1">
      <alignment vertical="center"/>
    </xf>
    <xf numFmtId="200" fontId="30" fillId="0" borderId="6" xfId="0" applyNumberFormat="1" applyFont="1" applyBorder="1" applyAlignment="1">
      <alignment vertical="center" shrinkToFit="1"/>
    </xf>
    <xf numFmtId="200" fontId="30" fillId="0" borderId="5" xfId="0" applyNumberFormat="1" applyFont="1" applyBorder="1" applyAlignment="1">
      <alignment vertical="center" shrinkToFit="1"/>
    </xf>
    <xf numFmtId="200" fontId="30" fillId="0" borderId="9" xfId="0" applyNumberFormat="1" applyFont="1" applyBorder="1" applyAlignment="1">
      <alignment vertical="center" shrinkToFit="1"/>
    </xf>
    <xf numFmtId="176" fontId="0" fillId="0" borderId="213" xfId="0" applyNumberFormat="1" applyFill="1" applyBorder="1" applyAlignment="1">
      <alignment horizontal="right" vertical="center"/>
    </xf>
    <xf numFmtId="0" fontId="49" fillId="0" borderId="0" xfId="93" applyFont="1" applyFill="1" applyBorder="1" applyAlignment="1">
      <alignment horizontal="left" vertical="center"/>
    </xf>
    <xf numFmtId="0" fontId="49" fillId="0" borderId="0" xfId="93" applyFont="1" applyFill="1" applyBorder="1" applyAlignment="1">
      <alignment horizontal="left" vertical="center" shrinkToFit="1"/>
    </xf>
    <xf numFmtId="0" fontId="31" fillId="0" borderId="0" xfId="93" applyFont="1" applyFill="1" applyAlignment="1">
      <alignment horizontal="center" vertical="center"/>
    </xf>
    <xf numFmtId="49" fontId="83" fillId="0" borderId="0" xfId="93" applyNumberFormat="1" applyFont="1" applyFill="1" applyAlignment="1">
      <alignment horizontal="left" vertical="center"/>
    </xf>
    <xf numFmtId="49" fontId="83" fillId="0" borderId="0" xfId="93" applyNumberFormat="1" applyFont="1" applyFill="1" applyAlignment="1">
      <alignment horizontal="left" vertical="center" shrinkToFit="1"/>
    </xf>
    <xf numFmtId="0" fontId="56" fillId="0" borderId="0" xfId="93" applyFont="1" applyFill="1" applyAlignment="1">
      <alignment horizontal="right" vertical="center"/>
    </xf>
    <xf numFmtId="178" fontId="56" fillId="0" borderId="0" xfId="93" applyNumberFormat="1" applyFont="1" applyFill="1" applyAlignment="1">
      <alignment horizontal="right" vertical="center"/>
    </xf>
    <xf numFmtId="49" fontId="83" fillId="0" borderId="0" xfId="93" applyNumberFormat="1" applyFont="1" applyFill="1" applyAlignment="1">
      <alignment horizontal="left" vertical="center" wrapText="1"/>
    </xf>
    <xf numFmtId="49" fontId="83" fillId="0" borderId="0" xfId="93" applyNumberFormat="1" applyFont="1" applyFill="1" applyAlignment="1">
      <alignment horizontal="center" vertical="center" wrapText="1"/>
    </xf>
    <xf numFmtId="0" fontId="45" fillId="45" borderId="104" xfId="93" applyFont="1" applyFill="1" applyBorder="1" applyAlignment="1">
      <alignment horizontal="center" vertical="center" wrapText="1" shrinkToFit="1"/>
    </xf>
    <xf numFmtId="0" fontId="45" fillId="45" borderId="104" xfId="93" applyFont="1" applyFill="1" applyBorder="1" applyAlignment="1">
      <alignment horizontal="center" vertical="center" wrapText="1"/>
    </xf>
    <xf numFmtId="0" fontId="77" fillId="0" borderId="117" xfId="0" applyFont="1" applyBorder="1" applyAlignment="1">
      <alignment horizontal="center" vertical="center" shrinkToFit="1"/>
    </xf>
    <xf numFmtId="0" fontId="77" fillId="0" borderId="47" xfId="0" applyFont="1" applyBorder="1" applyAlignment="1">
      <alignment horizontal="center" vertical="center" shrinkToFit="1"/>
    </xf>
    <xf numFmtId="0" fontId="56" fillId="0" borderId="0" xfId="93" applyFont="1" applyFill="1" applyBorder="1" applyAlignment="1">
      <alignment vertical="center"/>
    </xf>
    <xf numFmtId="49" fontId="45" fillId="0" borderId="0" xfId="93" applyNumberFormat="1" applyFont="1" applyFill="1" applyBorder="1" applyAlignment="1">
      <alignment horizontal="center" vertical="center"/>
    </xf>
    <xf numFmtId="0" fontId="45" fillId="0" borderId="0" xfId="93" applyFont="1" applyFill="1" applyBorder="1" applyAlignment="1">
      <alignment vertical="center" shrinkToFit="1"/>
    </xf>
    <xf numFmtId="1" fontId="45" fillId="0" borderId="0" xfId="93" applyNumberFormat="1" applyFont="1" applyFill="1" applyBorder="1" applyAlignment="1">
      <alignment horizontal="right" vertical="center" shrinkToFit="1"/>
    </xf>
    <xf numFmtId="178" fontId="45" fillId="0" borderId="0" xfId="93" applyNumberFormat="1" applyFont="1" applyFill="1" applyAlignment="1">
      <alignment horizontal="center" vertical="center"/>
    </xf>
    <xf numFmtId="0" fontId="45" fillId="0" borderId="0" xfId="93" applyFont="1" applyFill="1" applyAlignment="1">
      <alignment horizontal="center" vertical="center"/>
    </xf>
    <xf numFmtId="200" fontId="45" fillId="0" borderId="0" xfId="93" applyNumberFormat="1" applyFont="1" applyFill="1" applyAlignment="1">
      <alignment horizontal="center" vertical="center"/>
    </xf>
    <xf numFmtId="0" fontId="45" fillId="0" borderId="0" xfId="93" applyFont="1" applyFill="1" applyBorder="1" applyAlignment="1">
      <alignment vertical="center"/>
    </xf>
    <xf numFmtId="0" fontId="45" fillId="0" borderId="0" xfId="93" applyFont="1" applyFill="1" applyBorder="1" applyAlignment="1">
      <alignment horizontal="center" vertical="center"/>
    </xf>
    <xf numFmtId="49" fontId="86" fillId="0" borderId="0" xfId="93" applyNumberFormat="1" applyFont="1" applyFill="1" applyAlignment="1">
      <alignment horizontal="center" vertical="center" wrapText="1"/>
    </xf>
    <xf numFmtId="0" fontId="86" fillId="0" borderId="0" xfId="93" applyFont="1" applyFill="1" applyAlignment="1">
      <alignment vertical="center" shrinkToFit="1"/>
    </xf>
    <xf numFmtId="0" fontId="82" fillId="0" borderId="0" xfId="0" applyFont="1">
      <alignment vertical="center"/>
    </xf>
    <xf numFmtId="0" fontId="87" fillId="0" borderId="0" xfId="0" applyFont="1">
      <alignment vertical="center"/>
    </xf>
    <xf numFmtId="0" fontId="88" fillId="0" borderId="0" xfId="0" applyFont="1" applyAlignment="1">
      <alignment vertical="center" wrapText="1"/>
    </xf>
    <xf numFmtId="0" fontId="90" fillId="0" borderId="0" xfId="0" applyFont="1">
      <alignment vertical="center"/>
    </xf>
    <xf numFmtId="0" fontId="94" fillId="0" borderId="0" xfId="1" applyFont="1" applyFill="1" applyBorder="1" applyAlignment="1">
      <alignment horizontal="left"/>
    </xf>
    <xf numFmtId="0" fontId="93" fillId="0" borderId="13" xfId="1" applyFont="1" applyBorder="1" applyAlignment="1">
      <alignment vertical="center"/>
    </xf>
    <xf numFmtId="0" fontId="94" fillId="0" borderId="13" xfId="1" applyFont="1" applyFill="1" applyBorder="1" applyAlignment="1">
      <alignment horizontal="left"/>
    </xf>
    <xf numFmtId="0" fontId="93" fillId="0" borderId="22" xfId="1" applyFont="1" applyFill="1" applyBorder="1" applyAlignment="1">
      <alignment horizontal="center" vertical="center"/>
    </xf>
    <xf numFmtId="0" fontId="94" fillId="0" borderId="13" xfId="1" applyFont="1" applyBorder="1" applyAlignment="1">
      <alignment horizontal="left"/>
    </xf>
    <xf numFmtId="0" fontId="59" fillId="0" borderId="15" xfId="0" applyFont="1" applyBorder="1" applyAlignment="1">
      <alignment vertical="center"/>
    </xf>
    <xf numFmtId="176" fontId="83" fillId="0" borderId="4" xfId="92" applyNumberFormat="1" applyFont="1" applyBorder="1">
      <alignment vertical="center"/>
    </xf>
    <xf numFmtId="176" fontId="59" fillId="0" borderId="8" xfId="92" applyNumberFormat="1" applyFont="1" applyBorder="1" applyAlignment="1">
      <alignment horizontal="center" vertical="center"/>
    </xf>
    <xf numFmtId="176" fontId="83" fillId="0" borderId="6" xfId="92" applyNumberFormat="1" applyFont="1" applyBorder="1">
      <alignment vertical="center"/>
    </xf>
    <xf numFmtId="176" fontId="83" fillId="0" borderId="5" xfId="92" applyNumberFormat="1" applyFont="1" applyBorder="1">
      <alignment vertical="center"/>
    </xf>
    <xf numFmtId="176" fontId="59" fillId="0" borderId="9" xfId="92" applyNumberFormat="1" applyFont="1" applyBorder="1" applyAlignment="1">
      <alignment horizontal="center" vertical="center"/>
    </xf>
    <xf numFmtId="176" fontId="83" fillId="0" borderId="7" xfId="92" applyNumberFormat="1" applyFont="1" applyBorder="1">
      <alignment vertical="center"/>
    </xf>
    <xf numFmtId="176" fontId="83" fillId="0" borderId="211" xfId="92" applyNumberFormat="1" applyFont="1" applyBorder="1">
      <alignment vertical="center"/>
    </xf>
    <xf numFmtId="176" fontId="83" fillId="0" borderId="4" xfId="92" applyNumberFormat="1" applyFont="1" applyBorder="1" applyAlignment="1">
      <alignment vertical="center"/>
    </xf>
    <xf numFmtId="176" fontId="83" fillId="0" borderId="6" xfId="92" applyNumberFormat="1" applyFont="1" applyBorder="1" applyAlignment="1">
      <alignment vertical="center" shrinkToFit="1"/>
    </xf>
    <xf numFmtId="176" fontId="83" fillId="0" borderId="5" xfId="92" applyNumberFormat="1" applyFont="1" applyBorder="1" applyAlignment="1">
      <alignment vertical="center" shrinkToFit="1"/>
    </xf>
    <xf numFmtId="176" fontId="79" fillId="0" borderId="6" xfId="92" applyNumberFormat="1" applyFont="1" applyBorder="1">
      <alignment vertical="center"/>
    </xf>
    <xf numFmtId="176" fontId="79" fillId="0" borderId="5" xfId="92" applyNumberFormat="1" applyFont="1" applyBorder="1" applyAlignment="1">
      <alignment vertical="center" shrinkToFit="1"/>
    </xf>
    <xf numFmtId="200" fontId="83" fillId="0" borderId="4" xfId="0" applyNumberFormat="1" applyFont="1" applyBorder="1">
      <alignment vertical="center"/>
    </xf>
    <xf numFmtId="200" fontId="59" fillId="0" borderId="8" xfId="0" applyNumberFormat="1" applyFont="1" applyBorder="1" applyAlignment="1">
      <alignment horizontal="center" vertical="center"/>
    </xf>
    <xf numFmtId="200" fontId="83" fillId="0" borderId="90" xfId="0" applyNumberFormat="1" applyFont="1" applyBorder="1">
      <alignment vertical="center"/>
    </xf>
    <xf numFmtId="200" fontId="83" fillId="0" borderId="8" xfId="0" applyNumberFormat="1" applyFont="1" applyBorder="1">
      <alignment vertical="center"/>
    </xf>
    <xf numFmtId="200" fontId="83" fillId="0" borderId="6" xfId="0" applyNumberFormat="1" applyFont="1" applyBorder="1">
      <alignment vertical="center"/>
    </xf>
    <xf numFmtId="200" fontId="83" fillId="0" borderId="5" xfId="0" applyNumberFormat="1" applyFont="1" applyBorder="1">
      <alignment vertical="center"/>
    </xf>
    <xf numFmtId="200" fontId="59" fillId="0" borderId="9" xfId="0" applyNumberFormat="1" applyFont="1" applyBorder="1" applyAlignment="1">
      <alignment horizontal="center" vertical="center"/>
    </xf>
    <xf numFmtId="200" fontId="83" fillId="0" borderId="47" xfId="0" applyNumberFormat="1" applyFont="1" applyBorder="1">
      <alignment vertical="center"/>
    </xf>
    <xf numFmtId="200" fontId="83" fillId="0" borderId="9" xfId="0" applyNumberFormat="1" applyFont="1" applyBorder="1">
      <alignment vertical="center"/>
    </xf>
    <xf numFmtId="200" fontId="83" fillId="0" borderId="7" xfId="0" applyNumberFormat="1" applyFont="1" applyBorder="1">
      <alignment vertical="center"/>
    </xf>
    <xf numFmtId="200" fontId="83" fillId="0" borderId="4" xfId="0" applyNumberFormat="1" applyFont="1" applyBorder="1" applyAlignment="1">
      <alignment vertical="center"/>
    </xf>
    <xf numFmtId="200" fontId="83" fillId="0" borderId="90" xfId="0" applyNumberFormat="1" applyFont="1" applyBorder="1" applyAlignment="1">
      <alignment vertical="center" shrinkToFit="1"/>
    </xf>
    <xf numFmtId="200" fontId="83" fillId="0" borderId="8" xfId="0" applyNumberFormat="1" applyFont="1" applyBorder="1" applyAlignment="1">
      <alignment vertical="center"/>
    </xf>
    <xf numFmtId="200" fontId="83" fillId="0" borderId="6" xfId="0" applyNumberFormat="1" applyFont="1" applyBorder="1" applyAlignment="1">
      <alignment vertical="center" shrinkToFit="1"/>
    </xf>
    <xf numFmtId="200" fontId="83" fillId="0" borderId="5" xfId="0" applyNumberFormat="1" applyFont="1" applyBorder="1" applyAlignment="1">
      <alignment vertical="center" shrinkToFit="1"/>
    </xf>
    <xf numFmtId="200" fontId="83" fillId="0" borderId="9" xfId="0" applyNumberFormat="1" applyFont="1" applyBorder="1" applyAlignment="1">
      <alignment vertical="center" shrinkToFit="1"/>
    </xf>
    <xf numFmtId="176" fontId="83" fillId="0" borderId="90" xfId="92" applyNumberFormat="1" applyFont="1" applyBorder="1">
      <alignment vertical="center"/>
    </xf>
    <xf numFmtId="176" fontId="83" fillId="0" borderId="8" xfId="92" applyNumberFormat="1" applyFont="1" applyBorder="1">
      <alignment vertical="center"/>
    </xf>
    <xf numFmtId="176" fontId="83" fillId="0" borderId="47" xfId="92" applyNumberFormat="1" applyFont="1" applyBorder="1">
      <alignment vertical="center"/>
    </xf>
    <xf numFmtId="176" fontId="83" fillId="0" borderId="9" xfId="92" applyNumberFormat="1" applyFont="1" applyBorder="1">
      <alignment vertical="center"/>
    </xf>
    <xf numFmtId="176" fontId="83" fillId="0" borderId="90" xfId="92" applyNumberFormat="1" applyFont="1" applyBorder="1" applyAlignment="1">
      <alignment vertical="center" shrinkToFit="1"/>
    </xf>
    <xf numFmtId="176" fontId="83" fillId="0" borderId="8" xfId="92" applyNumberFormat="1" applyFont="1" applyBorder="1" applyAlignment="1">
      <alignment vertical="center"/>
    </xf>
    <xf numFmtId="176" fontId="83" fillId="0" borderId="9" xfId="92" applyNumberFormat="1" applyFont="1" applyBorder="1" applyAlignment="1">
      <alignment vertical="center" shrinkToFit="1"/>
    </xf>
    <xf numFmtId="176" fontId="79" fillId="0" borderId="90" xfId="92" applyNumberFormat="1" applyFont="1" applyBorder="1">
      <alignment vertical="center"/>
    </xf>
    <xf numFmtId="0" fontId="59" fillId="0" borderId="0" xfId="0" applyFont="1">
      <alignment vertical="center"/>
    </xf>
    <xf numFmtId="0" fontId="97" fillId="0" borderId="189" xfId="0" applyFont="1" applyFill="1" applyBorder="1" applyAlignment="1">
      <alignment horizontal="center" vertical="center" wrapText="1"/>
    </xf>
    <xf numFmtId="0" fontId="97" fillId="0" borderId="0" xfId="0" applyFont="1" applyAlignment="1">
      <alignment horizontal="left" vertical="center"/>
    </xf>
    <xf numFmtId="0" fontId="69" fillId="0" borderId="0" xfId="0" applyFont="1">
      <alignment vertical="center"/>
    </xf>
    <xf numFmtId="176" fontId="59" fillId="0" borderId="212" xfId="92" applyNumberFormat="1" applyFont="1" applyBorder="1" applyAlignment="1">
      <alignment horizontal="center" vertical="center"/>
    </xf>
    <xf numFmtId="176" fontId="83" fillId="0" borderId="211" xfId="92" applyNumberFormat="1" applyFont="1" applyBorder="1" applyAlignment="1">
      <alignment vertical="center" shrinkToFit="1"/>
    </xf>
    <xf numFmtId="0" fontId="83" fillId="0" borderId="0" xfId="0" applyFont="1" applyFill="1">
      <alignment vertical="center"/>
    </xf>
    <xf numFmtId="0" fontId="59" fillId="0" borderId="0" xfId="0" applyFont="1" applyFill="1">
      <alignment vertical="center"/>
    </xf>
    <xf numFmtId="0" fontId="59" fillId="0" borderId="0" xfId="0" applyFont="1" applyAlignment="1">
      <alignment horizontal="left" vertical="center"/>
    </xf>
    <xf numFmtId="184" fontId="83" fillId="0" borderId="4" xfId="92" applyNumberFormat="1" applyFont="1" applyBorder="1">
      <alignment vertical="center"/>
    </xf>
    <xf numFmtId="184" fontId="59" fillId="0" borderId="8" xfId="92" applyNumberFormat="1" applyFont="1" applyBorder="1" applyAlignment="1">
      <alignment horizontal="center" vertical="center"/>
    </xf>
    <xf numFmtId="184" fontId="83" fillId="0" borderId="6" xfId="92" applyNumberFormat="1" applyFont="1" applyBorder="1">
      <alignment vertical="center"/>
    </xf>
    <xf numFmtId="184" fontId="83" fillId="0" borderId="5" xfId="92" applyNumberFormat="1" applyFont="1" applyBorder="1">
      <alignment vertical="center"/>
    </xf>
    <xf numFmtId="184" fontId="59" fillId="0" borderId="9" xfId="92" applyNumberFormat="1" applyFont="1" applyBorder="1" applyAlignment="1">
      <alignment horizontal="center" vertical="center"/>
    </xf>
    <xf numFmtId="184" fontId="83" fillId="0" borderId="7" xfId="92" applyNumberFormat="1" applyFont="1" applyBorder="1">
      <alignment vertical="center"/>
    </xf>
    <xf numFmtId="184" fontId="83" fillId="0" borderId="211" xfId="92" applyNumberFormat="1" applyFont="1" applyBorder="1">
      <alignment vertical="center"/>
    </xf>
    <xf numFmtId="184" fontId="83" fillId="0" borderId="4" xfId="92" applyNumberFormat="1" applyFont="1" applyBorder="1" applyAlignment="1">
      <alignment vertical="center"/>
    </xf>
    <xf numFmtId="184" fontId="83" fillId="0" borderId="6" xfId="92" applyNumberFormat="1" applyFont="1" applyBorder="1" applyAlignment="1">
      <alignment vertical="center" shrinkToFit="1"/>
    </xf>
    <xf numFmtId="184" fontId="83" fillId="0" borderId="5" xfId="92" applyNumberFormat="1" applyFont="1" applyBorder="1" applyAlignment="1">
      <alignment vertical="center" shrinkToFit="1"/>
    </xf>
    <xf numFmtId="176" fontId="59" fillId="33" borderId="10" xfId="92" applyNumberFormat="1" applyFont="1" applyFill="1" applyBorder="1" applyAlignment="1">
      <alignment horizontal="center" vertical="center"/>
    </xf>
    <xf numFmtId="0" fontId="94" fillId="0" borderId="12" xfId="1" applyFont="1" applyBorder="1" applyAlignment="1">
      <alignment horizontal="left"/>
    </xf>
    <xf numFmtId="0" fontId="102" fillId="0" borderId="0" xfId="0" applyFont="1">
      <alignment vertical="center"/>
    </xf>
    <xf numFmtId="0" fontId="81" fillId="0" borderId="0" xfId="0" applyFont="1" applyAlignment="1">
      <alignment vertical="top"/>
    </xf>
    <xf numFmtId="210" fontId="2" fillId="0" borderId="0" xfId="0" applyNumberFormat="1" applyFont="1">
      <alignment vertical="center"/>
    </xf>
    <xf numFmtId="0" fontId="104" fillId="0" borderId="0" xfId="87" applyFont="1" applyFill="1" applyBorder="1" applyAlignment="1">
      <alignment horizontal="right" vertical="center" shrinkToFit="1"/>
    </xf>
    <xf numFmtId="0" fontId="54" fillId="0" borderId="0" xfId="93" applyFont="1" applyFill="1" applyBorder="1" applyAlignment="1">
      <alignment horizontal="right" vertical="center"/>
    </xf>
    <xf numFmtId="184" fontId="45" fillId="0" borderId="0" xfId="93" applyNumberFormat="1" applyFont="1" applyFill="1" applyBorder="1" applyAlignment="1">
      <alignment horizontal="center" vertical="center"/>
    </xf>
    <xf numFmtId="179" fontId="45" fillId="0" borderId="0" xfId="93" applyNumberFormat="1" applyFont="1" applyFill="1" applyBorder="1" applyAlignment="1">
      <alignment horizontal="center" vertical="center"/>
    </xf>
    <xf numFmtId="179" fontId="45" fillId="0" borderId="0" xfId="93" applyNumberFormat="1" applyFont="1" applyFill="1" applyBorder="1" applyAlignment="1">
      <alignment horizontal="right" vertical="center"/>
    </xf>
    <xf numFmtId="179" fontId="45" fillId="0" borderId="0" xfId="88" applyNumberFormat="1" applyFont="1" applyFill="1" applyBorder="1" applyAlignment="1">
      <alignment horizontal="center" vertical="center"/>
    </xf>
    <xf numFmtId="178" fontId="45" fillId="0" borderId="0" xfId="88" applyNumberFormat="1" applyFont="1" applyFill="1" applyBorder="1" applyAlignment="1">
      <alignment horizontal="center" vertical="center"/>
    </xf>
    <xf numFmtId="0" fontId="86" fillId="0" borderId="0" xfId="93" applyFont="1" applyFill="1" applyAlignment="1">
      <alignment horizontal="center" vertical="center"/>
    </xf>
    <xf numFmtId="206" fontId="45" fillId="0" borderId="18" xfId="88" applyNumberFormat="1" applyFont="1" applyFill="1" applyBorder="1" applyAlignment="1">
      <alignment horizontal="center" vertical="center" shrinkToFit="1"/>
    </xf>
    <xf numFmtId="206" fontId="45" fillId="0" borderId="17" xfId="88" applyNumberFormat="1" applyFont="1" applyFill="1" applyBorder="1" applyAlignment="1">
      <alignment horizontal="center" vertical="center" shrinkToFit="1"/>
    </xf>
    <xf numFmtId="206" fontId="45" fillId="0" borderId="19" xfId="88" applyNumberFormat="1" applyFont="1" applyFill="1" applyBorder="1" applyAlignment="1">
      <alignment horizontal="center" vertical="center" shrinkToFit="1"/>
    </xf>
    <xf numFmtId="206" fontId="45" fillId="0" borderId="7" xfId="88" applyNumberFormat="1" applyFont="1" applyFill="1" applyBorder="1" applyAlignment="1">
      <alignment horizontal="center" vertical="center" shrinkToFit="1"/>
    </xf>
    <xf numFmtId="49" fontId="45" fillId="0" borderId="0" xfId="93" applyNumberFormat="1" applyFont="1" applyFill="1" applyBorder="1" applyAlignment="1">
      <alignment horizontal="center" vertical="center" shrinkToFit="1"/>
    </xf>
    <xf numFmtId="0" fontId="45" fillId="0" borderId="0" xfId="93" applyFont="1" applyFill="1" applyBorder="1" applyAlignment="1">
      <alignment horizontal="center" vertical="center" shrinkToFit="1"/>
    </xf>
    <xf numFmtId="184" fontId="45" fillId="0" borderId="0" xfId="88" applyNumberFormat="1" applyFont="1" applyFill="1" applyBorder="1" applyAlignment="1">
      <alignment horizontal="center" vertical="center" shrinkToFit="1"/>
    </xf>
    <xf numFmtId="184" fontId="45" fillId="0" borderId="18" xfId="88" applyNumberFormat="1" applyFont="1" applyFill="1" applyBorder="1" applyAlignment="1">
      <alignment horizontal="center" vertical="center" shrinkToFit="1"/>
    </xf>
    <xf numFmtId="184" fontId="45" fillId="0" borderId="17" xfId="88" applyNumberFormat="1" applyFont="1" applyFill="1" applyBorder="1" applyAlignment="1">
      <alignment horizontal="center" vertical="center" shrinkToFit="1"/>
    </xf>
    <xf numFmtId="184" fontId="45" fillId="0" borderId="19" xfId="88" applyNumberFormat="1" applyFont="1" applyFill="1" applyBorder="1" applyAlignment="1">
      <alignment horizontal="center" vertical="center" shrinkToFit="1"/>
    </xf>
    <xf numFmtId="185" fontId="45" fillId="0" borderId="18" xfId="88" applyNumberFormat="1" applyFont="1" applyFill="1" applyBorder="1" applyAlignment="1">
      <alignment horizontal="center" vertical="center" shrinkToFit="1"/>
    </xf>
    <xf numFmtId="185" fontId="45" fillId="0" borderId="17" xfId="88" applyNumberFormat="1" applyFont="1" applyFill="1" applyBorder="1" applyAlignment="1">
      <alignment horizontal="center" vertical="center" shrinkToFit="1"/>
    </xf>
    <xf numFmtId="185" fontId="45" fillId="0" borderId="19" xfId="88" applyNumberFormat="1" applyFont="1" applyFill="1" applyBorder="1" applyAlignment="1">
      <alignment horizontal="center" vertical="center" shrinkToFit="1"/>
    </xf>
    <xf numFmtId="185" fontId="45" fillId="0" borderId="9" xfId="88" applyNumberFormat="1" applyFont="1" applyFill="1" applyBorder="1" applyAlignment="1">
      <alignment horizontal="center" vertical="center" shrinkToFit="1"/>
    </xf>
    <xf numFmtId="185" fontId="45" fillId="0" borderId="21" xfId="88" applyNumberFormat="1" applyFont="1" applyFill="1" applyBorder="1" applyAlignment="1">
      <alignment horizontal="center" vertical="center" shrinkToFit="1"/>
    </xf>
    <xf numFmtId="185" fontId="45" fillId="0" borderId="7" xfId="88" applyNumberFormat="1" applyFont="1" applyFill="1" applyBorder="1" applyAlignment="1">
      <alignment horizontal="center" vertical="center" shrinkToFit="1"/>
    </xf>
    <xf numFmtId="185" fontId="45" fillId="0" borderId="0" xfId="93" applyNumberFormat="1" applyFont="1" applyFill="1" applyBorder="1" applyAlignment="1">
      <alignment horizontal="center" vertical="center" shrinkToFit="1"/>
    </xf>
    <xf numFmtId="1" fontId="45" fillId="0" borderId="0" xfId="93" applyNumberFormat="1" applyFont="1" applyFill="1" applyBorder="1" applyAlignment="1">
      <alignment horizontal="center" vertical="center" shrinkToFit="1"/>
    </xf>
    <xf numFmtId="1" fontId="45" fillId="0" borderId="0" xfId="88" applyNumberFormat="1" applyFont="1" applyFill="1" applyBorder="1" applyAlignment="1">
      <alignment horizontal="center" vertical="center" shrinkToFit="1"/>
    </xf>
    <xf numFmtId="201" fontId="45" fillId="0" borderId="0" xfId="88" applyNumberFormat="1" applyFont="1" applyFill="1" applyBorder="1" applyAlignment="1">
      <alignment horizontal="center" vertical="center" shrinkToFit="1"/>
    </xf>
    <xf numFmtId="49" fontId="86" fillId="0" borderId="0" xfId="93" applyNumberFormat="1" applyFont="1" applyFill="1" applyAlignment="1">
      <alignment horizontal="center" vertical="center" shrinkToFit="1"/>
    </xf>
    <xf numFmtId="0" fontId="45" fillId="0" borderId="0" xfId="93" applyFont="1" applyFill="1" applyAlignment="1">
      <alignment horizontal="center" vertical="center" shrinkToFit="1"/>
    </xf>
    <xf numFmtId="0" fontId="86" fillId="0" borderId="0" xfId="93" applyFont="1" applyFill="1" applyAlignment="1">
      <alignment horizontal="center" vertical="center" shrinkToFit="1"/>
    </xf>
    <xf numFmtId="178" fontId="45" fillId="0" borderId="0" xfId="93" applyNumberFormat="1" applyFont="1" applyFill="1" applyAlignment="1">
      <alignment horizontal="center" vertical="center" shrinkToFit="1"/>
    </xf>
    <xf numFmtId="200" fontId="45" fillId="0" borderId="0" xfId="93" applyNumberFormat="1" applyFont="1" applyFill="1" applyAlignment="1">
      <alignment horizontal="center" vertical="center" shrinkToFit="1"/>
    </xf>
    <xf numFmtId="0" fontId="45" fillId="0" borderId="0" xfId="93" applyFont="1" applyFill="1" applyAlignment="1">
      <alignment vertical="center" shrinkToFit="1"/>
    </xf>
    <xf numFmtId="0" fontId="86" fillId="0" borderId="0" xfId="93" applyFont="1" applyFill="1" applyAlignment="1">
      <alignment vertical="center" wrapText="1"/>
    </xf>
    <xf numFmtId="0" fontId="86" fillId="0" borderId="0" xfId="93" applyFont="1" applyFill="1" applyAlignment="1">
      <alignment horizontal="center" vertical="center" wrapText="1"/>
    </xf>
    <xf numFmtId="0" fontId="47" fillId="0" borderId="0" xfId="0" applyFont="1">
      <alignment vertical="center"/>
    </xf>
    <xf numFmtId="206" fontId="45" fillId="0" borderId="9" xfId="88" applyNumberFormat="1" applyFont="1" applyFill="1" applyBorder="1" applyAlignment="1">
      <alignment horizontal="center" vertical="center" shrinkToFit="1"/>
    </xf>
    <xf numFmtId="206" fontId="45" fillId="0" borderId="21" xfId="88" applyNumberFormat="1" applyFont="1" applyFill="1" applyBorder="1" applyAlignment="1">
      <alignment horizontal="center" vertical="center" shrinkToFit="1"/>
    </xf>
    <xf numFmtId="1" fontId="45" fillId="0" borderId="13" xfId="88" applyNumberFormat="1" applyFont="1" applyFill="1" applyBorder="1" applyAlignment="1">
      <alignment horizontal="center" vertical="center" shrinkToFit="1"/>
    </xf>
    <xf numFmtId="0" fontId="45" fillId="0" borderId="13" xfId="88" applyNumberFormat="1" applyFont="1" applyFill="1" applyBorder="1" applyAlignment="1">
      <alignment horizontal="center" vertical="center" shrinkToFit="1"/>
    </xf>
    <xf numFmtId="181" fontId="31" fillId="0" borderId="0" xfId="87" applyNumberFormat="1">
      <alignment vertical="center"/>
    </xf>
    <xf numFmtId="199" fontId="2" fillId="0" borderId="63" xfId="0" applyNumberFormat="1" applyFont="1" applyFill="1" applyBorder="1" applyAlignment="1">
      <alignment horizontal="right" vertical="center" shrinkToFit="1"/>
    </xf>
    <xf numFmtId="199" fontId="2" fillId="0" borderId="80" xfId="92" applyNumberFormat="1" applyFont="1" applyFill="1" applyBorder="1" applyAlignment="1">
      <alignment horizontal="right" vertical="center" shrinkToFit="1"/>
    </xf>
    <xf numFmtId="0" fontId="31" fillId="0" borderId="26" xfId="87" applyBorder="1">
      <alignment vertical="center"/>
    </xf>
    <xf numFmtId="0" fontId="108" fillId="0" borderId="0" xfId="0" applyFont="1">
      <alignment vertical="center"/>
    </xf>
    <xf numFmtId="0" fontId="54" fillId="0" borderId="18" xfId="87" applyFont="1" applyBorder="1" applyAlignment="1">
      <alignment horizontal="center" vertical="center" shrinkToFit="1"/>
    </xf>
    <xf numFmtId="211" fontId="52" fillId="0" borderId="98" xfId="87" applyNumberFormat="1" applyFont="1" applyFill="1" applyBorder="1" applyAlignment="1">
      <alignment horizontal="center" vertical="center"/>
    </xf>
    <xf numFmtId="211" fontId="52" fillId="0" borderId="99" xfId="87" applyNumberFormat="1" applyFont="1" applyFill="1" applyBorder="1" applyAlignment="1">
      <alignment horizontal="center" vertical="center"/>
    </xf>
    <xf numFmtId="211" fontId="52" fillId="0" borderId="163" xfId="87" applyNumberFormat="1" applyFont="1" applyFill="1" applyBorder="1" applyAlignment="1">
      <alignment horizontal="center" vertical="center"/>
    </xf>
    <xf numFmtId="176" fontId="2" fillId="0" borderId="253" xfId="92" applyNumberFormat="1" applyFont="1" applyFill="1" applyBorder="1" applyAlignment="1">
      <alignment horizontal="right" vertical="center" shrinkToFit="1"/>
    </xf>
    <xf numFmtId="176" fontId="2" fillId="0" borderId="54" xfId="92" applyNumberFormat="1" applyFont="1" applyBorder="1" applyAlignment="1">
      <alignment horizontal="right" vertical="center" shrinkToFit="1"/>
    </xf>
    <xf numFmtId="176" fontId="2" fillId="0" borderId="5" xfId="92" applyNumberFormat="1" applyFont="1" applyBorder="1" applyAlignment="1">
      <alignment horizontal="right" vertical="center" shrinkToFit="1"/>
    </xf>
    <xf numFmtId="176" fontId="83" fillId="0" borderId="4" xfId="92" applyNumberFormat="1" applyFont="1" applyBorder="1" applyAlignment="1">
      <alignment vertical="center" shrinkToFit="1"/>
    </xf>
    <xf numFmtId="176" fontId="83" fillId="0" borderId="7" xfId="92" applyNumberFormat="1" applyFont="1" applyBorder="1" applyAlignment="1">
      <alignment vertical="center" shrinkToFit="1"/>
    </xf>
    <xf numFmtId="176" fontId="2" fillId="0" borderId="261" xfId="92" applyNumberFormat="1" applyFont="1" applyFill="1" applyBorder="1" applyAlignment="1">
      <alignment horizontal="right" vertical="center" shrinkToFit="1"/>
    </xf>
    <xf numFmtId="38" fontId="31" fillId="0" borderId="0" xfId="91" applyFont="1">
      <alignment vertical="center"/>
    </xf>
    <xf numFmtId="0" fontId="87" fillId="0" borderId="0" xfId="0" applyFont="1" applyAlignment="1">
      <alignment vertical="center" wrapText="1"/>
    </xf>
    <xf numFmtId="0" fontId="88" fillId="0" borderId="0" xfId="0" applyFont="1">
      <alignment vertical="center"/>
    </xf>
    <xf numFmtId="0" fontId="87" fillId="0" borderId="0" xfId="0" applyFont="1" applyFill="1">
      <alignment vertical="center"/>
    </xf>
    <xf numFmtId="0" fontId="90" fillId="0" borderId="0" xfId="0" applyFont="1" applyFill="1">
      <alignment vertical="center"/>
    </xf>
    <xf numFmtId="176" fontId="79" fillId="46" borderId="6" xfId="92" applyNumberFormat="1" applyFont="1" applyFill="1" applyBorder="1">
      <alignment vertical="center"/>
    </xf>
    <xf numFmtId="176" fontId="79" fillId="46" borderId="90" xfId="92" applyNumberFormat="1" applyFont="1" applyFill="1" applyBorder="1">
      <alignment vertical="center"/>
    </xf>
    <xf numFmtId="176" fontId="79" fillId="46" borderId="211" xfId="92" applyNumberFormat="1" applyFont="1" applyFill="1" applyBorder="1">
      <alignment vertical="center"/>
    </xf>
    <xf numFmtId="184" fontId="79" fillId="46" borderId="6" xfId="92" applyNumberFormat="1" applyFont="1" applyFill="1" applyBorder="1">
      <alignment vertical="center"/>
    </xf>
    <xf numFmtId="200" fontId="79" fillId="46" borderId="90" xfId="0" applyNumberFormat="1" applyFont="1" applyFill="1" applyBorder="1">
      <alignment vertical="center"/>
    </xf>
    <xf numFmtId="200" fontId="79" fillId="46" borderId="6" xfId="0" applyNumberFormat="1" applyFont="1" applyFill="1" applyBorder="1">
      <alignment vertical="center"/>
    </xf>
    <xf numFmtId="0" fontId="104" fillId="0" borderId="0" xfId="87" applyFont="1" applyAlignment="1">
      <alignment horizontal="right" vertical="center" shrinkToFit="1"/>
    </xf>
    <xf numFmtId="0" fontId="28" fillId="0" borderId="181" xfId="87" applyNumberFormat="1" applyFont="1" applyBorder="1" applyAlignment="1">
      <alignment horizontal="center" vertical="center"/>
    </xf>
    <xf numFmtId="0" fontId="38" fillId="0" borderId="0" xfId="0" applyFont="1" applyAlignment="1">
      <alignment vertical="center" wrapText="1"/>
    </xf>
    <xf numFmtId="0" fontId="45" fillId="0" borderId="0" xfId="93" applyFont="1" applyAlignment="1">
      <alignment horizontal="center" vertical="center" wrapText="1"/>
    </xf>
    <xf numFmtId="0" fontId="45" fillId="0" borderId="0" xfId="93" applyFont="1" applyAlignment="1">
      <alignment horizontal="center" vertical="center"/>
    </xf>
    <xf numFmtId="178" fontId="45" fillId="0" borderId="0" xfId="93" applyNumberFormat="1" applyFont="1" applyAlignment="1">
      <alignment horizontal="center" vertical="center"/>
    </xf>
    <xf numFmtId="200" fontId="45" fillId="0" borderId="0" xfId="93" applyNumberFormat="1" applyFont="1" applyAlignment="1">
      <alignment horizontal="center" vertical="center"/>
    </xf>
    <xf numFmtId="0" fontId="45" fillId="0" borderId="0" xfId="93" applyFont="1" applyAlignment="1">
      <alignment horizontal="right" vertical="center"/>
    </xf>
    <xf numFmtId="0" fontId="45" fillId="0" borderId="46" xfId="93" applyFont="1" applyBorder="1" applyAlignment="1">
      <alignment vertical="center" shrinkToFit="1"/>
    </xf>
    <xf numFmtId="206" fontId="45" fillId="0" borderId="234" xfId="93" applyNumberFormat="1" applyFont="1" applyBorder="1" applyAlignment="1">
      <alignment horizontal="center" vertical="center" shrinkToFit="1"/>
    </xf>
    <xf numFmtId="206" fontId="45" fillId="0" borderId="234" xfId="88" applyNumberFormat="1" applyFont="1" applyFill="1" applyBorder="1" applyAlignment="1">
      <alignment horizontal="center" vertical="center" shrinkToFit="1"/>
    </xf>
    <xf numFmtId="206" fontId="45" fillId="0" borderId="234" xfId="93" applyNumberFormat="1" applyFont="1" applyBorder="1" applyAlignment="1">
      <alignment horizontal="right" vertical="center" shrinkToFit="1"/>
    </xf>
    <xf numFmtId="206" fontId="45" fillId="0" borderId="236" xfId="88" applyNumberFormat="1" applyFont="1" applyFill="1" applyBorder="1" applyAlignment="1">
      <alignment horizontal="center" vertical="center" shrinkToFit="1"/>
    </xf>
    <xf numFmtId="0" fontId="45" fillId="0" borderId="17" xfId="93" applyFont="1" applyBorder="1" applyAlignment="1">
      <alignment vertical="center" shrinkToFit="1"/>
    </xf>
    <xf numFmtId="0" fontId="45" fillId="0" borderId="17" xfId="93" applyFont="1" applyBorder="1" applyAlignment="1">
      <alignment horizontal="center" vertical="center" shrinkToFit="1"/>
    </xf>
    <xf numFmtId="206" fontId="45" fillId="0" borderId="17" xfId="93" applyNumberFormat="1" applyFont="1" applyBorder="1" applyAlignment="1">
      <alignment horizontal="center" vertical="center" shrinkToFit="1"/>
    </xf>
    <xf numFmtId="206" fontId="45" fillId="0" borderId="18" xfId="93" applyNumberFormat="1" applyFont="1" applyBorder="1" applyAlignment="1">
      <alignment horizontal="center" vertical="center" shrinkToFit="1"/>
    </xf>
    <xf numFmtId="206" fontId="45" fillId="0" borderId="18" xfId="93" applyNumberFormat="1" applyFont="1" applyBorder="1" applyAlignment="1">
      <alignment horizontal="right" vertical="center" shrinkToFit="1"/>
    </xf>
    <xf numFmtId="0" fontId="45" fillId="0" borderId="21" xfId="93" applyFont="1" applyBorder="1" applyAlignment="1">
      <alignment vertical="center" shrinkToFit="1"/>
    </xf>
    <xf numFmtId="0" fontId="45" fillId="0" borderId="21" xfId="93" applyFont="1" applyBorder="1" applyAlignment="1">
      <alignment horizontal="center" vertical="center" shrinkToFit="1"/>
    </xf>
    <xf numFmtId="206" fontId="45" fillId="0" borderId="21" xfId="93" applyNumberFormat="1" applyFont="1" applyBorder="1" applyAlignment="1">
      <alignment horizontal="center" vertical="center" shrinkToFit="1"/>
    </xf>
    <xf numFmtId="206" fontId="45" fillId="0" borderId="9" xfId="93" applyNumberFormat="1" applyFont="1" applyBorder="1" applyAlignment="1">
      <alignment horizontal="center" vertical="center" shrinkToFit="1"/>
    </xf>
    <xf numFmtId="206" fontId="45" fillId="0" borderId="9" xfId="93" applyNumberFormat="1" applyFont="1" applyBorder="1" applyAlignment="1">
      <alignment horizontal="right" vertical="center" shrinkToFit="1"/>
    </xf>
    <xf numFmtId="49" fontId="45" fillId="0" borderId="0" xfId="93" applyNumberFormat="1" applyFont="1" applyAlignment="1">
      <alignment horizontal="center" vertical="center" shrinkToFit="1"/>
    </xf>
    <xf numFmtId="0" fontId="45" fillId="0" borderId="0" xfId="93" applyFont="1" applyAlignment="1">
      <alignment vertical="center" shrinkToFit="1"/>
    </xf>
    <xf numFmtId="0" fontId="45" fillId="0" borderId="0" xfId="93" applyFont="1" applyAlignment="1">
      <alignment horizontal="center" vertical="center" shrinkToFit="1"/>
    </xf>
    <xf numFmtId="184" fontId="45" fillId="0" borderId="0" xfId="93" applyNumberFormat="1" applyFont="1" applyAlignment="1">
      <alignment horizontal="center" vertical="center" shrinkToFit="1"/>
    </xf>
    <xf numFmtId="184" fontId="45" fillId="0" borderId="0" xfId="93" applyNumberFormat="1" applyFont="1" applyAlignment="1">
      <alignment horizontal="right" vertical="center" shrinkToFit="1"/>
    </xf>
    <xf numFmtId="0" fontId="55" fillId="0" borderId="0" xfId="93" applyFont="1" applyAlignment="1">
      <alignment vertical="center" shrinkToFit="1"/>
    </xf>
    <xf numFmtId="178" fontId="45" fillId="0" borderId="0" xfId="93" applyNumberFormat="1" applyFont="1" applyAlignment="1">
      <alignment horizontal="center" vertical="center" shrinkToFit="1"/>
    </xf>
    <xf numFmtId="0" fontId="45" fillId="0" borderId="0" xfId="93" applyFont="1" applyAlignment="1">
      <alignment horizontal="right" vertical="center" shrinkToFit="1"/>
    </xf>
    <xf numFmtId="184" fontId="45" fillId="0" borderId="18" xfId="93" applyNumberFormat="1" applyFont="1" applyBorder="1" applyAlignment="1">
      <alignment horizontal="center" vertical="center" shrinkToFit="1"/>
    </xf>
    <xf numFmtId="184" fontId="45" fillId="0" borderId="17" xfId="93" applyNumberFormat="1" applyFont="1" applyBorder="1" applyAlignment="1">
      <alignment horizontal="center" vertical="center" shrinkToFit="1"/>
    </xf>
    <xf numFmtId="184" fontId="45" fillId="0" borderId="18" xfId="93" applyNumberFormat="1" applyFont="1" applyBorder="1" applyAlignment="1">
      <alignment horizontal="right" vertical="center" shrinkToFit="1"/>
    </xf>
    <xf numFmtId="185" fontId="45" fillId="0" borderId="17" xfId="93" applyNumberFormat="1" applyFont="1" applyBorder="1" applyAlignment="1">
      <alignment horizontal="center" vertical="center" shrinkToFit="1"/>
    </xf>
    <xf numFmtId="185" fontId="45" fillId="0" borderId="18" xfId="93" applyNumberFormat="1" applyFont="1" applyBorder="1" applyAlignment="1">
      <alignment horizontal="center" vertical="center" shrinkToFit="1"/>
    </xf>
    <xf numFmtId="185" fontId="45" fillId="0" borderId="18" xfId="93" applyNumberFormat="1" applyFont="1" applyBorder="1" applyAlignment="1">
      <alignment horizontal="right" vertical="center" shrinkToFit="1"/>
    </xf>
    <xf numFmtId="185" fontId="45" fillId="0" borderId="21" xfId="93" applyNumberFormat="1" applyFont="1" applyBorder="1" applyAlignment="1">
      <alignment horizontal="center" vertical="center" shrinkToFit="1"/>
    </xf>
    <xf numFmtId="185" fontId="45" fillId="0" borderId="9" xfId="93" applyNumberFormat="1" applyFont="1" applyBorder="1" applyAlignment="1">
      <alignment horizontal="center" vertical="center" shrinkToFit="1"/>
    </xf>
    <xf numFmtId="185" fontId="45" fillId="0" borderId="9" xfId="93" applyNumberFormat="1" applyFont="1" applyBorder="1" applyAlignment="1">
      <alignment horizontal="right" vertical="center" shrinkToFit="1"/>
    </xf>
    <xf numFmtId="0" fontId="45" fillId="0" borderId="0" xfId="93" applyFont="1" applyAlignment="1">
      <alignment vertical="center"/>
    </xf>
    <xf numFmtId="0" fontId="45" fillId="0" borderId="104" xfId="93" applyFont="1" applyBorder="1" applyAlignment="1">
      <alignment vertical="center" shrinkToFit="1"/>
    </xf>
    <xf numFmtId="1" fontId="45" fillId="0" borderId="0" xfId="93" applyNumberFormat="1" applyFont="1" applyAlignment="1">
      <alignment horizontal="center" vertical="center" shrinkToFit="1"/>
    </xf>
    <xf numFmtId="200" fontId="45" fillId="0" borderId="0" xfId="93" applyNumberFormat="1" applyFont="1" applyAlignment="1">
      <alignment horizontal="center" vertical="center" shrinkToFit="1"/>
    </xf>
    <xf numFmtId="1" fontId="45" fillId="0" borderId="0" xfId="93" applyNumberFormat="1" applyFont="1" applyAlignment="1">
      <alignment horizontal="right" vertical="center" shrinkToFit="1"/>
    </xf>
    <xf numFmtId="49" fontId="84" fillId="0" borderId="0" xfId="93" applyNumberFormat="1" applyFont="1" applyAlignment="1">
      <alignment horizontal="left" vertical="center"/>
    </xf>
    <xf numFmtId="0" fontId="83" fillId="0" borderId="0" xfId="93" applyFont="1" applyAlignment="1">
      <alignment vertical="center" shrinkToFit="1"/>
    </xf>
    <xf numFmtId="178" fontId="45" fillId="0" borderId="0" xfId="93" applyNumberFormat="1" applyFont="1" applyAlignment="1">
      <alignment horizontal="right" vertical="center"/>
    </xf>
    <xf numFmtId="178" fontId="45" fillId="0" borderId="0" xfId="93" applyNumberFormat="1" applyFont="1" applyAlignment="1">
      <alignment vertical="center"/>
    </xf>
    <xf numFmtId="0" fontId="45" fillId="0" borderId="104" xfId="93" applyFont="1" applyBorder="1" applyAlignment="1">
      <alignment horizontal="center" vertical="center"/>
    </xf>
    <xf numFmtId="185" fontId="77" fillId="0" borderId="104" xfId="93" applyNumberFormat="1" applyFont="1" applyBorder="1" applyAlignment="1">
      <alignment horizontal="right" vertical="center" shrinkToFit="1"/>
    </xf>
    <xf numFmtId="185" fontId="77" fillId="0" borderId="177" xfId="93" applyNumberFormat="1" applyFont="1" applyBorder="1" applyAlignment="1">
      <alignment horizontal="right" vertical="center" shrinkToFit="1"/>
    </xf>
    <xf numFmtId="185" fontId="77" fillId="0" borderId="0" xfId="93" applyNumberFormat="1" applyFont="1" applyAlignment="1">
      <alignment horizontal="right" vertical="center" shrinkToFit="1"/>
    </xf>
    <xf numFmtId="0" fontId="77" fillId="0" borderId="17" xfId="93" applyFont="1" applyBorder="1" applyAlignment="1">
      <alignment vertical="center" wrapText="1" shrinkToFit="1"/>
    </xf>
    <xf numFmtId="178" fontId="77" fillId="0" borderId="104" xfId="93" applyNumberFormat="1" applyFont="1" applyBorder="1" applyAlignment="1">
      <alignment horizontal="right" vertical="center" shrinkToFit="1"/>
    </xf>
    <xf numFmtId="178" fontId="77" fillId="0" borderId="177" xfId="93" applyNumberFormat="1" applyFont="1" applyBorder="1" applyAlignment="1">
      <alignment horizontal="right" vertical="center" shrinkToFit="1"/>
    </xf>
    <xf numFmtId="178" fontId="77" fillId="0" borderId="0" xfId="93" applyNumberFormat="1" applyFont="1" applyAlignment="1">
      <alignment horizontal="right" vertical="center" shrinkToFit="1"/>
    </xf>
    <xf numFmtId="0" fontId="77" fillId="0" borderId="21" xfId="93" applyFont="1" applyBorder="1" applyAlignment="1">
      <alignment vertical="center" wrapText="1" shrinkToFit="1"/>
    </xf>
    <xf numFmtId="178" fontId="77" fillId="0" borderId="195" xfId="93" applyNumberFormat="1" applyFont="1" applyBorder="1" applyAlignment="1">
      <alignment horizontal="right" vertical="center" shrinkToFit="1"/>
    </xf>
    <xf numFmtId="178" fontId="77" fillId="0" borderId="93" xfId="93" applyNumberFormat="1" applyFont="1" applyBorder="1" applyAlignment="1">
      <alignment horizontal="right" vertical="center" shrinkToFit="1"/>
    </xf>
    <xf numFmtId="49" fontId="85" fillId="0" borderId="0" xfId="93" applyNumberFormat="1" applyFont="1" applyAlignment="1">
      <alignment horizontal="center" vertical="center"/>
    </xf>
    <xf numFmtId="0" fontId="56" fillId="0" borderId="0" xfId="93" applyFont="1" applyAlignment="1">
      <alignment vertical="center"/>
    </xf>
    <xf numFmtId="184" fontId="85" fillId="0" borderId="0" xfId="93" applyNumberFormat="1" applyFont="1" applyAlignment="1">
      <alignment horizontal="right" vertical="center" shrinkToFit="1"/>
    </xf>
    <xf numFmtId="184" fontId="85" fillId="0" borderId="0" xfId="93" applyNumberFormat="1" applyFont="1" applyAlignment="1">
      <alignment vertical="center" shrinkToFit="1"/>
    </xf>
    <xf numFmtId="184" fontId="77" fillId="0" borderId="104" xfId="93" applyNumberFormat="1" applyFont="1" applyBorder="1" applyAlignment="1">
      <alignment horizontal="right" vertical="center" shrinkToFit="1"/>
    </xf>
    <xf numFmtId="184" fontId="77" fillId="0" borderId="177" xfId="93" applyNumberFormat="1" applyFont="1" applyBorder="1" applyAlignment="1">
      <alignment horizontal="right" vertical="center" shrinkToFit="1"/>
    </xf>
    <xf numFmtId="206" fontId="77" fillId="0" borderId="104" xfId="93" applyNumberFormat="1" applyFont="1" applyBorder="1" applyAlignment="1">
      <alignment horizontal="right" vertical="center" shrinkToFit="1"/>
    </xf>
    <xf numFmtId="182" fontId="77" fillId="0" borderId="104" xfId="93" applyNumberFormat="1" applyFont="1" applyBorder="1" applyAlignment="1">
      <alignment horizontal="right" vertical="center" shrinkToFit="1"/>
    </xf>
    <xf numFmtId="182" fontId="77" fillId="0" borderId="177" xfId="93" applyNumberFormat="1" applyFont="1" applyBorder="1" applyAlignment="1">
      <alignment horizontal="right" vertical="center" shrinkToFit="1"/>
    </xf>
    <xf numFmtId="0" fontId="77" fillId="0" borderId="0" xfId="93" applyFont="1" applyAlignment="1">
      <alignment vertical="center"/>
    </xf>
    <xf numFmtId="0" fontId="77" fillId="0" borderId="0" xfId="93" applyFont="1" applyAlignment="1">
      <alignment horizontal="center" vertical="center"/>
    </xf>
    <xf numFmtId="178" fontId="77" fillId="0" borderId="0" xfId="93" applyNumberFormat="1" applyFont="1" applyAlignment="1">
      <alignment horizontal="center" vertical="center"/>
    </xf>
    <xf numFmtId="200" fontId="77" fillId="0" borderId="0" xfId="93" applyNumberFormat="1" applyFont="1" applyAlignment="1">
      <alignment horizontal="center" vertical="center"/>
    </xf>
    <xf numFmtId="0" fontId="77" fillId="0" borderId="204" xfId="93" applyFont="1" applyBorder="1" applyAlignment="1">
      <alignment horizontal="center" vertical="center"/>
    </xf>
    <xf numFmtId="176" fontId="77" fillId="0" borderId="0" xfId="93" applyNumberFormat="1" applyFont="1" applyAlignment="1">
      <alignment horizontal="center" vertical="center"/>
    </xf>
    <xf numFmtId="176" fontId="77" fillId="0" borderId="0" xfId="93" applyNumberFormat="1" applyFont="1" applyAlignment="1">
      <alignment vertical="center"/>
    </xf>
    <xf numFmtId="176" fontId="77" fillId="0" borderId="204" xfId="93" applyNumberFormat="1" applyFont="1" applyBorder="1" applyAlignment="1">
      <alignment horizontal="center" vertical="center"/>
    </xf>
    <xf numFmtId="176" fontId="77" fillId="0" borderId="0" xfId="93" applyNumberFormat="1" applyFont="1" applyAlignment="1">
      <alignment horizontal="left" vertical="center"/>
    </xf>
    <xf numFmtId="178" fontId="77" fillId="0" borderId="0" xfId="93" applyNumberFormat="1" applyFont="1" applyAlignment="1">
      <alignment horizontal="left" vertical="center"/>
    </xf>
    <xf numFmtId="10" fontId="83" fillId="0" borderId="4" xfId="92" applyNumberFormat="1" applyFont="1" applyBorder="1">
      <alignment vertical="center"/>
    </xf>
    <xf numFmtId="10" fontId="83" fillId="0" borderId="5" xfId="92" applyNumberFormat="1" applyFont="1" applyBorder="1">
      <alignment vertical="center"/>
    </xf>
    <xf numFmtId="10" fontId="83" fillId="0" borderId="7" xfId="92" applyNumberFormat="1" applyFont="1" applyBorder="1">
      <alignment vertical="center"/>
    </xf>
    <xf numFmtId="10" fontId="83" fillId="0" borderId="211" xfId="92" applyNumberFormat="1" applyFont="1" applyBorder="1">
      <alignment vertical="center"/>
    </xf>
    <xf numFmtId="10" fontId="83" fillId="0" borderId="6" xfId="92" applyNumberFormat="1" applyFont="1" applyBorder="1">
      <alignment vertical="center"/>
    </xf>
    <xf numFmtId="10" fontId="83" fillId="0" borderId="6" xfId="92" applyNumberFormat="1" applyFont="1" applyBorder="1" applyAlignment="1">
      <alignment vertical="center" shrinkToFit="1"/>
    </xf>
    <xf numFmtId="212" fontId="45" fillId="0" borderId="18" xfId="93" applyNumberFormat="1" applyFont="1" applyBorder="1" applyAlignment="1">
      <alignment horizontal="center" vertical="center" shrinkToFit="1"/>
    </xf>
    <xf numFmtId="212" fontId="45" fillId="0" borderId="17" xfId="93" applyNumberFormat="1" applyFont="1" applyBorder="1" applyAlignment="1">
      <alignment horizontal="center" vertical="center" shrinkToFit="1"/>
    </xf>
    <xf numFmtId="212" fontId="45" fillId="0" borderId="18" xfId="88" applyNumberFormat="1" applyFont="1" applyFill="1" applyBorder="1" applyAlignment="1">
      <alignment horizontal="center" vertical="center" shrinkToFit="1"/>
    </xf>
    <xf numFmtId="212" fontId="45" fillId="0" borderId="17" xfId="88" applyNumberFormat="1" applyFont="1" applyFill="1" applyBorder="1" applyAlignment="1">
      <alignment horizontal="center" vertical="center" shrinkToFit="1"/>
    </xf>
    <xf numFmtId="212" fontId="45" fillId="0" borderId="18" xfId="93" applyNumberFormat="1" applyFont="1" applyBorder="1" applyAlignment="1">
      <alignment horizontal="right" vertical="center" shrinkToFit="1"/>
    </xf>
    <xf numFmtId="213" fontId="45" fillId="0" borderId="18" xfId="93" applyNumberFormat="1" applyFont="1" applyBorder="1" applyAlignment="1">
      <alignment horizontal="center" vertical="center" shrinkToFit="1"/>
    </xf>
    <xf numFmtId="10" fontId="83" fillId="0" borderId="4" xfId="92" applyNumberFormat="1" applyFont="1" applyBorder="1" applyAlignment="1">
      <alignment vertical="center"/>
    </xf>
    <xf numFmtId="0" fontId="54" fillId="0" borderId="117" xfId="87" applyFont="1" applyBorder="1" applyAlignment="1">
      <alignment horizontal="left" vertical="center" shrinkToFit="1"/>
    </xf>
    <xf numFmtId="0" fontId="52" fillId="40" borderId="90" xfId="87" applyFont="1" applyFill="1" applyBorder="1" applyAlignment="1">
      <alignment horizontal="left" vertical="center" shrinkToFit="1"/>
    </xf>
    <xf numFmtId="0" fontId="52" fillId="40" borderId="94" xfId="87" applyFont="1" applyFill="1" applyBorder="1" applyAlignment="1">
      <alignment horizontal="left" vertical="center" shrinkToFit="1"/>
    </xf>
    <xf numFmtId="0" fontId="52" fillId="40" borderId="276" xfId="87" applyFont="1" applyFill="1" applyBorder="1" applyAlignment="1">
      <alignment horizontal="left" vertical="center" shrinkToFit="1"/>
    </xf>
    <xf numFmtId="0" fontId="52" fillId="0" borderId="118" xfId="87" applyFont="1" applyBorder="1" applyAlignment="1">
      <alignment vertical="center" shrinkToFit="1"/>
    </xf>
    <xf numFmtId="0" fontId="54" fillId="0" borderId="169" xfId="87" applyFont="1" applyBorder="1">
      <alignment vertical="center"/>
    </xf>
    <xf numFmtId="0" fontId="54" fillId="0" borderId="277" xfId="87" applyFont="1" applyBorder="1">
      <alignment vertical="center"/>
    </xf>
    <xf numFmtId="0" fontId="52" fillId="0" borderId="27" xfId="87" applyFont="1" applyBorder="1" applyAlignment="1">
      <alignment vertical="center" shrinkToFit="1"/>
    </xf>
    <xf numFmtId="0" fontId="54" fillId="0" borderId="94" xfId="87" applyFont="1" applyBorder="1">
      <alignment vertical="center"/>
    </xf>
    <xf numFmtId="0" fontId="52" fillId="36" borderId="278" xfId="87" applyFont="1" applyFill="1" applyBorder="1" applyAlignment="1">
      <alignment horizontal="left" vertical="center" shrinkToFit="1"/>
    </xf>
    <xf numFmtId="0" fontId="54" fillId="0" borderId="47" xfId="87" applyFont="1" applyBorder="1" applyAlignment="1">
      <alignment horizontal="left" vertical="center" shrinkToFit="1"/>
    </xf>
    <xf numFmtId="0" fontId="54" fillId="0" borderId="108" xfId="87" applyFont="1" applyBorder="1">
      <alignment vertical="center"/>
    </xf>
    <xf numFmtId="0" fontId="54" fillId="0" borderId="160" xfId="87" applyFont="1" applyBorder="1">
      <alignment vertical="center"/>
    </xf>
    <xf numFmtId="0" fontId="54" fillId="0" borderId="162" xfId="87" applyFont="1" applyBorder="1" applyAlignment="1">
      <alignment horizontal="left" vertical="center" shrinkToFit="1"/>
    </xf>
    <xf numFmtId="0" fontId="52" fillId="0" borderId="0" xfId="87" applyFont="1" applyAlignment="1">
      <alignment horizontal="right" vertical="center"/>
    </xf>
    <xf numFmtId="0" fontId="31" fillId="0" borderId="15" xfId="87" applyBorder="1">
      <alignment vertical="center"/>
    </xf>
    <xf numFmtId="0" fontId="52" fillId="40" borderId="110" xfId="87" applyFont="1" applyFill="1" applyBorder="1" applyAlignment="1">
      <alignment horizontal="left" vertical="center"/>
    </xf>
    <xf numFmtId="0" fontId="52" fillId="40" borderId="106" xfId="87" applyFont="1" applyFill="1" applyBorder="1" applyAlignment="1">
      <alignment horizontal="left" vertical="center"/>
    </xf>
    <xf numFmtId="0" fontId="0" fillId="0" borderId="0" xfId="0" quotePrefix="1">
      <alignment vertical="center"/>
    </xf>
    <xf numFmtId="0" fontId="111" fillId="0" borderId="0" xfId="0" applyFont="1">
      <alignment vertical="center"/>
    </xf>
    <xf numFmtId="0" fontId="105" fillId="0" borderId="0" xfId="0" applyFont="1" applyBorder="1" applyAlignment="1">
      <alignment vertical="center"/>
    </xf>
    <xf numFmtId="0" fontId="112" fillId="0" borderId="0" xfId="0" applyFont="1">
      <alignment vertical="center"/>
    </xf>
    <xf numFmtId="0" fontId="11" fillId="0" borderId="0" xfId="0" applyFont="1">
      <alignment vertical="center"/>
    </xf>
    <xf numFmtId="0" fontId="112" fillId="0" borderId="0" xfId="0" applyFont="1" applyFill="1">
      <alignment vertical="center"/>
    </xf>
    <xf numFmtId="176" fontId="28" fillId="0" borderId="11" xfId="87" applyNumberFormat="1" applyFont="1" applyFill="1" applyBorder="1" applyAlignment="1">
      <alignment horizontal="right" vertical="center" shrinkToFit="1"/>
    </xf>
    <xf numFmtId="176" fontId="28" fillId="0" borderId="20" xfId="87" applyNumberFormat="1" applyFont="1" applyBorder="1" applyAlignment="1">
      <alignment horizontal="right" vertical="center"/>
    </xf>
    <xf numFmtId="176" fontId="28" fillId="0" borderId="20" xfId="87" applyNumberFormat="1" applyFont="1" applyFill="1" applyBorder="1" applyAlignment="1">
      <alignment horizontal="right" vertical="center"/>
    </xf>
    <xf numFmtId="176" fontId="28" fillId="0" borderId="151" xfId="87" applyNumberFormat="1" applyFont="1" applyBorder="1" applyAlignment="1">
      <alignment horizontal="right" vertical="center"/>
    </xf>
    <xf numFmtId="176" fontId="28" fillId="0" borderId="151" xfId="87" applyNumberFormat="1" applyFont="1" applyFill="1" applyBorder="1" applyAlignment="1">
      <alignment horizontal="right" vertical="center"/>
    </xf>
    <xf numFmtId="176" fontId="28" fillId="0" borderId="53" xfId="87" applyNumberFormat="1" applyFont="1" applyBorder="1" applyAlignment="1">
      <alignment horizontal="right" vertical="center" shrinkToFit="1"/>
    </xf>
    <xf numFmtId="176" fontId="28" fillId="0" borderId="53" xfId="87" applyNumberFormat="1" applyFont="1" applyFill="1" applyBorder="1" applyAlignment="1">
      <alignment horizontal="right" vertical="center" shrinkToFit="1"/>
    </xf>
    <xf numFmtId="176" fontId="28" fillId="0" borderId="154" xfId="87" applyNumberFormat="1" applyFont="1" applyBorder="1" applyAlignment="1">
      <alignment horizontal="right" vertical="center"/>
    </xf>
    <xf numFmtId="176" fontId="28" fillId="0" borderId="154" xfId="87" applyNumberFormat="1" applyFont="1" applyFill="1" applyBorder="1" applyAlignment="1">
      <alignment horizontal="right" vertical="center"/>
    </xf>
    <xf numFmtId="186" fontId="28" fillId="0" borderId="20" xfId="87" applyNumberFormat="1" applyFont="1" applyBorder="1" applyAlignment="1">
      <alignment horizontal="right" vertical="center"/>
    </xf>
    <xf numFmtId="186" fontId="28" fillId="0" borderId="154" xfId="87" applyNumberFormat="1" applyFont="1" applyBorder="1" applyAlignment="1">
      <alignment horizontal="right" vertical="center"/>
    </xf>
    <xf numFmtId="176" fontId="31" fillId="0" borderId="2" xfId="87" applyNumberFormat="1" applyFont="1" applyBorder="1" applyAlignment="1">
      <alignment horizontal="right" vertical="center"/>
    </xf>
    <xf numFmtId="176" fontId="32" fillId="0" borderId="2" xfId="87" applyNumberFormat="1" applyFont="1" applyFill="1" applyBorder="1" applyAlignment="1">
      <alignment horizontal="right" vertical="center"/>
    </xf>
    <xf numFmtId="186" fontId="32" fillId="0" borderId="2" xfId="87" applyNumberFormat="1" applyFont="1" applyBorder="1" applyAlignment="1">
      <alignment horizontal="right" vertical="center"/>
    </xf>
    <xf numFmtId="184" fontId="28" fillId="0" borderId="154" xfId="87" applyNumberFormat="1" applyFont="1" applyBorder="1" applyAlignment="1">
      <alignment horizontal="right" vertical="center"/>
    </xf>
    <xf numFmtId="176" fontId="2" fillId="0" borderId="0" xfId="0" applyNumberFormat="1" applyFont="1">
      <alignment vertical="center"/>
    </xf>
    <xf numFmtId="0" fontId="113" fillId="0" borderId="0" xfId="0" applyFont="1">
      <alignment vertical="center"/>
    </xf>
    <xf numFmtId="0" fontId="2" fillId="0" borderId="0" xfId="0" applyNumberFormat="1" applyFont="1">
      <alignment vertical="center"/>
    </xf>
    <xf numFmtId="0" fontId="2" fillId="0" borderId="0" xfId="0" applyFont="1" applyAlignment="1">
      <alignment horizontal="left" vertical="top"/>
    </xf>
    <xf numFmtId="0" fontId="3" fillId="0" borderId="0" xfId="0" applyFont="1" applyBorder="1" applyAlignment="1">
      <alignment vertical="center"/>
    </xf>
    <xf numFmtId="49" fontId="3" fillId="0" borderId="0" xfId="0" applyNumberFormat="1" applyFont="1" applyBorder="1" applyAlignment="1">
      <alignment vertical="center"/>
    </xf>
    <xf numFmtId="0" fontId="3" fillId="0" borderId="0" xfId="0" applyFont="1" applyFill="1" applyBorder="1" applyAlignment="1">
      <alignment vertical="center"/>
    </xf>
    <xf numFmtId="49" fontId="4" fillId="0" borderId="0" xfId="0" applyNumberFormat="1" applyFont="1" applyBorder="1" applyAlignment="1">
      <alignment vertical="center"/>
    </xf>
    <xf numFmtId="0" fontId="4" fillId="0" borderId="0" xfId="0" applyFont="1">
      <alignment vertical="center"/>
    </xf>
    <xf numFmtId="206" fontId="77" fillId="0" borderId="195" xfId="93" applyNumberFormat="1" applyFont="1" applyBorder="1" applyAlignment="1">
      <alignment horizontal="right" vertical="center" shrinkToFit="1"/>
    </xf>
    <xf numFmtId="0" fontId="77" fillId="0" borderId="17" xfId="0" applyFont="1" applyBorder="1" applyAlignment="1">
      <alignment horizontal="left" vertical="center" wrapText="1" shrinkToFit="1"/>
    </xf>
    <xf numFmtId="200" fontId="77" fillId="0" borderId="104" xfId="93" applyNumberFormat="1" applyFont="1" applyBorder="1" applyAlignment="1">
      <alignment horizontal="right" vertical="center" shrinkToFit="1"/>
    </xf>
    <xf numFmtId="200" fontId="77" fillId="0" borderId="177" xfId="93" applyNumberFormat="1" applyFont="1" applyBorder="1" applyAlignment="1">
      <alignment horizontal="right" vertical="center" shrinkToFit="1"/>
    </xf>
    <xf numFmtId="178" fontId="45" fillId="0" borderId="28" xfId="93" applyNumberFormat="1" applyFont="1" applyBorder="1" applyAlignment="1">
      <alignment horizontal="left" vertical="center" wrapText="1" shrinkToFit="1"/>
    </xf>
    <xf numFmtId="178" fontId="77" fillId="0" borderId="94" xfId="93" applyNumberFormat="1" applyFont="1" applyBorder="1" applyAlignment="1">
      <alignment horizontal="center" vertical="center" shrinkToFit="1"/>
    </xf>
    <xf numFmtId="178" fontId="45" fillId="0" borderId="21" xfId="93" applyNumberFormat="1" applyFont="1" applyBorder="1" applyAlignment="1">
      <alignment horizontal="left" vertical="center" wrapText="1" shrinkToFit="1"/>
    </xf>
    <xf numFmtId="178" fontId="77" fillId="0" borderId="47" xfId="93" applyNumberFormat="1" applyFont="1" applyBorder="1" applyAlignment="1">
      <alignment horizontal="center" vertical="center" shrinkToFit="1"/>
    </xf>
    <xf numFmtId="182" fontId="77" fillId="0" borderId="195" xfId="93" applyNumberFormat="1" applyFont="1" applyBorder="1" applyAlignment="1">
      <alignment horizontal="right" vertical="center" shrinkToFit="1"/>
    </xf>
    <xf numFmtId="182" fontId="77" fillId="0" borderId="93" xfId="93" applyNumberFormat="1" applyFont="1" applyBorder="1" applyAlignment="1">
      <alignment horizontal="right" vertical="center" shrinkToFit="1"/>
    </xf>
    <xf numFmtId="185" fontId="77" fillId="0" borderId="195" xfId="93" applyNumberFormat="1" applyFont="1" applyBorder="1" applyAlignment="1">
      <alignment horizontal="right" vertical="center" shrinkToFit="1"/>
    </xf>
    <xf numFmtId="185" fontId="77" fillId="0" borderId="93" xfId="93" applyNumberFormat="1" applyFont="1" applyBorder="1" applyAlignment="1">
      <alignment horizontal="right" vertical="center" shrinkToFit="1"/>
    </xf>
    <xf numFmtId="0" fontId="31" fillId="0" borderId="288" xfId="0" applyFont="1" applyBorder="1" applyAlignment="1">
      <alignment horizontal="left" vertical="center" shrinkToFit="1"/>
    </xf>
    <xf numFmtId="10" fontId="31" fillId="0" borderId="288" xfId="0" applyNumberFormat="1" applyFont="1" applyBorder="1" applyAlignment="1">
      <alignment horizontal="right" vertical="center" wrapText="1" shrinkToFit="1"/>
    </xf>
    <xf numFmtId="0" fontId="0" fillId="0" borderId="288" xfId="92" applyNumberFormat="1" applyFont="1" applyFill="1" applyBorder="1" applyAlignment="1">
      <alignment horizontal="right" vertical="center"/>
    </xf>
    <xf numFmtId="10" fontId="97" fillId="0" borderId="288" xfId="0" applyNumberFormat="1" applyFont="1" applyBorder="1" applyAlignment="1">
      <alignment horizontal="right" vertical="center"/>
    </xf>
    <xf numFmtId="10" fontId="97" fillId="34" borderId="288" xfId="0" applyNumberFormat="1" applyFont="1" applyFill="1" applyBorder="1" applyProtection="1">
      <alignment vertical="center"/>
      <protection locked="0"/>
    </xf>
    <xf numFmtId="10" fontId="31" fillId="0" borderId="288" xfId="93" applyNumberFormat="1" applyBorder="1" applyAlignment="1">
      <alignment horizontal="right" vertical="center" wrapText="1" shrinkToFit="1"/>
    </xf>
    <xf numFmtId="10" fontId="0" fillId="0" borderId="288" xfId="0" applyNumberFormat="1" applyBorder="1" applyAlignment="1">
      <alignment horizontal="right" vertical="center"/>
    </xf>
    <xf numFmtId="176" fontId="31" fillId="0" borderId="288" xfId="0" applyNumberFormat="1" applyFont="1" applyBorder="1" applyAlignment="1">
      <alignment horizontal="right" vertical="center" wrapText="1" shrinkToFit="1"/>
    </xf>
    <xf numFmtId="0" fontId="0" fillId="0" borderId="288" xfId="0" applyBorder="1" applyAlignment="1">
      <alignment horizontal="right" vertical="center"/>
    </xf>
    <xf numFmtId="176" fontId="97" fillId="0" borderId="288" xfId="0" applyNumberFormat="1" applyFont="1" applyBorder="1" applyAlignment="1">
      <alignment horizontal="right" vertical="center"/>
    </xf>
    <xf numFmtId="176" fontId="97" fillId="34" borderId="288" xfId="0" applyNumberFormat="1" applyFont="1" applyFill="1" applyBorder="1" applyProtection="1">
      <alignment vertical="center"/>
      <protection locked="0"/>
    </xf>
    <xf numFmtId="176" fontId="0" fillId="0" borderId="288" xfId="0" applyNumberFormat="1" applyBorder="1" applyAlignment="1">
      <alignment horizontal="right" vertical="center"/>
    </xf>
    <xf numFmtId="207" fontId="31" fillId="0" borderId="288" xfId="0" applyNumberFormat="1" applyFont="1" applyBorder="1" applyAlignment="1">
      <alignment horizontal="left" vertical="center" shrinkToFit="1"/>
    </xf>
    <xf numFmtId="178" fontId="31" fillId="0" borderId="288" xfId="0" applyNumberFormat="1" applyFont="1" applyBorder="1" applyAlignment="1">
      <alignment horizontal="right" vertical="center" wrapText="1" shrinkToFit="1"/>
    </xf>
    <xf numFmtId="179" fontId="97" fillId="0" borderId="288" xfId="0" applyNumberFormat="1" applyFont="1" applyBorder="1" applyAlignment="1">
      <alignment horizontal="right" vertical="center"/>
    </xf>
    <xf numFmtId="179" fontId="97" fillId="34" borderId="288" xfId="0" applyNumberFormat="1" applyFont="1" applyFill="1" applyBorder="1" applyProtection="1">
      <alignment vertical="center"/>
      <protection locked="0"/>
    </xf>
    <xf numFmtId="178" fontId="0" fillId="0" borderId="288" xfId="0" applyNumberFormat="1" applyBorder="1" applyAlignment="1">
      <alignment horizontal="right" vertical="center"/>
    </xf>
    <xf numFmtId="208" fontId="31" fillId="0" borderId="288" xfId="0" applyNumberFormat="1" applyFont="1" applyBorder="1" applyAlignment="1">
      <alignment horizontal="left" vertical="center" shrinkToFit="1"/>
    </xf>
    <xf numFmtId="190" fontId="31" fillId="0" borderId="288" xfId="91" applyNumberFormat="1" applyFont="1" applyFill="1" applyBorder="1" applyAlignment="1">
      <alignment horizontal="right" vertical="center" wrapText="1" shrinkToFit="1"/>
    </xf>
    <xf numFmtId="209" fontId="31" fillId="0" borderId="288" xfId="93" applyNumberFormat="1" applyBorder="1" applyAlignment="1">
      <alignment horizontal="left" vertical="center" shrinkToFit="1"/>
    </xf>
    <xf numFmtId="189" fontId="31" fillId="0" borderId="288" xfId="91" applyNumberFormat="1" applyFont="1" applyFill="1" applyBorder="1" applyAlignment="1">
      <alignment horizontal="right" vertical="center" wrapText="1" shrinkToFit="1"/>
    </xf>
    <xf numFmtId="0" fontId="87" fillId="0" borderId="0" xfId="0" quotePrefix="1" applyFont="1">
      <alignment vertical="center"/>
    </xf>
    <xf numFmtId="49" fontId="84" fillId="0" borderId="220" xfId="93" applyNumberFormat="1" applyFont="1" applyBorder="1" applyAlignment="1">
      <alignment vertical="center"/>
    </xf>
    <xf numFmtId="49" fontId="85" fillId="0" borderId="0" xfId="93" applyNumberFormat="1" applyFont="1" applyAlignment="1">
      <alignment horizontal="left" vertical="center"/>
    </xf>
    <xf numFmtId="0" fontId="84" fillId="0" borderId="0" xfId="93" applyFont="1" applyAlignment="1">
      <alignment vertical="center"/>
    </xf>
    <xf numFmtId="0" fontId="116" fillId="0" borderId="0" xfId="0" applyFont="1">
      <alignment vertical="center"/>
    </xf>
    <xf numFmtId="0" fontId="117" fillId="0" borderId="0" xfId="0" applyFont="1">
      <alignment vertical="center"/>
    </xf>
    <xf numFmtId="0" fontId="45" fillId="0" borderId="17" xfId="0" applyFont="1" applyBorder="1" applyAlignment="1">
      <alignment horizontal="left" vertical="center" wrapText="1" shrinkToFit="1"/>
    </xf>
    <xf numFmtId="0" fontId="45" fillId="0" borderId="21" xfId="0" applyFont="1" applyBorder="1" applyAlignment="1">
      <alignment horizontal="left" vertical="center" wrapText="1" shrinkToFit="1"/>
    </xf>
    <xf numFmtId="198" fontId="54" fillId="0" borderId="0" xfId="87" applyNumberFormat="1" applyFont="1" applyFill="1" applyBorder="1" applyAlignment="1">
      <alignment vertical="center" shrinkToFit="1"/>
    </xf>
    <xf numFmtId="183" fontId="2" fillId="0" borderId="71" xfId="0" applyNumberFormat="1" applyFont="1" applyBorder="1" applyAlignment="1">
      <alignment horizontal="right" vertical="center" shrinkToFit="1"/>
    </xf>
    <xf numFmtId="183" fontId="2" fillId="0" borderId="74" xfId="0" applyNumberFormat="1" applyFont="1" applyBorder="1" applyAlignment="1">
      <alignment horizontal="right" vertical="center" shrinkToFit="1"/>
    </xf>
    <xf numFmtId="183" fontId="2" fillId="0" borderId="76" xfId="0" applyNumberFormat="1" applyFont="1" applyBorder="1" applyAlignment="1">
      <alignment horizontal="right" vertical="center" shrinkToFit="1"/>
    </xf>
    <xf numFmtId="214" fontId="54" fillId="34" borderId="105" xfId="87" applyNumberFormat="1" applyFont="1" applyFill="1" applyBorder="1" applyAlignment="1" applyProtection="1">
      <alignment horizontal="right" vertical="center"/>
      <protection locked="0"/>
    </xf>
    <xf numFmtId="214" fontId="54" fillId="34" borderId="105" xfId="87" applyNumberFormat="1" applyFont="1" applyFill="1" applyBorder="1" applyAlignment="1" applyProtection="1">
      <alignment vertical="center" shrinkToFit="1"/>
      <protection locked="0"/>
    </xf>
    <xf numFmtId="214" fontId="54" fillId="34" borderId="105" xfId="87" applyNumberFormat="1" applyFont="1" applyFill="1" applyBorder="1" applyAlignment="1" applyProtection="1">
      <alignment horizontal="right" vertical="center" shrinkToFit="1"/>
      <protection locked="0"/>
    </xf>
    <xf numFmtId="214" fontId="54" fillId="34" borderId="168" xfId="87" applyNumberFormat="1" applyFont="1" applyFill="1" applyBorder="1" applyAlignment="1" applyProtection="1">
      <alignment horizontal="right" vertical="center" shrinkToFit="1"/>
      <protection locked="0"/>
    </xf>
    <xf numFmtId="214" fontId="54" fillId="34" borderId="115" xfId="87" applyNumberFormat="1" applyFont="1" applyFill="1" applyBorder="1" applyAlignment="1" applyProtection="1">
      <alignment horizontal="right" vertical="center" shrinkToFit="1"/>
      <protection locked="0"/>
    </xf>
    <xf numFmtId="214" fontId="54" fillId="39" borderId="104" xfId="87" applyNumberFormat="1" applyFont="1" applyFill="1" applyBorder="1" applyAlignment="1" applyProtection="1">
      <alignment horizontal="right" vertical="center" shrinkToFit="1"/>
      <protection locked="0"/>
    </xf>
    <xf numFmtId="214" fontId="54" fillId="34" borderId="104" xfId="87" applyNumberFormat="1" applyFont="1" applyFill="1" applyBorder="1" applyAlignment="1" applyProtection="1">
      <alignment horizontal="right" vertical="center" shrinkToFit="1"/>
      <protection locked="0"/>
    </xf>
    <xf numFmtId="214" fontId="54" fillId="34" borderId="164" xfId="87" applyNumberFormat="1" applyFont="1" applyFill="1" applyBorder="1" applyAlignment="1" applyProtection="1">
      <alignment horizontal="right" vertical="center" shrinkToFit="1"/>
      <protection locked="0"/>
    </xf>
    <xf numFmtId="214" fontId="54" fillId="39" borderId="17" xfId="87" applyNumberFormat="1" applyFont="1" applyFill="1" applyBorder="1" applyAlignment="1" applyProtection="1">
      <alignment horizontal="right" vertical="center" shrinkToFit="1"/>
      <protection locked="0"/>
    </xf>
    <xf numFmtId="214" fontId="54" fillId="39" borderId="107" xfId="87" applyNumberFormat="1" applyFont="1" applyFill="1" applyBorder="1" applyAlignment="1" applyProtection="1">
      <alignment horizontal="right" vertical="center" shrinkToFit="1"/>
      <protection locked="0"/>
    </xf>
    <xf numFmtId="214" fontId="54" fillId="34" borderId="107" xfId="87" applyNumberFormat="1" applyFont="1" applyFill="1" applyBorder="1" applyAlignment="1" applyProtection="1">
      <alignment horizontal="right" vertical="center" shrinkToFit="1"/>
      <protection locked="0"/>
    </xf>
    <xf numFmtId="214" fontId="54" fillId="34" borderId="171" xfId="87" applyNumberFormat="1" applyFont="1" applyFill="1" applyBorder="1" applyAlignment="1" applyProtection="1">
      <alignment horizontal="right" vertical="center" shrinkToFit="1"/>
      <protection locked="0"/>
    </xf>
    <xf numFmtId="214" fontId="54" fillId="39" borderId="104" xfId="87" applyNumberFormat="1" applyFont="1" applyFill="1" applyBorder="1" applyProtection="1">
      <alignment vertical="center"/>
      <protection locked="0"/>
    </xf>
    <xf numFmtId="214" fontId="54" fillId="34" borderId="105" xfId="87" applyNumberFormat="1" applyFont="1" applyFill="1" applyBorder="1" applyProtection="1">
      <alignment vertical="center"/>
      <protection locked="0"/>
    </xf>
    <xf numFmtId="214" fontId="54" fillId="34" borderId="104" xfId="87" applyNumberFormat="1" applyFont="1" applyFill="1" applyBorder="1" applyProtection="1">
      <alignment vertical="center"/>
      <protection locked="0"/>
    </xf>
    <xf numFmtId="214" fontId="54" fillId="39" borderId="114" xfId="87" applyNumberFormat="1" applyFont="1" applyFill="1" applyBorder="1" applyProtection="1">
      <alignment vertical="center"/>
      <protection locked="0"/>
    </xf>
    <xf numFmtId="214" fontId="54" fillId="34" borderId="115" xfId="87" applyNumberFormat="1" applyFont="1" applyFill="1" applyBorder="1" applyProtection="1">
      <alignment vertical="center"/>
      <protection locked="0"/>
    </xf>
    <xf numFmtId="183" fontId="2" fillId="0" borderId="20" xfId="0" applyNumberFormat="1" applyFont="1" applyFill="1" applyBorder="1" applyAlignment="1">
      <alignment horizontal="right" vertical="center" shrinkToFit="1"/>
    </xf>
    <xf numFmtId="176" fontId="28" fillId="33" borderId="1" xfId="87" quotePrefix="1" applyNumberFormat="1" applyFont="1" applyFill="1" applyBorder="1" applyAlignment="1">
      <alignment horizontal="right" vertical="center"/>
    </xf>
    <xf numFmtId="176" fontId="28" fillId="33" borderId="1" xfId="87" applyNumberFormat="1" applyFont="1" applyFill="1" applyBorder="1" applyAlignment="1">
      <alignment horizontal="right" vertical="center"/>
    </xf>
    <xf numFmtId="0" fontId="28" fillId="0" borderId="125" xfId="87" applyFont="1" applyFill="1" applyBorder="1" applyAlignment="1">
      <alignment horizontal="center" vertical="center"/>
    </xf>
    <xf numFmtId="176" fontId="28" fillId="0" borderId="1" xfId="87" applyNumberFormat="1" applyFont="1" applyFill="1" applyBorder="1" applyAlignment="1">
      <alignment horizontal="right" vertical="center"/>
    </xf>
    <xf numFmtId="176" fontId="28" fillId="0" borderId="1" xfId="87" quotePrefix="1" applyNumberFormat="1" applyFont="1" applyFill="1" applyBorder="1" applyAlignment="1">
      <alignment horizontal="right" vertical="center"/>
    </xf>
    <xf numFmtId="0" fontId="28" fillId="0" borderId="130" xfId="87" applyFont="1" applyFill="1" applyBorder="1" applyAlignment="1">
      <alignment horizontal="right" vertical="center"/>
    </xf>
    <xf numFmtId="0" fontId="28" fillId="0" borderId="146" xfId="87" applyFont="1" applyFill="1" applyBorder="1" applyAlignment="1">
      <alignment horizontal="center" vertical="center"/>
    </xf>
    <xf numFmtId="176" fontId="28" fillId="0" borderId="20" xfId="92" applyNumberFormat="1" applyFont="1" applyFill="1" applyBorder="1" applyAlignment="1">
      <alignment horizontal="right" vertical="center"/>
    </xf>
    <xf numFmtId="186" fontId="28" fillId="0" borderId="2" xfId="87" applyNumberFormat="1" applyFont="1" applyFill="1" applyBorder="1" applyAlignment="1">
      <alignment horizontal="right" vertical="center" shrinkToFit="1"/>
    </xf>
    <xf numFmtId="176" fontId="28" fillId="0" borderId="2" xfId="87" applyNumberFormat="1" applyFont="1" applyFill="1" applyBorder="1" applyAlignment="1">
      <alignment horizontal="right" vertical="center" shrinkToFit="1"/>
    </xf>
    <xf numFmtId="186" fontId="28" fillId="0" borderId="20" xfId="87" applyNumberFormat="1" applyFont="1" applyFill="1" applyBorder="1" applyAlignment="1">
      <alignment horizontal="right" vertical="center"/>
    </xf>
    <xf numFmtId="186" fontId="28" fillId="0" borderId="154" xfId="87" applyNumberFormat="1" applyFont="1" applyFill="1" applyBorder="1" applyAlignment="1">
      <alignment horizontal="right" vertical="center"/>
    </xf>
    <xf numFmtId="184" fontId="28" fillId="0" borderId="2" xfId="87" applyNumberFormat="1" applyFont="1" applyFill="1" applyBorder="1" applyAlignment="1">
      <alignment horizontal="right" vertical="center" shrinkToFit="1"/>
    </xf>
    <xf numFmtId="0" fontId="28" fillId="0" borderId="156" xfId="87" applyFont="1" applyFill="1" applyBorder="1" applyAlignment="1">
      <alignment horizontal="center" vertical="center" shrinkToFit="1"/>
    </xf>
    <xf numFmtId="0" fontId="28" fillId="0" borderId="0" xfId="87" applyFont="1" applyFill="1" applyAlignment="1">
      <alignment vertical="center" shrinkToFit="1"/>
    </xf>
    <xf numFmtId="176" fontId="28" fillId="0" borderId="2" xfId="87" applyNumberFormat="1" applyFont="1" applyFill="1" applyBorder="1" applyAlignment="1">
      <alignment vertical="center" shrinkToFit="1"/>
    </xf>
    <xf numFmtId="184" fontId="28" fillId="0" borderId="20" xfId="87" applyNumberFormat="1" applyFont="1" applyFill="1" applyBorder="1" applyAlignment="1">
      <alignment horizontal="right" vertical="center"/>
    </xf>
    <xf numFmtId="176" fontId="28" fillId="0" borderId="20" xfId="87" applyNumberFormat="1" applyFont="1" applyFill="1" applyBorder="1">
      <alignment vertical="center"/>
    </xf>
    <xf numFmtId="0" fontId="12" fillId="0" borderId="0" xfId="1" applyFont="1" applyBorder="1" applyAlignment="1">
      <alignment horizontal="center" vertical="center"/>
    </xf>
    <xf numFmtId="0" fontId="7" fillId="0" borderId="0" xfId="1" applyBorder="1" applyAlignment="1">
      <alignment horizontal="center" vertical="center"/>
    </xf>
    <xf numFmtId="0" fontId="7" fillId="0" borderId="22" xfId="1" applyFill="1" applyBorder="1" applyAlignment="1">
      <alignment horizontal="center" vertical="center"/>
    </xf>
    <xf numFmtId="0" fontId="7" fillId="0" borderId="0" xfId="1" applyBorder="1" applyAlignment="1">
      <alignment horizontal="center"/>
    </xf>
    <xf numFmtId="0" fontId="5" fillId="0" borderId="0" xfId="0" applyFont="1" applyAlignment="1">
      <alignment horizontal="center" vertical="center"/>
    </xf>
    <xf numFmtId="0" fontId="2" fillId="0" borderId="11" xfId="0" applyFont="1" applyBorder="1" applyAlignment="1">
      <alignment horizontal="center" vertical="center"/>
    </xf>
    <xf numFmtId="0" fontId="2" fillId="0" borderId="28" xfId="0" applyFont="1" applyBorder="1" applyAlignment="1">
      <alignment horizontal="left" vertical="center"/>
    </xf>
    <xf numFmtId="0" fontId="2" fillId="0" borderId="29" xfId="0" applyFont="1" applyBorder="1" applyAlignment="1">
      <alignment horizontal="left" vertical="center"/>
    </xf>
    <xf numFmtId="0" fontId="2" fillId="0" borderId="30" xfId="0" applyFont="1" applyBorder="1" applyAlignment="1">
      <alignment horizontal="left" vertical="center"/>
    </xf>
    <xf numFmtId="0" fontId="2" fillId="0" borderId="15" xfId="0" applyFont="1" applyBorder="1" applyAlignment="1">
      <alignment horizontal="center" vertical="center"/>
    </xf>
    <xf numFmtId="0" fontId="5" fillId="0" borderId="13" xfId="0" applyFont="1" applyBorder="1" applyAlignment="1">
      <alignment horizontal="left" vertical="center"/>
    </xf>
    <xf numFmtId="0" fontId="5" fillId="0" borderId="15" xfId="0" applyFont="1" applyBorder="1" applyAlignment="1">
      <alignment horizontal="left" vertical="center"/>
    </xf>
    <xf numFmtId="0" fontId="39" fillId="0" borderId="0" xfId="0" applyFont="1" applyAlignment="1">
      <alignment horizontal="center" vertical="center"/>
    </xf>
    <xf numFmtId="0" fontId="38" fillId="0" borderId="0" xfId="0" applyFont="1" applyAlignment="1">
      <alignment horizontal="left" vertical="top" wrapText="1"/>
    </xf>
    <xf numFmtId="176" fontId="2" fillId="0" borderId="191" xfId="92" applyNumberFormat="1" applyFont="1" applyBorder="1" applyAlignment="1">
      <alignment horizontal="right" vertical="center" shrinkToFit="1"/>
    </xf>
    <xf numFmtId="176" fontId="2" fillId="0" borderId="72" xfId="92" applyNumberFormat="1" applyFont="1" applyBorder="1" applyAlignment="1">
      <alignment horizontal="right" vertical="center" shrinkToFit="1"/>
    </xf>
    <xf numFmtId="0" fontId="2" fillId="0" borderId="21" xfId="0" applyFont="1" applyBorder="1" applyAlignment="1">
      <alignment horizontal="left" vertical="center"/>
    </xf>
    <xf numFmtId="0" fontId="2" fillId="0" borderId="9" xfId="0" applyFont="1" applyBorder="1" applyAlignment="1">
      <alignment horizontal="left" vertical="center"/>
    </xf>
    <xf numFmtId="0" fontId="39" fillId="0" borderId="0" xfId="0" applyFont="1" applyBorder="1" applyAlignment="1">
      <alignment horizontal="center" vertical="center"/>
    </xf>
    <xf numFmtId="0" fontId="46" fillId="0" borderId="91" xfId="0" applyFont="1" applyBorder="1" applyAlignment="1">
      <alignment horizontal="center" vertical="center" wrapText="1"/>
    </xf>
    <xf numFmtId="0" fontId="46" fillId="0" borderId="92" xfId="0" applyFont="1" applyBorder="1" applyAlignment="1">
      <alignment horizontal="center" vertical="center" wrapText="1"/>
    </xf>
    <xf numFmtId="183" fontId="2" fillId="0" borderId="32" xfId="0" applyNumberFormat="1" applyFont="1" applyBorder="1" applyAlignment="1">
      <alignment horizontal="right" vertical="center" shrinkToFit="1"/>
    </xf>
    <xf numFmtId="183" fontId="2" fillId="0" borderId="49" xfId="0" applyNumberFormat="1" applyFont="1" applyBorder="1" applyAlignment="1">
      <alignment horizontal="right" vertical="center" shrinkToFit="1"/>
    </xf>
    <xf numFmtId="0" fontId="95" fillId="0" borderId="15" xfId="0" applyFont="1" applyBorder="1" applyAlignment="1">
      <alignment horizontal="left" vertical="center" shrinkToFit="1"/>
    </xf>
    <xf numFmtId="0" fontId="46" fillId="0" borderId="94" xfId="0" applyFont="1" applyBorder="1" applyAlignment="1">
      <alignment horizontal="center" vertical="center" wrapText="1"/>
    </xf>
    <xf numFmtId="214" fontId="54" fillId="34" borderId="114" xfId="87" applyNumberFormat="1" applyFont="1" applyFill="1" applyBorder="1" applyAlignment="1" applyProtection="1">
      <alignment horizontal="right" vertical="center" shrinkToFit="1"/>
      <protection locked="0"/>
    </xf>
    <xf numFmtId="214" fontId="54" fillId="34" borderId="104" xfId="87" applyNumberFormat="1" applyFont="1" applyFill="1" applyBorder="1" applyAlignment="1" applyProtection="1">
      <alignment horizontal="right" vertical="center"/>
      <protection locked="0"/>
    </xf>
    <xf numFmtId="214" fontId="54" fillId="34" borderId="104" xfId="87" applyNumberFormat="1" applyFont="1" applyFill="1" applyBorder="1" applyAlignment="1" applyProtection="1">
      <alignment vertical="center" shrinkToFit="1"/>
      <protection locked="0"/>
    </xf>
    <xf numFmtId="214" fontId="54" fillId="40" borderId="111" xfId="87" applyNumberFormat="1" applyFont="1" applyFill="1" applyBorder="1" applyAlignment="1" applyProtection="1">
      <alignment vertical="center" shrinkToFit="1"/>
    </xf>
    <xf numFmtId="214" fontId="54" fillId="40" borderId="112" xfId="87" applyNumberFormat="1" applyFont="1" applyFill="1" applyBorder="1" applyAlignment="1" applyProtection="1">
      <alignment vertical="center" shrinkToFit="1"/>
    </xf>
    <xf numFmtId="214" fontId="54" fillId="40" borderId="107" xfId="87" applyNumberFormat="1" applyFont="1" applyFill="1" applyBorder="1" applyAlignment="1" applyProtection="1">
      <alignment vertical="center" shrinkToFit="1"/>
    </xf>
    <xf numFmtId="214" fontId="54" fillId="40" borderId="171" xfId="87" applyNumberFormat="1" applyFont="1" applyFill="1" applyBorder="1" applyAlignment="1" applyProtection="1">
      <alignment vertical="center" shrinkToFit="1"/>
    </xf>
    <xf numFmtId="214" fontId="54" fillId="40" borderId="114" xfId="87" applyNumberFormat="1" applyFont="1" applyFill="1" applyBorder="1" applyAlignment="1" applyProtection="1">
      <alignment vertical="center" shrinkToFit="1"/>
    </xf>
    <xf numFmtId="214" fontId="54" fillId="40" borderId="115" xfId="87" applyNumberFormat="1" applyFont="1" applyFill="1" applyBorder="1" applyAlignment="1" applyProtection="1">
      <alignment vertical="center" shrinkToFit="1"/>
    </xf>
    <xf numFmtId="214" fontId="54" fillId="36" borderId="104" xfId="87" applyNumberFormat="1" applyFont="1" applyFill="1" applyBorder="1" applyAlignment="1" applyProtection="1">
      <alignment horizontal="right" vertical="center"/>
    </xf>
    <xf numFmtId="214" fontId="54" fillId="36" borderId="105" xfId="87" applyNumberFormat="1" applyFont="1" applyFill="1" applyBorder="1" applyAlignment="1" applyProtection="1">
      <alignment horizontal="right" vertical="center"/>
    </xf>
    <xf numFmtId="214" fontId="54" fillId="40" borderId="104" xfId="87" applyNumberFormat="1" applyFont="1" applyFill="1" applyBorder="1" applyAlignment="1" applyProtection="1">
      <alignment vertical="center" shrinkToFit="1"/>
    </xf>
    <xf numFmtId="214" fontId="54" fillId="40" borderId="105" xfId="87" applyNumberFormat="1" applyFont="1" applyFill="1" applyBorder="1" applyAlignment="1" applyProtection="1">
      <alignment vertical="center" shrinkToFit="1"/>
    </xf>
    <xf numFmtId="214" fontId="54" fillId="0" borderId="18" xfId="87" applyNumberFormat="1" applyFont="1" applyFill="1" applyBorder="1" applyAlignment="1" applyProtection="1">
      <alignment horizontal="right" vertical="center"/>
    </xf>
    <xf numFmtId="214" fontId="54" fillId="0" borderId="109" xfId="87" applyNumberFormat="1" applyFont="1" applyFill="1" applyBorder="1" applyAlignment="1" applyProtection="1">
      <alignment horizontal="right" vertical="center"/>
    </xf>
    <xf numFmtId="214" fontId="54" fillId="0" borderId="18" xfId="87" applyNumberFormat="1" applyFont="1" applyFill="1" applyBorder="1" applyProtection="1">
      <alignment vertical="center"/>
    </xf>
    <xf numFmtId="214" fontId="54" fillId="0" borderId="109" xfId="87" applyNumberFormat="1" applyFont="1" applyFill="1" applyBorder="1" applyProtection="1">
      <alignment vertical="center"/>
    </xf>
    <xf numFmtId="214" fontId="52" fillId="0" borderId="29" xfId="87" applyNumberFormat="1" applyFont="1" applyBorder="1" applyAlignment="1" applyProtection="1">
      <alignment vertical="center"/>
    </xf>
    <xf numFmtId="214" fontId="52" fillId="0" borderId="123" xfId="87" applyNumberFormat="1" applyFont="1" applyBorder="1" applyAlignment="1" applyProtection="1">
      <alignment vertical="center"/>
    </xf>
    <xf numFmtId="214" fontId="52" fillId="0" borderId="51" xfId="87" applyNumberFormat="1" applyFont="1" applyBorder="1" applyAlignment="1" applyProtection="1">
      <alignment vertical="center"/>
    </xf>
    <xf numFmtId="214" fontId="52" fillId="0" borderId="120" xfId="87" applyNumberFormat="1" applyFont="1" applyBorder="1" applyAlignment="1" applyProtection="1">
      <alignment vertical="center"/>
    </xf>
    <xf numFmtId="214" fontId="54" fillId="36" borderId="167" xfId="87" applyNumberFormat="1" applyFont="1" applyFill="1" applyBorder="1" applyAlignment="1" applyProtection="1">
      <alignment horizontal="right" vertical="center" shrinkToFit="1"/>
    </xf>
    <xf numFmtId="214" fontId="54" fillId="36" borderId="166" xfId="87" applyNumberFormat="1" applyFont="1" applyFill="1" applyBorder="1" applyAlignment="1" applyProtection="1">
      <alignment horizontal="right" vertical="center" shrinkToFit="1"/>
    </xf>
    <xf numFmtId="214" fontId="52" fillId="0" borderId="18" xfId="87" applyNumberFormat="1" applyFont="1" applyBorder="1" applyAlignment="1" applyProtection="1">
      <alignment vertical="center"/>
    </xf>
    <xf numFmtId="214" fontId="52" fillId="0" borderId="109" xfId="87" applyNumberFormat="1" applyFont="1" applyBorder="1" applyAlignment="1" applyProtection="1">
      <alignment vertical="center"/>
    </xf>
    <xf numFmtId="214" fontId="52" fillId="45" borderId="18" xfId="87" applyNumberFormat="1" applyFont="1" applyFill="1" applyBorder="1" applyAlignment="1" applyProtection="1">
      <alignment horizontal="right" vertical="center"/>
    </xf>
    <xf numFmtId="214" fontId="52" fillId="0" borderId="109" xfId="87" applyNumberFormat="1" applyFont="1" applyFill="1" applyBorder="1" applyAlignment="1" applyProtection="1">
      <alignment vertical="center"/>
    </xf>
    <xf numFmtId="211" fontId="52" fillId="0" borderId="98" xfId="87" applyNumberFormat="1" applyFont="1" applyFill="1" applyBorder="1" applyAlignment="1" applyProtection="1">
      <alignment horizontal="center" vertical="center"/>
      <protection locked="0"/>
    </xf>
    <xf numFmtId="0" fontId="45" fillId="0" borderId="209" xfId="93" applyNumberFormat="1" applyFont="1" applyBorder="1" applyAlignment="1">
      <alignment horizontal="center" vertical="center" shrinkToFit="1"/>
    </xf>
    <xf numFmtId="0" fontId="45" fillId="0" borderId="187" xfId="93" applyNumberFormat="1" applyFont="1" applyBorder="1" applyAlignment="1">
      <alignment horizontal="center" vertical="center" shrinkToFit="1"/>
    </xf>
    <xf numFmtId="0" fontId="45" fillId="0" borderId="0" xfId="93" applyNumberFormat="1" applyFont="1" applyFill="1" applyAlignment="1">
      <alignment vertical="center"/>
    </xf>
    <xf numFmtId="0" fontId="45" fillId="0" borderId="0" xfId="93" applyNumberFormat="1" applyFont="1" applyFill="1" applyBorder="1" applyAlignment="1">
      <alignment vertical="center"/>
    </xf>
    <xf numFmtId="0" fontId="45" fillId="0" borderId="217" xfId="93" applyNumberFormat="1" applyFont="1" applyBorder="1" applyAlignment="1">
      <alignment horizontal="center" vertical="center"/>
    </xf>
    <xf numFmtId="0" fontId="45" fillId="0" borderId="187" xfId="93" applyNumberFormat="1" applyFont="1" applyBorder="1" applyAlignment="1">
      <alignment horizontal="center" vertical="center"/>
    </xf>
    <xf numFmtId="0" fontId="31" fillId="0" borderId="189" xfId="93" applyNumberFormat="1" applyFont="1" applyFill="1" applyBorder="1" applyAlignment="1">
      <alignment horizontal="center" vertical="center"/>
    </xf>
    <xf numFmtId="0" fontId="31" fillId="0" borderId="288" xfId="93" applyNumberFormat="1" applyBorder="1" applyAlignment="1">
      <alignment horizontal="center" vertical="center"/>
    </xf>
    <xf numFmtId="190" fontId="97" fillId="34" borderId="288" xfId="0" applyNumberFormat="1" applyFont="1" applyFill="1" applyBorder="1" applyProtection="1">
      <alignment vertical="center"/>
      <protection locked="0"/>
    </xf>
    <xf numFmtId="190" fontId="0" fillId="0" borderId="288" xfId="0" applyNumberFormat="1" applyBorder="1" applyAlignment="1">
      <alignment horizontal="right" vertical="center"/>
    </xf>
    <xf numFmtId="189" fontId="97" fillId="34" borderId="288" xfId="0" applyNumberFormat="1" applyFont="1" applyFill="1" applyBorder="1" applyProtection="1">
      <alignment vertical="center"/>
      <protection locked="0"/>
    </xf>
    <xf numFmtId="189" fontId="0" fillId="0" borderId="288" xfId="0" applyNumberFormat="1" applyBorder="1" applyAlignment="1">
      <alignment horizontal="right" vertical="center"/>
    </xf>
    <xf numFmtId="176" fontId="28" fillId="0" borderId="12" xfId="87" applyNumberFormat="1" applyFont="1" applyBorder="1" applyProtection="1">
      <alignment vertical="center"/>
      <protection locked="0"/>
    </xf>
    <xf numFmtId="176" fontId="28" fillId="0" borderId="175" xfId="87" applyNumberFormat="1" applyFont="1" applyBorder="1" applyProtection="1">
      <alignment vertical="center"/>
      <protection locked="0"/>
    </xf>
    <xf numFmtId="176" fontId="28" fillId="0" borderId="73" xfId="87" applyNumberFormat="1" applyFont="1" applyBorder="1" applyProtection="1">
      <alignment vertical="center"/>
      <protection locked="0"/>
    </xf>
    <xf numFmtId="176" fontId="28" fillId="0" borderId="177" xfId="87" applyNumberFormat="1" applyFont="1" applyBorder="1" applyProtection="1">
      <alignment vertical="center"/>
      <protection locked="0"/>
    </xf>
    <xf numFmtId="176" fontId="28" fillId="0" borderId="178" xfId="87" applyNumberFormat="1" applyFont="1" applyBorder="1" applyProtection="1">
      <alignment vertical="center"/>
      <protection locked="0"/>
    </xf>
    <xf numFmtId="176" fontId="28" fillId="0" borderId="179" xfId="87" applyNumberFormat="1" applyFont="1" applyBorder="1" applyProtection="1">
      <alignment vertical="center"/>
      <protection locked="0"/>
    </xf>
    <xf numFmtId="192" fontId="28" fillId="0" borderId="15" xfId="87" applyNumberFormat="1" applyFont="1" applyBorder="1" applyProtection="1">
      <alignment vertical="center"/>
      <protection locked="0"/>
    </xf>
    <xf numFmtId="192" fontId="28" fillId="0" borderId="55" xfId="87" applyNumberFormat="1" applyFont="1" applyBorder="1" applyProtection="1">
      <alignment vertical="center"/>
      <protection locked="0"/>
    </xf>
    <xf numFmtId="192" fontId="28" fillId="0" borderId="182" xfId="87" applyNumberFormat="1" applyFont="1" applyBorder="1" applyProtection="1">
      <alignment vertical="center"/>
      <protection locked="0"/>
    </xf>
    <xf numFmtId="192" fontId="28" fillId="0" borderId="43" xfId="87" applyNumberFormat="1" applyFont="1" applyBorder="1" applyProtection="1">
      <alignment vertical="center"/>
      <protection locked="0"/>
    </xf>
    <xf numFmtId="192" fontId="28" fillId="0" borderId="73" xfId="87" applyNumberFormat="1" applyFont="1" applyBorder="1" applyProtection="1">
      <alignment vertical="center"/>
      <protection locked="0"/>
    </xf>
    <xf numFmtId="192" fontId="28" fillId="0" borderId="17" xfId="87" applyNumberFormat="1" applyFont="1" applyBorder="1" applyProtection="1">
      <alignment vertical="center"/>
      <protection locked="0"/>
    </xf>
    <xf numFmtId="192" fontId="28" fillId="0" borderId="183" xfId="87" applyNumberFormat="1" applyFont="1" applyBorder="1" applyProtection="1">
      <alignment vertical="center"/>
      <protection locked="0"/>
    </xf>
    <xf numFmtId="192" fontId="28" fillId="0" borderId="19" xfId="87" applyNumberFormat="1" applyFont="1" applyBorder="1" applyProtection="1">
      <alignment vertical="center"/>
      <protection locked="0"/>
    </xf>
    <xf numFmtId="192" fontId="28" fillId="0" borderId="177" xfId="87" applyNumberFormat="1" applyFont="1" applyBorder="1" applyProtection="1">
      <alignment vertical="center"/>
      <protection locked="0"/>
    </xf>
    <xf numFmtId="192" fontId="28" fillId="0" borderId="54" xfId="87" applyNumberFormat="1" applyFont="1" applyBorder="1" applyProtection="1">
      <alignment vertical="center"/>
      <protection locked="0"/>
    </xf>
    <xf numFmtId="192" fontId="28" fillId="0" borderId="178" xfId="87" applyNumberFormat="1" applyFont="1" applyBorder="1" applyProtection="1">
      <alignment vertical="center"/>
      <protection locked="0"/>
    </xf>
    <xf numFmtId="192" fontId="28" fillId="0" borderId="179" xfId="87" applyNumberFormat="1" applyFont="1" applyBorder="1" applyProtection="1">
      <alignment vertical="center"/>
      <protection locked="0"/>
    </xf>
    <xf numFmtId="176" fontId="28" fillId="0" borderId="15" xfId="87" applyNumberFormat="1" applyFont="1" applyBorder="1" applyProtection="1">
      <alignment vertical="center"/>
      <protection locked="0"/>
    </xf>
    <xf numFmtId="176" fontId="28" fillId="0" borderId="176" xfId="87" applyNumberFormat="1" applyFont="1" applyBorder="1" applyProtection="1">
      <alignment vertical="center"/>
      <protection locked="0"/>
    </xf>
    <xf numFmtId="176" fontId="28" fillId="0" borderId="17" xfId="87" applyNumberFormat="1" applyFont="1" applyBorder="1" applyProtection="1">
      <alignment vertical="center"/>
      <protection locked="0"/>
    </xf>
    <xf numFmtId="176" fontId="28" fillId="0" borderId="180" xfId="87" applyNumberFormat="1" applyFont="1" applyFill="1" applyBorder="1" applyProtection="1">
      <alignment vertical="center"/>
      <protection locked="0"/>
    </xf>
    <xf numFmtId="178" fontId="28" fillId="0" borderId="25" xfId="87" applyNumberFormat="1" applyFont="1" applyBorder="1" applyProtection="1">
      <alignment vertical="center"/>
      <protection locked="0"/>
    </xf>
    <xf numFmtId="185" fontId="28" fillId="0" borderId="180" xfId="87" applyNumberFormat="1" applyFont="1" applyFill="1" applyBorder="1" applyProtection="1">
      <alignment vertical="center"/>
      <protection locked="0"/>
    </xf>
    <xf numFmtId="176" fontId="28" fillId="0" borderId="25" xfId="87" applyNumberFormat="1" applyFont="1" applyFill="1" applyBorder="1" applyProtection="1">
      <alignment vertical="center"/>
      <protection locked="0"/>
    </xf>
    <xf numFmtId="0" fontId="31" fillId="0" borderId="10" xfId="87" applyNumberFormat="1" applyBorder="1" applyAlignment="1">
      <alignment horizontal="center" vertical="center"/>
    </xf>
    <xf numFmtId="0" fontId="28" fillId="0" borderId="10" xfId="87" applyNumberFormat="1" applyFont="1" applyBorder="1" applyAlignment="1">
      <alignment horizontal="center" vertical="center"/>
    </xf>
    <xf numFmtId="0" fontId="45" fillId="0" borderId="5" xfId="93" applyFont="1" applyBorder="1" applyAlignment="1">
      <alignment horizontal="center" vertical="center" shrinkToFit="1"/>
    </xf>
    <xf numFmtId="215" fontId="45" fillId="45" borderId="104" xfId="93" applyNumberFormat="1" applyFont="1" applyFill="1" applyBorder="1" applyAlignment="1">
      <alignment horizontal="center" vertical="center" wrapText="1" shrinkToFit="1"/>
    </xf>
    <xf numFmtId="216" fontId="45" fillId="45" borderId="104" xfId="93" applyNumberFormat="1" applyFont="1" applyFill="1" applyBorder="1" applyAlignment="1">
      <alignment horizontal="center" vertical="center" wrapText="1"/>
    </xf>
    <xf numFmtId="215" fontId="45" fillId="0" borderId="104" xfId="93" applyNumberFormat="1" applyFont="1" applyBorder="1" applyAlignment="1">
      <alignment horizontal="center" vertical="center" wrapText="1" shrinkToFit="1"/>
    </xf>
    <xf numFmtId="0" fontId="28" fillId="0" borderId="147" xfId="87" applyFont="1" applyBorder="1" applyAlignment="1">
      <alignment horizontal="left" vertical="center"/>
    </xf>
    <xf numFmtId="0" fontId="45" fillId="0" borderId="73" xfId="93" applyFont="1" applyBorder="1" applyAlignment="1">
      <alignment horizontal="center" vertical="center" shrinkToFit="1"/>
    </xf>
    <xf numFmtId="0" fontId="45" fillId="0" borderId="224" xfId="93" applyFont="1" applyBorder="1" applyAlignment="1">
      <alignment horizontal="center" vertical="center" shrinkToFit="1"/>
    </xf>
    <xf numFmtId="0" fontId="45" fillId="0" borderId="73" xfId="93" applyNumberFormat="1" applyFont="1" applyBorder="1" applyAlignment="1">
      <alignment horizontal="center" vertical="center" shrinkToFit="1"/>
    </xf>
    <xf numFmtId="0" fontId="32" fillId="0" borderId="198" xfId="87" applyFont="1" applyFill="1" applyBorder="1" applyAlignment="1">
      <alignment horizontal="center" vertical="center"/>
    </xf>
    <xf numFmtId="0" fontId="32" fillId="0" borderId="20" xfId="87" applyFont="1" applyFill="1" applyBorder="1" applyAlignment="1">
      <alignment horizontal="center" vertical="center"/>
    </xf>
    <xf numFmtId="0" fontId="31" fillId="0" borderId="20" xfId="87" applyFont="1" applyFill="1" applyBorder="1" applyAlignment="1">
      <alignment horizontal="center" vertical="center"/>
    </xf>
    <xf numFmtId="0" fontId="28" fillId="0" borderId="20" xfId="87" applyFont="1" applyFill="1" applyBorder="1" applyAlignment="1">
      <alignment horizontal="center" vertical="center"/>
    </xf>
    <xf numFmtId="0" fontId="32" fillId="0" borderId="3" xfId="87" applyFont="1" applyFill="1" applyBorder="1" applyAlignment="1">
      <alignment horizontal="center" vertical="center"/>
    </xf>
    <xf numFmtId="0" fontId="31" fillId="0" borderId="3" xfId="87" applyFont="1" applyFill="1" applyBorder="1" applyAlignment="1">
      <alignment horizontal="center" vertical="center"/>
    </xf>
    <xf numFmtId="0" fontId="28" fillId="0" borderId="3" xfId="87" applyFont="1" applyFill="1" applyBorder="1" applyAlignment="1">
      <alignment horizontal="center" vertical="center"/>
    </xf>
    <xf numFmtId="192" fontId="28" fillId="0" borderId="198" xfId="87" applyNumberFormat="1" applyFont="1" applyBorder="1" applyAlignment="1">
      <alignment vertical="center"/>
    </xf>
    <xf numFmtId="0" fontId="28" fillId="0" borderId="198" xfId="87" applyFont="1" applyBorder="1" applyAlignment="1">
      <alignment horizontal="center" vertical="center"/>
    </xf>
    <xf numFmtId="0" fontId="32" fillId="0" borderId="43" xfId="87" applyFont="1" applyBorder="1">
      <alignment vertical="center"/>
    </xf>
    <xf numFmtId="0" fontId="32" fillId="0" borderId="208" xfId="87" applyFont="1" applyBorder="1" applyAlignment="1">
      <alignment horizontal="center" vertical="center"/>
    </xf>
    <xf numFmtId="0" fontId="32" fillId="0" borderId="223" xfId="87" applyFont="1" applyBorder="1" applyAlignment="1">
      <alignment horizontal="center" vertical="center"/>
    </xf>
    <xf numFmtId="0" fontId="54" fillId="0" borderId="108" xfId="87" applyFont="1" applyBorder="1" applyAlignment="1">
      <alignment horizontal="left" vertical="center"/>
    </xf>
    <xf numFmtId="0" fontId="54" fillId="0" borderId="122" xfId="87" applyFont="1" applyBorder="1" applyAlignment="1">
      <alignment horizontal="left" vertical="center"/>
    </xf>
    <xf numFmtId="0" fontId="52" fillId="40" borderId="113" xfId="87" applyFont="1" applyFill="1" applyBorder="1" applyAlignment="1">
      <alignment horizontal="left" vertical="center"/>
    </xf>
    <xf numFmtId="0" fontId="54" fillId="0" borderId="119" xfId="87" applyFont="1" applyBorder="1" applyAlignment="1">
      <alignment horizontal="left" vertical="center"/>
    </xf>
    <xf numFmtId="0" fontId="54" fillId="0" borderId="122" xfId="87" applyFont="1" applyBorder="1" applyAlignment="1">
      <alignment vertical="center"/>
    </xf>
    <xf numFmtId="0" fontId="54" fillId="0" borderId="108" xfId="87" applyFont="1" applyFill="1" applyBorder="1" applyAlignment="1">
      <alignment vertical="center"/>
    </xf>
    <xf numFmtId="0" fontId="54" fillId="0" borderId="117" xfId="87" applyFont="1" applyFill="1" applyBorder="1" applyAlignment="1">
      <alignment vertical="center"/>
    </xf>
    <xf numFmtId="0" fontId="54" fillId="0" borderId="122" xfId="87" applyFont="1" applyFill="1" applyBorder="1" applyAlignment="1">
      <alignment vertical="center"/>
    </xf>
    <xf numFmtId="0" fontId="54" fillId="0" borderId="160" xfId="87" applyFont="1" applyFill="1" applyBorder="1" applyAlignment="1">
      <alignment vertical="center"/>
    </xf>
    <xf numFmtId="0" fontId="54" fillId="0" borderId="276" xfId="87" applyFont="1" applyFill="1" applyBorder="1" applyAlignment="1">
      <alignment vertical="center"/>
    </xf>
    <xf numFmtId="0" fontId="54" fillId="0" borderId="103" xfId="87" applyFont="1" applyBorder="1" applyAlignment="1">
      <alignment horizontal="left" vertical="center"/>
    </xf>
    <xf numFmtId="0" fontId="54" fillId="0" borderId="106" xfId="87" applyFont="1" applyBorder="1" applyAlignment="1">
      <alignment horizontal="left" vertical="center"/>
    </xf>
    <xf numFmtId="0" fontId="54" fillId="36" borderId="103" xfId="87" applyFont="1" applyFill="1" applyBorder="1" applyAlignment="1">
      <alignment horizontal="left" vertical="center"/>
    </xf>
    <xf numFmtId="0" fontId="54" fillId="0" borderId="103" xfId="87" applyFont="1" applyFill="1" applyBorder="1" applyAlignment="1">
      <alignment horizontal="left" vertical="center"/>
    </xf>
    <xf numFmtId="0" fontId="54" fillId="0" borderId="103" xfId="87" applyFont="1" applyFill="1" applyBorder="1" applyAlignment="1">
      <alignment vertical="center"/>
    </xf>
    <xf numFmtId="0" fontId="52" fillId="0" borderId="108" xfId="87" applyFont="1" applyFill="1" applyBorder="1" applyAlignment="1">
      <alignment vertical="center"/>
    </xf>
    <xf numFmtId="0" fontId="52" fillId="0" borderId="119" xfId="87" applyFont="1" applyFill="1" applyBorder="1" applyAlignment="1">
      <alignment vertical="center"/>
    </xf>
    <xf numFmtId="0" fontId="54" fillId="0" borderId="106" xfId="87" applyFont="1" applyFill="1" applyBorder="1" applyAlignment="1">
      <alignment vertical="center"/>
    </xf>
    <xf numFmtId="0" fontId="52" fillId="40" borderId="160" xfId="87" applyFont="1" applyFill="1" applyBorder="1" applyAlignment="1">
      <alignment horizontal="left" vertical="center"/>
    </xf>
    <xf numFmtId="0" fontId="52" fillId="36" borderId="289" xfId="87" applyFont="1" applyFill="1" applyBorder="1" applyAlignment="1">
      <alignment horizontal="left" vertical="center"/>
    </xf>
    <xf numFmtId="0" fontId="52" fillId="0" borderId="18" xfId="87" applyFont="1" applyBorder="1" applyAlignment="1" applyProtection="1">
      <alignment vertical="center"/>
    </xf>
    <xf numFmtId="214" fontId="54" fillId="46" borderId="232" xfId="87" applyNumberFormat="1" applyFont="1" applyFill="1" applyBorder="1" applyProtection="1">
      <alignment vertical="center"/>
    </xf>
    <xf numFmtId="0" fontId="65" fillId="0" borderId="0" xfId="87" applyFont="1" applyAlignment="1">
      <alignment horizontal="left" vertical="center"/>
    </xf>
    <xf numFmtId="0" fontId="53" fillId="0" borderId="0" xfId="87" applyFont="1" applyAlignment="1">
      <alignment horizontal="right" vertical="center" shrinkToFit="1"/>
    </xf>
    <xf numFmtId="0" fontId="31" fillId="48" borderId="0" xfId="87" applyFill="1">
      <alignment vertical="center"/>
    </xf>
    <xf numFmtId="0" fontId="31" fillId="0" borderId="0" xfId="87" applyAlignment="1">
      <alignment horizontal="center" vertical="center"/>
    </xf>
    <xf numFmtId="0" fontId="31" fillId="0" borderId="0" xfId="87" applyAlignment="1">
      <alignment vertical="top"/>
    </xf>
    <xf numFmtId="193" fontId="2" fillId="0" borderId="71" xfId="0" applyNumberFormat="1" applyFont="1" applyBorder="1" applyAlignment="1">
      <alignment horizontal="right" vertical="center" shrinkToFit="1"/>
    </xf>
    <xf numFmtId="193" fontId="2" fillId="0" borderId="32" xfId="91" applyNumberFormat="1" applyFont="1" applyBorder="1" applyAlignment="1">
      <alignment horizontal="right" vertical="center" shrinkToFit="1"/>
    </xf>
    <xf numFmtId="193" fontId="2" fillId="0" borderId="49" xfId="91" applyNumberFormat="1" applyFont="1" applyBorder="1" applyAlignment="1">
      <alignment horizontal="right" vertical="center" shrinkToFit="1"/>
    </xf>
    <xf numFmtId="193" fontId="2" fillId="0" borderId="3" xfId="91" applyNumberFormat="1" applyFont="1" applyBorder="1" applyAlignment="1">
      <alignment horizontal="right" vertical="center" shrinkToFit="1"/>
    </xf>
    <xf numFmtId="193" fontId="2" fillId="0" borderId="5" xfId="91" applyNumberFormat="1" applyFont="1" applyFill="1" applyBorder="1" applyAlignment="1">
      <alignment horizontal="right" vertical="center" shrinkToFit="1"/>
    </xf>
    <xf numFmtId="193" fontId="2" fillId="0" borderId="76" xfId="0" applyNumberFormat="1" applyFont="1" applyBorder="1" applyAlignment="1">
      <alignment horizontal="right" vertical="center" shrinkToFit="1"/>
    </xf>
    <xf numFmtId="0" fontId="49" fillId="0" borderId="0" xfId="93" applyFont="1" applyAlignment="1">
      <alignment vertical="center"/>
    </xf>
    <xf numFmtId="0" fontId="31" fillId="0" borderId="0" xfId="93" applyAlignment="1">
      <alignment horizontal="center" vertical="center"/>
    </xf>
    <xf numFmtId="0" fontId="31" fillId="0" borderId="0" xfId="93" applyAlignment="1">
      <alignment vertical="center"/>
    </xf>
    <xf numFmtId="0" fontId="54" fillId="0" borderId="0" xfId="93" applyFont="1" applyAlignment="1">
      <alignment horizontal="center" vertical="center"/>
    </xf>
    <xf numFmtId="0" fontId="32" fillId="0" borderId="0" xfId="93" applyFont="1" applyAlignment="1">
      <alignment vertical="center"/>
    </xf>
    <xf numFmtId="0" fontId="68" fillId="0" borderId="0" xfId="94" applyFont="1">
      <alignment vertical="center"/>
    </xf>
    <xf numFmtId="0" fontId="69" fillId="0" borderId="0" xfId="87" applyFont="1" applyAlignment="1">
      <alignment horizontal="center" vertical="center"/>
    </xf>
    <xf numFmtId="0" fontId="70" fillId="0" borderId="0" xfId="94" applyFont="1" applyAlignment="1">
      <alignment horizontal="center" vertical="center" wrapText="1"/>
    </xf>
    <xf numFmtId="0" fontId="71" fillId="0" borderId="0" xfId="94" applyFont="1" applyAlignment="1">
      <alignment horizontal="left" vertical="center" wrapText="1"/>
    </xf>
    <xf numFmtId="0" fontId="71" fillId="0" borderId="0" xfId="87" applyFont="1" applyAlignment="1">
      <alignment vertical="center" wrapText="1"/>
    </xf>
    <xf numFmtId="0" fontId="68" fillId="0" borderId="0" xfId="87" applyFont="1" applyAlignment="1">
      <alignment vertical="center" wrapText="1"/>
    </xf>
    <xf numFmtId="0" fontId="68" fillId="0" borderId="0" xfId="87" applyFont="1">
      <alignment vertical="center"/>
    </xf>
    <xf numFmtId="0" fontId="32" fillId="0" borderId="0" xfId="87" applyFont="1" applyAlignment="1">
      <alignment horizontal="right" vertical="center"/>
    </xf>
    <xf numFmtId="0" fontId="72" fillId="0" borderId="220" xfId="87" applyFont="1" applyBorder="1" applyAlignment="1">
      <alignment vertical="center" wrapText="1"/>
    </xf>
    <xf numFmtId="0" fontId="73" fillId="0" borderId="222" xfId="87" applyFont="1" applyBorder="1" applyAlignment="1">
      <alignment horizontal="center" vertical="center"/>
    </xf>
    <xf numFmtId="0" fontId="73" fillId="0" borderId="268" xfId="87" applyFont="1" applyBorder="1" applyAlignment="1">
      <alignment horizontal="center" vertical="center"/>
    </xf>
    <xf numFmtId="0" fontId="73" fillId="0" borderId="265" xfId="87" applyFont="1" applyBorder="1" applyAlignment="1">
      <alignment horizontal="left" vertical="center" wrapText="1"/>
    </xf>
    <xf numFmtId="0" fontId="74" fillId="0" borderId="287" xfId="87" applyFont="1" applyBorder="1" applyAlignment="1" applyProtection="1">
      <alignment horizontal="center" vertical="center"/>
      <protection locked="0"/>
    </xf>
    <xf numFmtId="0" fontId="73" fillId="0" borderId="165" xfId="87" applyFont="1" applyBorder="1" applyAlignment="1">
      <alignment horizontal="center" vertical="center"/>
    </xf>
    <xf numFmtId="0" fontId="73" fillId="0" borderId="295" xfId="94" applyFont="1" applyBorder="1" applyAlignment="1">
      <alignment horizontal="left" vertical="center" wrapText="1"/>
    </xf>
    <xf numFmtId="0" fontId="74" fillId="0" borderId="165" xfId="87" applyFont="1" applyBorder="1" applyAlignment="1" applyProtection="1">
      <alignment horizontal="center" vertical="center"/>
      <protection locked="0"/>
    </xf>
    <xf numFmtId="0" fontId="73" fillId="0" borderId="104" xfId="87" applyFont="1" applyBorder="1" applyAlignment="1">
      <alignment horizontal="center" vertical="center"/>
    </xf>
    <xf numFmtId="0" fontId="73" fillId="0" borderId="295" xfId="87" applyFont="1" applyBorder="1" applyAlignment="1">
      <alignment horizontal="center" vertical="center" wrapText="1"/>
    </xf>
    <xf numFmtId="0" fontId="74" fillId="0" borderId="17" xfId="87" applyFont="1" applyBorder="1" applyAlignment="1" applyProtection="1">
      <alignment horizontal="center" vertical="center"/>
      <protection locked="0"/>
    </xf>
    <xf numFmtId="0" fontId="73" fillId="0" borderId="295" xfId="87" applyFont="1" applyBorder="1" applyAlignment="1">
      <alignment horizontal="center" vertical="center"/>
    </xf>
    <xf numFmtId="0" fontId="74" fillId="0" borderId="104" xfId="87" applyFont="1" applyBorder="1" applyAlignment="1" applyProtection="1">
      <alignment horizontal="center" vertical="center"/>
      <protection locked="0"/>
    </xf>
    <xf numFmtId="0" fontId="32" fillId="0" borderId="45" xfId="87" applyFont="1" applyBorder="1" applyAlignment="1">
      <alignment horizontal="right" vertical="center"/>
    </xf>
    <xf numFmtId="0" fontId="74" fillId="0" borderId="195" xfId="87" applyFont="1" applyBorder="1" applyAlignment="1" applyProtection="1">
      <alignment horizontal="center" vertical="center"/>
      <protection locked="0"/>
    </xf>
    <xf numFmtId="0" fontId="73" fillId="0" borderId="195" xfId="87" applyFont="1" applyBorder="1" applyAlignment="1">
      <alignment horizontal="center" vertical="center"/>
    </xf>
    <xf numFmtId="0" fontId="103" fillId="0" borderId="295" xfId="87" applyFont="1" applyBorder="1" applyAlignment="1">
      <alignment vertical="center" wrapText="1"/>
    </xf>
    <xf numFmtId="0" fontId="32" fillId="0" borderId="295" xfId="87" applyFont="1" applyBorder="1" applyAlignment="1">
      <alignment horizontal="center" vertical="center"/>
    </xf>
    <xf numFmtId="0" fontId="110" fillId="0" borderId="104" xfId="87" applyFont="1" applyBorder="1" applyAlignment="1">
      <alignment horizontal="center" vertical="center"/>
    </xf>
    <xf numFmtId="0" fontId="74" fillId="0" borderId="33" xfId="87" applyFont="1" applyBorder="1" applyAlignment="1" applyProtection="1">
      <alignment horizontal="center" vertical="center"/>
      <protection locked="0"/>
    </xf>
    <xf numFmtId="0" fontId="73" fillId="0" borderId="111" xfId="87" applyFont="1" applyBorder="1" applyAlignment="1">
      <alignment horizontal="center" vertical="center"/>
    </xf>
    <xf numFmtId="0" fontId="32" fillId="0" borderId="295" xfId="87" applyFont="1" applyBorder="1" applyAlignment="1">
      <alignment horizontal="right" vertical="center"/>
    </xf>
    <xf numFmtId="0" fontId="73" fillId="0" borderId="295" xfId="94" applyFont="1" applyBorder="1" applyAlignment="1">
      <alignment horizontal="center" vertical="center" wrapText="1"/>
    </xf>
    <xf numFmtId="0" fontId="74" fillId="0" borderId="31" xfId="87" applyFont="1" applyBorder="1" applyAlignment="1" applyProtection="1">
      <alignment horizontal="center" vertical="center"/>
      <protection locked="0"/>
    </xf>
    <xf numFmtId="0" fontId="68" fillId="0" borderId="15" xfId="87" applyFont="1" applyBorder="1">
      <alignment vertical="center"/>
    </xf>
    <xf numFmtId="0" fontId="119" fillId="0" borderId="45" xfId="87" applyFont="1" applyBorder="1" applyAlignment="1">
      <alignment horizontal="right" vertical="center"/>
    </xf>
    <xf numFmtId="0" fontId="68" fillId="0" borderId="295" xfId="87" applyFont="1" applyBorder="1">
      <alignment vertical="center"/>
    </xf>
    <xf numFmtId="0" fontId="110" fillId="0" borderId="265" xfId="87" applyFont="1" applyBorder="1" applyAlignment="1">
      <alignment horizontal="left" vertical="center" wrapText="1"/>
    </xf>
    <xf numFmtId="0" fontId="74" fillId="0" borderId="111" xfId="87" applyFont="1" applyBorder="1" applyAlignment="1" applyProtection="1">
      <alignment horizontal="center" vertical="center"/>
      <protection locked="0"/>
    </xf>
    <xf numFmtId="0" fontId="110" fillId="0" borderId="111" xfId="87" applyFont="1" applyBorder="1" applyAlignment="1">
      <alignment horizontal="center" vertical="center"/>
    </xf>
    <xf numFmtId="0" fontId="32" fillId="0" borderId="295" xfId="87" applyFont="1" applyBorder="1" applyAlignment="1">
      <alignment horizontal="center" vertical="center" wrapText="1"/>
    </xf>
    <xf numFmtId="0" fontId="73" fillId="0" borderId="265" xfId="94" applyFont="1" applyBorder="1" applyAlignment="1">
      <alignment horizontal="left" vertical="center" wrapText="1"/>
    </xf>
    <xf numFmtId="0" fontId="74" fillId="0" borderId="107" xfId="87" applyFont="1" applyBorder="1" applyAlignment="1" applyProtection="1">
      <alignment horizontal="center" vertical="center"/>
      <protection locked="0"/>
    </xf>
    <xf numFmtId="0" fontId="68" fillId="0" borderId="0" xfId="87" applyFont="1" applyAlignment="1">
      <alignment horizontal="center" vertical="center"/>
    </xf>
    <xf numFmtId="0" fontId="49" fillId="0" borderId="0" xfId="93" applyFont="1" applyAlignment="1">
      <alignment horizontal="left" vertical="center" shrinkToFit="1"/>
    </xf>
    <xf numFmtId="0" fontId="83" fillId="0" borderId="0" xfId="93" applyFont="1" applyAlignment="1">
      <alignment horizontal="left" vertical="center"/>
    </xf>
    <xf numFmtId="49" fontId="83" fillId="0" borderId="0" xfId="93" applyNumberFormat="1" applyFont="1" applyAlignment="1">
      <alignment horizontal="left" vertical="center"/>
    </xf>
    <xf numFmtId="49" fontId="83" fillId="0" borderId="0" xfId="93" applyNumberFormat="1" applyFont="1" applyAlignment="1">
      <alignment horizontal="left" vertical="center" shrinkToFit="1"/>
    </xf>
    <xf numFmtId="0" fontId="45" fillId="0" borderId="224" xfId="93" applyFont="1" applyBorder="1" applyAlignment="1">
      <alignment horizontal="center" vertical="center" shrinkToFit="1"/>
    </xf>
    <xf numFmtId="0" fontId="45" fillId="0" borderId="73" xfId="93" applyFont="1" applyBorder="1" applyAlignment="1">
      <alignment horizontal="center" vertical="center" shrinkToFit="1"/>
    </xf>
    <xf numFmtId="176" fontId="77" fillId="0" borderId="296" xfId="95" applyNumberFormat="1" applyFont="1" applyFill="1" applyBorder="1" applyAlignment="1">
      <alignment horizontal="right" vertical="center" shrinkToFit="1"/>
    </xf>
    <xf numFmtId="176" fontId="77" fillId="0" borderId="14" xfId="95" applyNumberFormat="1" applyFont="1" applyFill="1" applyBorder="1" applyAlignment="1">
      <alignment horizontal="center" vertical="center" shrinkToFit="1"/>
    </xf>
    <xf numFmtId="176" fontId="77" fillId="0" borderId="296" xfId="95" applyNumberFormat="1" applyFont="1" applyFill="1" applyBorder="1" applyAlignment="1">
      <alignment horizontal="center" vertical="center" shrinkToFit="1"/>
    </xf>
    <xf numFmtId="176" fontId="77" fillId="0" borderId="13" xfId="95" applyNumberFormat="1" applyFont="1" applyFill="1" applyBorder="1" applyAlignment="1">
      <alignment horizontal="center" vertical="center" shrinkToFit="1"/>
    </xf>
    <xf numFmtId="176" fontId="77" fillId="0" borderId="13" xfId="95" applyNumberFormat="1" applyFont="1" applyFill="1" applyBorder="1" applyAlignment="1">
      <alignment horizontal="right" vertical="center" shrinkToFit="1"/>
    </xf>
    <xf numFmtId="176" fontId="77" fillId="0" borderId="14" xfId="95" applyNumberFormat="1" applyFont="1" applyFill="1" applyBorder="1" applyAlignment="1">
      <alignment horizontal="left" vertical="center" shrinkToFit="1"/>
    </xf>
    <xf numFmtId="176" fontId="77" fillId="0" borderId="0" xfId="95" applyNumberFormat="1" applyFont="1" applyFill="1" applyAlignment="1">
      <alignment vertical="center"/>
    </xf>
    <xf numFmtId="176" fontId="77" fillId="0" borderId="0" xfId="95" applyNumberFormat="1" applyFont="1" applyFill="1" applyAlignment="1">
      <alignment horizontal="center" vertical="center"/>
    </xf>
    <xf numFmtId="176" fontId="77" fillId="0" borderId="0" xfId="95" applyNumberFormat="1" applyFont="1" applyBorder="1" applyAlignment="1">
      <alignment horizontal="center" vertical="center" wrapText="1"/>
    </xf>
    <xf numFmtId="0" fontId="77" fillId="0" borderId="0" xfId="1" applyFont="1" applyAlignment="1">
      <alignment horizontal="center" vertical="center" wrapText="1"/>
    </xf>
    <xf numFmtId="0" fontId="55" fillId="0" borderId="0" xfId="1" applyFont="1" applyAlignment="1">
      <alignment vertical="center" wrapText="1"/>
    </xf>
    <xf numFmtId="0" fontId="45" fillId="0" borderId="287" xfId="93" applyFont="1" applyBorder="1" applyAlignment="1">
      <alignment horizontal="center" vertical="center" shrinkToFit="1"/>
    </xf>
    <xf numFmtId="206" fontId="45" fillId="0" borderId="287" xfId="93" applyNumberFormat="1" applyFont="1" applyBorder="1" applyAlignment="1">
      <alignment horizontal="center" vertical="center" shrinkToFit="1"/>
    </xf>
    <xf numFmtId="206" fontId="45" fillId="0" borderId="287" xfId="88" applyNumberFormat="1" applyFont="1" applyFill="1" applyBorder="1" applyAlignment="1">
      <alignment horizontal="center" vertical="center" shrinkToFit="1"/>
    </xf>
    <xf numFmtId="0" fontId="45" fillId="0" borderId="226" xfId="93" applyFont="1" applyBorder="1" applyAlignment="1">
      <alignment horizontal="center" vertical="center" shrinkToFit="1"/>
    </xf>
    <xf numFmtId="0" fontId="45" fillId="0" borderId="287" xfId="93" applyFont="1" applyBorder="1" applyAlignment="1">
      <alignment vertical="center" shrinkToFit="1"/>
    </xf>
    <xf numFmtId="0" fontId="45" fillId="0" borderId="217" xfId="93" applyFont="1" applyBorder="1" applyAlignment="1">
      <alignment horizontal="center" vertical="center" shrinkToFit="1"/>
    </xf>
    <xf numFmtId="0" fontId="106" fillId="0" borderId="0" xfId="93" applyFont="1" applyAlignment="1">
      <alignment vertical="center"/>
    </xf>
    <xf numFmtId="0" fontId="45" fillId="0" borderId="187" xfId="93" applyFont="1" applyBorder="1" applyAlignment="1">
      <alignment horizontal="center" vertical="center" shrinkToFit="1"/>
    </xf>
    <xf numFmtId="0" fontId="86" fillId="0" borderId="0" xfId="93" applyFont="1" applyAlignment="1">
      <alignment horizontal="center" vertical="center"/>
    </xf>
    <xf numFmtId="0" fontId="45" fillId="0" borderId="297" xfId="93" applyFont="1" applyBorder="1" applyAlignment="1">
      <alignment horizontal="center" vertical="center" shrinkToFit="1"/>
    </xf>
    <xf numFmtId="0" fontId="112" fillId="0" borderId="0" xfId="0" applyFont="1" applyAlignment="1">
      <alignment vertical="center" wrapText="1"/>
    </xf>
    <xf numFmtId="176" fontId="77" fillId="0" borderId="0" xfId="92" applyNumberFormat="1" applyFont="1" applyFill="1" applyAlignment="1">
      <alignment horizontal="center" vertical="center"/>
    </xf>
    <xf numFmtId="176" fontId="77" fillId="0" borderId="0" xfId="92" applyNumberFormat="1" applyFont="1" applyFill="1" applyAlignment="1">
      <alignment vertical="center"/>
    </xf>
    <xf numFmtId="0" fontId="45" fillId="0" borderId="17" xfId="93" applyFont="1" applyBorder="1" applyAlignment="1">
      <alignment horizontal="center" vertical="center" wrapText="1" justifyLastLine="1"/>
    </xf>
    <xf numFmtId="1" fontId="79" fillId="46" borderId="90" xfId="0" applyNumberFormat="1" applyFont="1" applyFill="1" applyBorder="1" applyAlignment="1">
      <alignment vertical="center"/>
    </xf>
    <xf numFmtId="1" fontId="30" fillId="0" borderId="8" xfId="0" applyNumberFormat="1" applyFont="1" applyBorder="1" applyAlignment="1">
      <alignment vertical="center"/>
    </xf>
    <xf numFmtId="1" fontId="30" fillId="0" borderId="47" xfId="0" applyNumberFormat="1" applyFont="1" applyBorder="1" applyAlignment="1">
      <alignment vertical="center"/>
    </xf>
    <xf numFmtId="1" fontId="30" fillId="0" borderId="9" xfId="0" applyNumberFormat="1" applyFont="1" applyBorder="1" applyAlignment="1">
      <alignment vertical="center"/>
    </xf>
    <xf numFmtId="1" fontId="30" fillId="0" borderId="90" xfId="0" applyNumberFormat="1" applyFont="1" applyBorder="1" applyAlignment="1">
      <alignment vertical="center"/>
    </xf>
    <xf numFmtId="1" fontId="30" fillId="0" borderId="4" xfId="0" applyNumberFormat="1" applyFont="1" applyBorder="1" applyAlignment="1">
      <alignment vertical="center"/>
    </xf>
    <xf numFmtId="1" fontId="30" fillId="0" borderId="5" xfId="0" applyNumberFormat="1" applyFont="1" applyBorder="1" applyAlignment="1">
      <alignment vertical="center"/>
    </xf>
    <xf numFmtId="1" fontId="79" fillId="46" borderId="6" xfId="0" applyNumberFormat="1" applyFont="1" applyFill="1" applyBorder="1" applyAlignment="1">
      <alignment vertical="center"/>
    </xf>
    <xf numFmtId="1" fontId="30" fillId="0" borderId="7" xfId="0" applyNumberFormat="1" applyFont="1" applyBorder="1" applyAlignment="1">
      <alignment vertical="center"/>
    </xf>
    <xf numFmtId="1" fontId="30" fillId="0" borderId="6" xfId="0" applyNumberFormat="1" applyFont="1" applyBorder="1" applyAlignment="1">
      <alignment vertical="center"/>
    </xf>
    <xf numFmtId="1" fontId="2" fillId="0" borderId="8" xfId="0" applyNumberFormat="1" applyFont="1" applyBorder="1" applyAlignment="1">
      <alignment horizontal="center" vertical="center"/>
    </xf>
    <xf numFmtId="1" fontId="2" fillId="0" borderId="9" xfId="0" applyNumberFormat="1" applyFont="1" applyBorder="1" applyAlignment="1">
      <alignment horizontal="center" vertical="center"/>
    </xf>
    <xf numFmtId="179" fontId="97" fillId="0" borderId="305" xfId="0" applyNumberFormat="1" applyFont="1" applyBorder="1" applyAlignment="1">
      <alignment horizontal="right" vertical="center"/>
    </xf>
    <xf numFmtId="1" fontId="97" fillId="0" borderId="305" xfId="0" applyNumberFormat="1" applyFont="1" applyBorder="1" applyAlignment="1">
      <alignment horizontal="right" vertical="center"/>
    </xf>
    <xf numFmtId="176" fontId="28" fillId="0" borderId="1" xfId="87" quotePrefix="1" applyNumberFormat="1" applyFont="1" applyFill="1" applyBorder="1" applyAlignment="1">
      <alignment horizontal="right" vertical="center" shrinkToFit="1"/>
    </xf>
    <xf numFmtId="176" fontId="28" fillId="0" borderId="130" xfId="87" quotePrefix="1" applyNumberFormat="1" applyFont="1" applyFill="1" applyBorder="1" applyAlignment="1">
      <alignment horizontal="right" vertical="center" shrinkToFit="1"/>
    </xf>
    <xf numFmtId="0" fontId="45" fillId="0" borderId="0" xfId="93" applyFont="1" applyAlignment="1">
      <alignment horizontal="left"/>
    </xf>
    <xf numFmtId="178" fontId="45" fillId="0" borderId="0" xfId="93" applyNumberFormat="1" applyFont="1" applyAlignment="1">
      <alignment horizontal="left"/>
    </xf>
    <xf numFmtId="176" fontId="77" fillId="0" borderId="204" xfId="92" applyNumberFormat="1" applyFont="1" applyFill="1" applyBorder="1" applyAlignment="1">
      <alignment horizontal="center" vertical="center"/>
    </xf>
    <xf numFmtId="176" fontId="77" fillId="0" borderId="308" xfId="92" applyNumberFormat="1" applyFont="1" applyFill="1" applyBorder="1" applyAlignment="1">
      <alignment horizontal="center" vertical="center"/>
    </xf>
    <xf numFmtId="176" fontId="77" fillId="0" borderId="309" xfId="92" applyNumberFormat="1" applyFont="1" applyFill="1" applyBorder="1" applyAlignment="1">
      <alignment horizontal="center" vertical="center"/>
    </xf>
    <xf numFmtId="178" fontId="31" fillId="0" borderId="0" xfId="89" applyNumberFormat="1" applyFont="1" applyAlignment="1">
      <alignment vertical="center"/>
    </xf>
    <xf numFmtId="176" fontId="77" fillId="0" borderId="0" xfId="92" applyNumberFormat="1" applyFont="1" applyFill="1" applyBorder="1" applyAlignment="1">
      <alignment horizontal="center" vertical="center"/>
    </xf>
    <xf numFmtId="176" fontId="77" fillId="0" borderId="313" xfId="95" applyNumberFormat="1" applyFont="1" applyFill="1" applyBorder="1" applyAlignment="1">
      <alignment horizontal="right" vertical="center" shrinkToFit="1"/>
    </xf>
    <xf numFmtId="176" fontId="77" fillId="0" borderId="315" xfId="95" applyNumberFormat="1" applyFont="1" applyFill="1" applyBorder="1" applyAlignment="1">
      <alignment horizontal="center" vertical="center" shrinkToFit="1"/>
    </xf>
    <xf numFmtId="176" fontId="77" fillId="0" borderId="313" xfId="95" applyNumberFormat="1" applyFont="1" applyFill="1" applyBorder="1" applyAlignment="1">
      <alignment horizontal="center" vertical="center" shrinkToFit="1"/>
    </xf>
    <xf numFmtId="176" fontId="77" fillId="0" borderId="316" xfId="95" applyNumberFormat="1" applyFont="1" applyFill="1" applyBorder="1" applyAlignment="1">
      <alignment horizontal="center" vertical="center" shrinkToFit="1"/>
    </xf>
    <xf numFmtId="176" fontId="77" fillId="0" borderId="316" xfId="95" applyNumberFormat="1" applyFont="1" applyFill="1" applyBorder="1" applyAlignment="1">
      <alignment horizontal="right" vertical="center" shrinkToFit="1"/>
    </xf>
    <xf numFmtId="176" fontId="77" fillId="0" borderId="315" xfId="95" applyNumberFormat="1" applyFont="1" applyFill="1" applyBorder="1" applyAlignment="1">
      <alignment horizontal="left" vertical="center" shrinkToFit="1"/>
    </xf>
    <xf numFmtId="0" fontId="77" fillId="0" borderId="309" xfId="93" applyFont="1" applyBorder="1" applyAlignment="1">
      <alignment horizontal="center" vertical="center"/>
    </xf>
    <xf numFmtId="176" fontId="77" fillId="0" borderId="320" xfId="95" applyNumberFormat="1" applyFont="1" applyFill="1" applyBorder="1" applyAlignment="1">
      <alignment horizontal="right" vertical="center" shrinkToFit="1"/>
    </xf>
    <xf numFmtId="176" fontId="77" fillId="0" borderId="321" xfId="95" applyNumberFormat="1" applyFont="1" applyFill="1" applyBorder="1" applyAlignment="1">
      <alignment horizontal="center" vertical="center" shrinkToFit="1"/>
    </xf>
    <xf numFmtId="176" fontId="77" fillId="0" borderId="320" xfId="95" applyNumberFormat="1" applyFont="1" applyFill="1" applyBorder="1" applyAlignment="1">
      <alignment horizontal="center" vertical="center" shrinkToFit="1"/>
    </xf>
    <xf numFmtId="176" fontId="77" fillId="0" borderId="322" xfId="95" applyNumberFormat="1" applyFont="1" applyFill="1" applyBorder="1" applyAlignment="1">
      <alignment horizontal="center" vertical="center" shrinkToFit="1"/>
    </xf>
    <xf numFmtId="176" fontId="77" fillId="0" borderId="322" xfId="95" applyNumberFormat="1" applyFont="1" applyFill="1" applyBorder="1" applyAlignment="1">
      <alignment horizontal="right" vertical="center" shrinkToFit="1"/>
    </xf>
    <xf numFmtId="176" fontId="77" fillId="0" borderId="321" xfId="95" applyNumberFormat="1" applyFont="1" applyFill="1" applyBorder="1" applyAlignment="1">
      <alignment horizontal="left" vertical="center" shrinkToFit="1"/>
    </xf>
    <xf numFmtId="176" fontId="77" fillId="0" borderId="308" xfId="93" applyNumberFormat="1" applyFont="1" applyBorder="1" applyAlignment="1">
      <alignment horizontal="center" vertical="center"/>
    </xf>
    <xf numFmtId="176" fontId="77" fillId="0" borderId="320" xfId="93" applyNumberFormat="1" applyFont="1" applyBorder="1" applyAlignment="1">
      <alignment horizontal="right" vertical="center" shrinkToFit="1"/>
    </xf>
    <xf numFmtId="176" fontId="77" fillId="0" borderId="321" xfId="88" applyNumberFormat="1" applyFont="1" applyFill="1" applyBorder="1" applyAlignment="1">
      <alignment horizontal="center" vertical="center" shrinkToFit="1"/>
    </xf>
    <xf numFmtId="176" fontId="77" fillId="0" borderId="320" xfId="93" applyNumberFormat="1" applyFont="1" applyBorder="1" applyAlignment="1">
      <alignment horizontal="center" vertical="center" shrinkToFit="1"/>
    </xf>
    <xf numFmtId="176" fontId="77" fillId="0" borderId="322" xfId="93" applyNumberFormat="1" applyFont="1" applyBorder="1" applyAlignment="1">
      <alignment horizontal="center" vertical="center" shrinkToFit="1"/>
    </xf>
    <xf numFmtId="176" fontId="77" fillId="0" borderId="322" xfId="93" applyNumberFormat="1" applyFont="1" applyBorder="1" applyAlignment="1">
      <alignment horizontal="right" vertical="center" shrinkToFit="1"/>
    </xf>
    <xf numFmtId="176" fontId="77" fillId="0" borderId="321" xfId="88" applyNumberFormat="1" applyFont="1" applyFill="1" applyBorder="1" applyAlignment="1">
      <alignment horizontal="left" vertical="center" shrinkToFit="1"/>
    </xf>
    <xf numFmtId="176" fontId="77" fillId="0" borderId="309" xfId="93" applyNumberFormat="1" applyFont="1" applyBorder="1" applyAlignment="1">
      <alignment horizontal="center" vertical="center"/>
    </xf>
    <xf numFmtId="0" fontId="77" fillId="0" borderId="308" xfId="93" applyFont="1" applyBorder="1" applyAlignment="1">
      <alignment horizontal="center" vertical="center"/>
    </xf>
    <xf numFmtId="176" fontId="77" fillId="0" borderId="313" xfId="93" applyNumberFormat="1" applyFont="1" applyBorder="1" applyAlignment="1">
      <alignment horizontal="right" vertical="center" shrinkToFit="1"/>
    </xf>
    <xf numFmtId="176" fontId="77" fillId="0" borderId="315" xfId="88" applyNumberFormat="1" applyFont="1" applyFill="1" applyBorder="1" applyAlignment="1">
      <alignment horizontal="center" vertical="center" shrinkToFit="1"/>
    </xf>
    <xf numFmtId="176" fontId="77" fillId="0" borderId="313" xfId="93" applyNumberFormat="1" applyFont="1" applyBorder="1" applyAlignment="1">
      <alignment horizontal="center" vertical="center" shrinkToFit="1"/>
    </xf>
    <xf numFmtId="176" fontId="77" fillId="0" borderId="316" xfId="93" applyNumberFormat="1" applyFont="1" applyBorder="1" applyAlignment="1">
      <alignment horizontal="center" vertical="center" shrinkToFit="1"/>
    </xf>
    <xf numFmtId="176" fontId="77" fillId="0" borderId="316" xfId="93" applyNumberFormat="1" applyFont="1" applyBorder="1" applyAlignment="1">
      <alignment horizontal="right" vertical="center" shrinkToFit="1"/>
    </xf>
    <xf numFmtId="176" fontId="77" fillId="0" borderId="315" xfId="88" applyNumberFormat="1" applyFont="1" applyFill="1" applyBorder="1" applyAlignment="1">
      <alignment horizontal="left" vertical="center" shrinkToFit="1"/>
    </xf>
    <xf numFmtId="203" fontId="77" fillId="0" borderId="308" xfId="93" applyNumberFormat="1" applyFont="1" applyBorder="1" applyAlignment="1">
      <alignment horizontal="center" vertical="center"/>
    </xf>
    <xf numFmtId="184" fontId="77" fillId="0" borderId="320" xfId="93" applyNumberFormat="1" applyFont="1" applyBorder="1" applyAlignment="1">
      <alignment horizontal="right" vertical="center" shrinkToFit="1"/>
    </xf>
    <xf numFmtId="184" fontId="77" fillId="0" borderId="321" xfId="88" applyNumberFormat="1" applyFont="1" applyFill="1" applyBorder="1" applyAlignment="1">
      <alignment horizontal="center" vertical="center" shrinkToFit="1"/>
    </xf>
    <xf numFmtId="184" fontId="77" fillId="0" borderId="320" xfId="93" applyNumberFormat="1" applyFont="1" applyBorder="1" applyAlignment="1">
      <alignment horizontal="center" vertical="center" shrinkToFit="1"/>
    </xf>
    <xf numFmtId="184" fontId="77" fillId="0" borderId="322" xfId="93" applyNumberFormat="1" applyFont="1" applyBorder="1" applyAlignment="1">
      <alignment horizontal="center" vertical="center" shrinkToFit="1"/>
    </xf>
    <xf numFmtId="184" fontId="77" fillId="0" borderId="322" xfId="93" applyNumberFormat="1" applyFont="1" applyBorder="1" applyAlignment="1">
      <alignment horizontal="right" vertical="center" shrinkToFit="1"/>
    </xf>
    <xf numFmtId="184" fontId="77" fillId="0" borderId="321" xfId="88" applyNumberFormat="1" applyFont="1" applyFill="1" applyBorder="1" applyAlignment="1">
      <alignment horizontal="left" vertical="center" shrinkToFit="1"/>
    </xf>
    <xf numFmtId="203" fontId="77" fillId="0" borderId="0" xfId="93" applyNumberFormat="1" applyFont="1" applyAlignment="1">
      <alignment vertical="center"/>
    </xf>
    <xf numFmtId="10" fontId="77" fillId="0" borderId="320" xfId="93" applyNumberFormat="1" applyFont="1" applyBorder="1" applyAlignment="1">
      <alignment horizontal="right" vertical="center" shrinkToFit="1"/>
    </xf>
    <xf numFmtId="10" fontId="77" fillId="0" borderId="321" xfId="88" applyNumberFormat="1" applyFont="1" applyFill="1" applyBorder="1" applyAlignment="1">
      <alignment horizontal="center" vertical="center" shrinkToFit="1"/>
    </xf>
    <xf numFmtId="10" fontId="77" fillId="0" borderId="320" xfId="93" applyNumberFormat="1" applyFont="1" applyBorder="1" applyAlignment="1">
      <alignment horizontal="center" vertical="center" shrinkToFit="1"/>
    </xf>
    <xf numFmtId="10" fontId="77" fillId="0" borderId="322" xfId="93" applyNumberFormat="1" applyFont="1" applyBorder="1" applyAlignment="1">
      <alignment horizontal="center" vertical="center" shrinkToFit="1"/>
    </xf>
    <xf numFmtId="10" fontId="77" fillId="0" borderId="322" xfId="93" applyNumberFormat="1" applyFont="1" applyBorder="1" applyAlignment="1">
      <alignment horizontal="right" vertical="center" shrinkToFit="1"/>
    </xf>
    <xf numFmtId="10" fontId="77" fillId="0" borderId="321" xfId="88" applyNumberFormat="1" applyFont="1" applyFill="1" applyBorder="1" applyAlignment="1">
      <alignment horizontal="left" vertical="center" shrinkToFit="1"/>
    </xf>
    <xf numFmtId="0" fontId="77" fillId="0" borderId="308" xfId="93" applyFont="1" applyBorder="1" applyAlignment="1">
      <alignment horizontal="center" vertical="center" wrapText="1"/>
    </xf>
    <xf numFmtId="178" fontId="77" fillId="0" borderId="320" xfId="93" applyNumberFormat="1" applyFont="1" applyBorder="1" applyAlignment="1">
      <alignment horizontal="right" vertical="center" shrinkToFit="1"/>
    </xf>
    <xf numFmtId="179" fontId="77" fillId="0" borderId="321" xfId="88" applyNumberFormat="1" applyFont="1" applyFill="1" applyBorder="1" applyAlignment="1">
      <alignment horizontal="center" vertical="center" shrinkToFit="1"/>
    </xf>
    <xf numFmtId="179" fontId="77" fillId="0" borderId="320" xfId="93" applyNumberFormat="1" applyFont="1" applyBorder="1" applyAlignment="1">
      <alignment horizontal="center" vertical="center" shrinkToFit="1"/>
    </xf>
    <xf numFmtId="179" fontId="77" fillId="0" borderId="322" xfId="93" applyNumberFormat="1" applyFont="1" applyBorder="1" applyAlignment="1">
      <alignment horizontal="center" vertical="center" shrinkToFit="1"/>
    </xf>
    <xf numFmtId="179" fontId="77" fillId="0" borderId="322" xfId="93" applyNumberFormat="1" applyFont="1" applyBorder="1" applyAlignment="1">
      <alignment horizontal="right" vertical="center" shrinkToFit="1"/>
    </xf>
    <xf numFmtId="178" fontId="77" fillId="0" borderId="321" xfId="88" applyNumberFormat="1" applyFont="1" applyFill="1" applyBorder="1" applyAlignment="1">
      <alignment horizontal="left" vertical="center" shrinkToFit="1"/>
    </xf>
    <xf numFmtId="200" fontId="77" fillId="0" borderId="320" xfId="93" applyNumberFormat="1" applyFont="1" applyBorder="1" applyAlignment="1">
      <alignment horizontal="right" vertical="center" shrinkToFit="1"/>
    </xf>
    <xf numFmtId="200" fontId="77" fillId="0" borderId="321" xfId="88" applyNumberFormat="1" applyFont="1" applyFill="1" applyBorder="1" applyAlignment="1">
      <alignment horizontal="center" vertical="center" shrinkToFit="1"/>
    </xf>
    <xf numFmtId="200" fontId="77" fillId="0" borderId="320" xfId="93" applyNumberFormat="1" applyFont="1" applyBorder="1" applyAlignment="1">
      <alignment horizontal="center" vertical="center" shrinkToFit="1"/>
    </xf>
    <xf numFmtId="200" fontId="77" fillId="0" borderId="322" xfId="93" applyNumberFormat="1" applyFont="1" applyBorder="1" applyAlignment="1">
      <alignment horizontal="center" vertical="center" shrinkToFit="1"/>
    </xf>
    <xf numFmtId="200" fontId="77" fillId="0" borderId="322" xfId="93" applyNumberFormat="1" applyFont="1" applyBorder="1" applyAlignment="1">
      <alignment horizontal="right" vertical="center" shrinkToFit="1"/>
    </xf>
    <xf numFmtId="200" fontId="77" fillId="0" borderId="321" xfId="88" applyNumberFormat="1" applyFont="1" applyFill="1" applyBorder="1" applyAlignment="1">
      <alignment horizontal="left" vertical="center" shrinkToFit="1"/>
    </xf>
    <xf numFmtId="201" fontId="77" fillId="0" borderId="321" xfId="88" applyNumberFormat="1" applyFont="1" applyFill="1" applyBorder="1" applyAlignment="1">
      <alignment horizontal="center" vertical="center" shrinkToFit="1"/>
    </xf>
    <xf numFmtId="201" fontId="77" fillId="0" borderId="320" xfId="93" applyNumberFormat="1" applyFont="1" applyBorder="1" applyAlignment="1">
      <alignment horizontal="center" vertical="center" shrinkToFit="1"/>
    </xf>
    <xf numFmtId="201" fontId="77" fillId="0" borderId="322" xfId="93" applyNumberFormat="1" applyFont="1" applyBorder="1" applyAlignment="1">
      <alignment horizontal="center" vertical="center" shrinkToFit="1"/>
    </xf>
    <xf numFmtId="201" fontId="77" fillId="0" borderId="322" xfId="93" applyNumberFormat="1" applyFont="1" applyBorder="1" applyAlignment="1">
      <alignment horizontal="right" vertical="center" shrinkToFit="1"/>
    </xf>
    <xf numFmtId="201" fontId="77" fillId="0" borderId="321" xfId="88" applyNumberFormat="1" applyFont="1" applyFill="1" applyBorder="1" applyAlignment="1">
      <alignment horizontal="left" vertical="center" shrinkToFit="1"/>
    </xf>
    <xf numFmtId="0" fontId="55" fillId="0" borderId="0" xfId="0" applyFont="1" applyAlignment="1">
      <alignment vertical="center" wrapText="1"/>
    </xf>
    <xf numFmtId="9" fontId="77" fillId="0" borderId="321" xfId="88" applyNumberFormat="1" applyFont="1" applyFill="1" applyBorder="1" applyAlignment="1">
      <alignment horizontal="center" vertical="center" shrinkToFit="1"/>
    </xf>
    <xf numFmtId="0" fontId="77" fillId="0" borderId="328" xfId="93" applyFont="1" applyBorder="1" applyAlignment="1">
      <alignment horizontal="center" vertical="center" wrapText="1"/>
    </xf>
    <xf numFmtId="176" fontId="77" fillId="0" borderId="329" xfId="93" applyNumberFormat="1" applyFont="1" applyBorder="1" applyAlignment="1">
      <alignment horizontal="right" vertical="center" shrinkToFit="1"/>
    </xf>
    <xf numFmtId="176" fontId="77" fillId="0" borderId="330" xfId="88" applyNumberFormat="1" applyFont="1" applyFill="1" applyBorder="1" applyAlignment="1">
      <alignment horizontal="center" vertical="center" shrinkToFit="1"/>
    </xf>
    <xf numFmtId="176" fontId="77" fillId="0" borderId="329" xfId="93" applyNumberFormat="1" applyFont="1" applyBorder="1" applyAlignment="1">
      <alignment horizontal="center" vertical="center" shrinkToFit="1"/>
    </xf>
    <xf numFmtId="176" fontId="77" fillId="0" borderId="331" xfId="93" applyNumberFormat="1" applyFont="1" applyBorder="1" applyAlignment="1">
      <alignment horizontal="center" vertical="center" shrinkToFit="1"/>
    </xf>
    <xf numFmtId="176" fontId="77" fillId="0" borderId="331" xfId="93" applyNumberFormat="1" applyFont="1" applyBorder="1" applyAlignment="1">
      <alignment horizontal="right" vertical="center" shrinkToFit="1"/>
    </xf>
    <xf numFmtId="176" fontId="77" fillId="0" borderId="330" xfId="88" applyNumberFormat="1" applyFont="1" applyFill="1" applyBorder="1" applyAlignment="1">
      <alignment horizontal="left" vertical="center" shrinkToFit="1"/>
    </xf>
    <xf numFmtId="0" fontId="77" fillId="0" borderId="332" xfId="93" applyFont="1" applyBorder="1" applyAlignment="1">
      <alignment horizontal="center" vertical="center"/>
    </xf>
    <xf numFmtId="0" fontId="77" fillId="0" borderId="328" xfId="93" applyFont="1" applyBorder="1" applyAlignment="1">
      <alignment horizontal="center" vertical="center"/>
    </xf>
    <xf numFmtId="176" fontId="77" fillId="0" borderId="330" xfId="93" applyNumberFormat="1" applyFont="1" applyBorder="1" applyAlignment="1">
      <alignment horizontal="center" vertical="center" shrinkToFit="1"/>
    </xf>
    <xf numFmtId="176" fontId="77" fillId="0" borderId="336" xfId="93" applyNumberFormat="1" applyFont="1" applyBorder="1" applyAlignment="1">
      <alignment horizontal="right" vertical="center" shrinkToFit="1"/>
    </xf>
    <xf numFmtId="176" fontId="77" fillId="0" borderId="337" xfId="93" applyNumberFormat="1" applyFont="1" applyBorder="1" applyAlignment="1">
      <alignment horizontal="center" vertical="center" shrinkToFit="1"/>
    </xf>
    <xf numFmtId="178" fontId="77" fillId="0" borderId="329" xfId="93" applyNumberFormat="1" applyFont="1" applyBorder="1" applyAlignment="1">
      <alignment horizontal="right" vertical="center" shrinkToFit="1"/>
    </xf>
    <xf numFmtId="179" fontId="77" fillId="0" borderId="330" xfId="88" applyNumberFormat="1" applyFont="1" applyFill="1" applyBorder="1" applyAlignment="1">
      <alignment horizontal="center" vertical="center" shrinkToFit="1"/>
    </xf>
    <xf numFmtId="179" fontId="77" fillId="0" borderId="329" xfId="93" applyNumberFormat="1" applyFont="1" applyBorder="1" applyAlignment="1">
      <alignment horizontal="center" vertical="center" shrinkToFit="1"/>
    </xf>
    <xf numFmtId="179" fontId="77" fillId="0" borderId="331" xfId="93" applyNumberFormat="1" applyFont="1" applyBorder="1" applyAlignment="1">
      <alignment horizontal="center" vertical="center" shrinkToFit="1"/>
    </xf>
    <xf numFmtId="179" fontId="77" fillId="0" borderId="331" xfId="93" applyNumberFormat="1" applyFont="1" applyBorder="1" applyAlignment="1">
      <alignment horizontal="right" vertical="center" shrinkToFit="1"/>
    </xf>
    <xf numFmtId="178" fontId="77" fillId="0" borderId="330" xfId="88" applyNumberFormat="1" applyFont="1" applyFill="1" applyBorder="1" applyAlignment="1">
      <alignment horizontal="left" vertical="center" shrinkToFit="1"/>
    </xf>
    <xf numFmtId="200" fontId="77" fillId="0" borderId="329" xfId="93" applyNumberFormat="1" applyFont="1" applyBorder="1" applyAlignment="1">
      <alignment horizontal="right" vertical="center" shrinkToFit="1"/>
    </xf>
    <xf numFmtId="200" fontId="77" fillId="0" borderId="330" xfId="88" applyNumberFormat="1" applyFont="1" applyFill="1" applyBorder="1" applyAlignment="1">
      <alignment horizontal="center" vertical="center" shrinkToFit="1"/>
    </xf>
    <xf numFmtId="200" fontId="77" fillId="0" borderId="329" xfId="93" applyNumberFormat="1" applyFont="1" applyBorder="1" applyAlignment="1">
      <alignment horizontal="center" vertical="center" shrinkToFit="1"/>
    </xf>
    <xf numFmtId="200" fontId="77" fillId="0" borderId="331" xfId="93" applyNumberFormat="1" applyFont="1" applyBorder="1" applyAlignment="1">
      <alignment horizontal="center" vertical="center" shrinkToFit="1"/>
    </xf>
    <xf numFmtId="200" fontId="77" fillId="0" borderId="331" xfId="93" applyNumberFormat="1" applyFont="1" applyBorder="1" applyAlignment="1">
      <alignment horizontal="right" vertical="center" shrinkToFit="1"/>
    </xf>
    <xf numFmtId="200" fontId="77" fillId="0" borderId="330" xfId="88" applyNumberFormat="1" applyFont="1" applyFill="1" applyBorder="1" applyAlignment="1">
      <alignment horizontal="left" vertical="center" shrinkToFit="1"/>
    </xf>
    <xf numFmtId="185" fontId="77" fillId="0" borderId="329" xfId="93" applyNumberFormat="1" applyFont="1" applyBorder="1" applyAlignment="1">
      <alignment horizontal="right" vertical="center" shrinkToFit="1"/>
    </xf>
    <xf numFmtId="185" fontId="77" fillId="0" borderId="330" xfId="93" applyNumberFormat="1" applyFont="1" applyBorder="1" applyAlignment="1">
      <alignment horizontal="center" vertical="center" shrinkToFit="1"/>
    </xf>
    <xf numFmtId="185" fontId="77" fillId="0" borderId="329" xfId="93" applyNumberFormat="1" applyFont="1" applyBorder="1" applyAlignment="1">
      <alignment horizontal="center" vertical="center" shrinkToFit="1"/>
    </xf>
    <xf numFmtId="185" fontId="77" fillId="0" borderId="336" xfId="93" applyNumberFormat="1" applyFont="1" applyBorder="1" applyAlignment="1">
      <alignment horizontal="right" vertical="center" shrinkToFit="1"/>
    </xf>
    <xf numFmtId="185" fontId="77" fillId="0" borderId="331" xfId="93" applyNumberFormat="1" applyFont="1" applyBorder="1" applyAlignment="1">
      <alignment horizontal="right" vertical="center" shrinkToFit="1"/>
    </xf>
    <xf numFmtId="185" fontId="77" fillId="0" borderId="330" xfId="88" applyNumberFormat="1" applyFont="1" applyFill="1" applyBorder="1" applyAlignment="1">
      <alignment horizontal="left" vertical="center" shrinkToFit="1"/>
    </xf>
    <xf numFmtId="0" fontId="31" fillId="0" borderId="0" xfId="87" applyAlignment="1"/>
    <xf numFmtId="0" fontId="66" fillId="44" borderId="290" xfId="87" applyFont="1" applyFill="1" applyBorder="1" applyAlignment="1">
      <alignment horizontal="center" vertical="center"/>
    </xf>
    <xf numFmtId="0" fontId="66" fillId="44" borderId="291" xfId="87" applyFont="1" applyFill="1" applyBorder="1" applyAlignment="1">
      <alignment horizontal="center" vertical="center"/>
    </xf>
    <xf numFmtId="0" fontId="66" fillId="44" borderId="188" xfId="87" applyFont="1" applyFill="1" applyBorder="1" applyAlignment="1">
      <alignment horizontal="center" vertical="center"/>
    </xf>
    <xf numFmtId="0" fontId="28" fillId="0" borderId="290" xfId="87" applyFont="1" applyBorder="1" applyAlignment="1">
      <alignment vertical="center" wrapText="1"/>
    </xf>
    <xf numFmtId="0" fontId="28" fillId="0" borderId="291" xfId="87" applyFont="1" applyBorder="1" applyAlignment="1">
      <alignment vertical="center" wrapText="1"/>
    </xf>
    <xf numFmtId="0" fontId="28" fillId="0" borderId="188" xfId="87" applyFont="1" applyBorder="1" applyAlignment="1">
      <alignment vertical="center" wrapText="1"/>
    </xf>
    <xf numFmtId="0" fontId="65" fillId="48" borderId="0" xfId="87" applyFont="1" applyFill="1" applyAlignment="1">
      <alignment horizontal="left" vertical="center"/>
    </xf>
    <xf numFmtId="0" fontId="31" fillId="48" borderId="0" xfId="87" applyFill="1" applyAlignment="1">
      <alignment horizontal="left" vertical="center" wrapText="1"/>
    </xf>
    <xf numFmtId="0" fontId="65" fillId="0" borderId="0" xfId="87" applyFont="1" applyAlignment="1">
      <alignment horizontal="left" vertical="center"/>
    </xf>
    <xf numFmtId="0" fontId="51" fillId="0" borderId="0" xfId="87" applyFont="1" applyFill="1" applyBorder="1" applyAlignment="1">
      <alignment horizontal="center" vertical="center" shrinkToFit="1"/>
    </xf>
    <xf numFmtId="0" fontId="31" fillId="0" borderId="0" xfId="87" applyFont="1" applyFill="1" applyBorder="1" applyAlignment="1">
      <alignment horizontal="center" vertical="center"/>
    </xf>
    <xf numFmtId="0" fontId="31" fillId="38" borderId="78" xfId="87" applyFont="1" applyFill="1" applyBorder="1" applyAlignment="1">
      <alignment horizontal="center" vertical="center"/>
    </xf>
    <xf numFmtId="0" fontId="31" fillId="38" borderId="96" xfId="87" applyFont="1" applyFill="1" applyBorder="1" applyAlignment="1">
      <alignment horizontal="center" vertical="center"/>
    </xf>
    <xf numFmtId="0" fontId="51" fillId="34" borderId="229" xfId="87" applyFont="1" applyFill="1" applyBorder="1" applyAlignment="1" applyProtection="1">
      <alignment horizontal="center" vertical="center" shrinkToFit="1"/>
      <protection locked="0"/>
    </xf>
    <xf numFmtId="0" fontId="51" fillId="34" borderId="230" xfId="87" applyFont="1" applyFill="1" applyBorder="1" applyAlignment="1" applyProtection="1">
      <alignment horizontal="center" vertical="center" shrinkToFit="1"/>
      <protection locked="0"/>
    </xf>
    <xf numFmtId="0" fontId="51" fillId="34" borderId="231" xfId="87" applyFont="1" applyFill="1" applyBorder="1" applyAlignment="1" applyProtection="1">
      <alignment horizontal="center" vertical="center" shrinkToFit="1"/>
      <protection locked="0"/>
    </xf>
    <xf numFmtId="0" fontId="31" fillId="33" borderId="213" xfId="87" applyFont="1" applyFill="1" applyBorder="1" applyAlignment="1">
      <alignment horizontal="center" vertical="center"/>
    </xf>
    <xf numFmtId="0" fontId="51" fillId="34" borderId="288" xfId="87" applyFont="1" applyFill="1" applyBorder="1" applyAlignment="1">
      <alignment horizontal="center" vertical="center" shrinkToFit="1"/>
    </xf>
    <xf numFmtId="0" fontId="31" fillId="33" borderId="279" xfId="87" applyFont="1" applyFill="1" applyBorder="1" applyAlignment="1">
      <alignment horizontal="center" vertical="center"/>
    </xf>
    <xf numFmtId="0" fontId="51" fillId="34" borderId="267" xfId="87" applyFont="1" applyFill="1" applyBorder="1" applyAlignment="1">
      <alignment horizontal="center" vertical="center" shrinkToFit="1"/>
    </xf>
    <xf numFmtId="0" fontId="51" fillId="34" borderId="235" xfId="87" applyFont="1" applyFill="1" applyBorder="1" applyAlignment="1">
      <alignment horizontal="center" vertical="center" shrinkToFit="1"/>
    </xf>
    <xf numFmtId="0" fontId="51" fillId="34" borderId="280" xfId="87" applyFont="1" applyFill="1" applyBorder="1" applyAlignment="1">
      <alignment horizontal="center" vertical="center" shrinkToFit="1"/>
    </xf>
    <xf numFmtId="0" fontId="53" fillId="0" borderId="13" xfId="87" applyFont="1" applyBorder="1" applyAlignment="1">
      <alignment horizontal="center" vertical="center"/>
    </xf>
    <xf numFmtId="0" fontId="31" fillId="0" borderId="22" xfId="87" applyFont="1" applyFill="1" applyBorder="1" applyAlignment="1">
      <alignment horizontal="center" vertical="center"/>
    </xf>
    <xf numFmtId="0" fontId="62" fillId="0" borderId="22" xfId="87" applyNumberFormat="1" applyFont="1" applyFill="1" applyBorder="1" applyAlignment="1">
      <alignment horizontal="center" vertical="center"/>
    </xf>
    <xf numFmtId="0" fontId="62" fillId="0" borderId="0" xfId="87" applyNumberFormat="1" applyFont="1" applyFill="1" applyBorder="1" applyAlignment="1">
      <alignment horizontal="center" vertical="center"/>
    </xf>
    <xf numFmtId="0" fontId="31" fillId="38" borderId="1" xfId="87" applyFont="1" applyFill="1" applyBorder="1" applyAlignment="1">
      <alignment horizontal="center" vertical="center"/>
    </xf>
    <xf numFmtId="0" fontId="60" fillId="34" borderId="229" xfId="87" applyFont="1" applyFill="1" applyBorder="1" applyAlignment="1" applyProtection="1">
      <alignment horizontal="center" vertical="center"/>
      <protection locked="0"/>
    </xf>
    <xf numFmtId="0" fontId="60" fillId="34" borderId="230" xfId="87" applyFont="1" applyFill="1" applyBorder="1" applyAlignment="1" applyProtection="1">
      <alignment horizontal="center" vertical="center"/>
      <protection locked="0"/>
    </xf>
    <xf numFmtId="0" fontId="60" fillId="34" borderId="231" xfId="87" applyFont="1" applyFill="1" applyBorder="1" applyAlignment="1" applyProtection="1">
      <alignment horizontal="center" vertical="center"/>
      <protection locked="0"/>
    </xf>
    <xf numFmtId="0" fontId="60" fillId="34" borderId="229" xfId="87" applyFont="1" applyFill="1" applyBorder="1" applyAlignment="1" applyProtection="1">
      <alignment horizontal="center" vertical="center" shrinkToFit="1"/>
      <protection locked="0"/>
    </xf>
    <xf numFmtId="0" fontId="60" fillId="34" borderId="230" xfId="87" applyFont="1" applyFill="1" applyBorder="1" applyAlignment="1" applyProtection="1">
      <alignment horizontal="center" vertical="center" shrinkToFit="1"/>
      <protection locked="0"/>
    </xf>
    <xf numFmtId="0" fontId="60" fillId="34" borderId="231" xfId="87" applyFont="1" applyFill="1" applyBorder="1" applyAlignment="1" applyProtection="1">
      <alignment horizontal="center" vertical="center" shrinkToFit="1"/>
      <protection locked="0"/>
    </xf>
    <xf numFmtId="0" fontId="31" fillId="38" borderId="79" xfId="87" applyFont="1" applyFill="1" applyBorder="1" applyAlignment="1">
      <alignment horizontal="center" vertical="center"/>
    </xf>
    <xf numFmtId="0" fontId="60" fillId="47" borderId="229" xfId="87" applyNumberFormat="1" applyFont="1" applyFill="1" applyBorder="1" applyAlignment="1" applyProtection="1">
      <alignment horizontal="center" vertical="center" shrinkToFit="1"/>
      <protection locked="0"/>
    </xf>
    <xf numFmtId="0" fontId="60" fillId="47" borderId="230" xfId="87" applyNumberFormat="1" applyFont="1" applyFill="1" applyBorder="1" applyAlignment="1" applyProtection="1">
      <alignment horizontal="center" vertical="center" shrinkToFit="1"/>
      <protection locked="0"/>
    </xf>
    <xf numFmtId="0" fontId="60" fillId="47" borderId="231" xfId="87" applyNumberFormat="1" applyFont="1" applyFill="1" applyBorder="1" applyAlignment="1" applyProtection="1">
      <alignment horizontal="center" vertical="center" shrinkToFit="1"/>
      <protection locked="0"/>
    </xf>
    <xf numFmtId="0" fontId="52" fillId="0" borderId="163" xfId="87" applyFont="1" applyFill="1" applyBorder="1" applyAlignment="1">
      <alignment horizontal="center" vertical="center"/>
    </xf>
    <xf numFmtId="0" fontId="52" fillId="0" borderId="228" xfId="87" applyFont="1" applyFill="1" applyBorder="1" applyAlignment="1">
      <alignment horizontal="center" vertical="center"/>
    </xf>
    <xf numFmtId="0" fontId="52" fillId="0" borderId="25" xfId="87" applyFont="1" applyFill="1" applyBorder="1" applyAlignment="1">
      <alignment horizontal="center" vertical="center"/>
    </xf>
    <xf numFmtId="0" fontId="52" fillId="0" borderId="24" xfId="87" applyFont="1" applyBorder="1" applyAlignment="1">
      <alignment horizontal="center" vertical="center"/>
    </xf>
    <xf numFmtId="0" fontId="52" fillId="0" borderId="27" xfId="87" applyFont="1" applyBorder="1" applyAlignment="1">
      <alignment horizontal="center" vertical="center"/>
    </xf>
    <xf numFmtId="0" fontId="52" fillId="0" borderId="228" xfId="87" applyFont="1" applyBorder="1" applyAlignment="1">
      <alignment horizontal="center" vertical="center"/>
    </xf>
    <xf numFmtId="0" fontId="105" fillId="0" borderId="13" xfId="0" applyFont="1" applyBorder="1" applyAlignment="1">
      <alignment horizontal="center" vertical="center"/>
    </xf>
    <xf numFmtId="214" fontId="54" fillId="34" borderId="158" xfId="87" applyNumberFormat="1" applyFont="1" applyFill="1" applyBorder="1" applyAlignment="1" applyProtection="1">
      <alignment horizontal="right" vertical="center"/>
      <protection locked="0"/>
    </xf>
    <xf numFmtId="214" fontId="54" fillId="34" borderId="159" xfId="87" applyNumberFormat="1" applyFont="1" applyFill="1" applyBorder="1" applyAlignment="1" applyProtection="1">
      <alignment horizontal="right" vertical="center"/>
      <protection locked="0"/>
    </xf>
    <xf numFmtId="214" fontId="54" fillId="34" borderId="157" xfId="87" applyNumberFormat="1" applyFont="1" applyFill="1" applyBorder="1" applyAlignment="1" applyProtection="1">
      <alignment horizontal="right" vertical="center"/>
      <protection locked="0"/>
    </xf>
    <xf numFmtId="214" fontId="54" fillId="34" borderId="17" xfId="87" applyNumberFormat="1" applyFont="1" applyFill="1" applyBorder="1" applyAlignment="1" applyProtection="1">
      <alignment horizontal="right" vertical="center"/>
      <protection locked="0"/>
    </xf>
    <xf numFmtId="214" fontId="54" fillId="34" borderId="18" xfId="87" applyNumberFormat="1" applyFont="1" applyFill="1" applyBorder="1" applyAlignment="1" applyProtection="1">
      <alignment horizontal="right" vertical="center"/>
      <protection locked="0"/>
    </xf>
    <xf numFmtId="214" fontId="54" fillId="34" borderId="109" xfId="87" applyNumberFormat="1" applyFont="1" applyFill="1" applyBorder="1" applyAlignment="1" applyProtection="1">
      <alignment horizontal="right" vertical="center"/>
      <protection locked="0"/>
    </xf>
    <xf numFmtId="214" fontId="54" fillId="34" borderId="161" xfId="87" applyNumberFormat="1" applyFont="1" applyFill="1" applyBorder="1" applyAlignment="1" applyProtection="1">
      <alignment horizontal="right" vertical="center"/>
      <protection locked="0"/>
    </xf>
    <xf numFmtId="214" fontId="54" fillId="34" borderId="162" xfId="87" applyNumberFormat="1" applyFont="1" applyFill="1" applyBorder="1" applyAlignment="1" applyProtection="1">
      <alignment horizontal="right" vertical="center"/>
      <protection locked="0"/>
    </xf>
    <xf numFmtId="214" fontId="54" fillId="34" borderId="102" xfId="87" applyNumberFormat="1" applyFont="1" applyFill="1" applyBorder="1" applyAlignment="1" applyProtection="1">
      <alignment horizontal="right" vertical="center"/>
      <protection locked="0"/>
    </xf>
    <xf numFmtId="0" fontId="54" fillId="34" borderId="108" xfId="87" applyFont="1" applyFill="1" applyBorder="1" applyAlignment="1" applyProtection="1">
      <alignment horizontal="left" vertical="center"/>
      <protection locked="0"/>
    </xf>
    <xf numFmtId="0" fontId="54" fillId="34" borderId="18" xfId="87" applyFont="1" applyFill="1" applyBorder="1" applyAlignment="1" applyProtection="1">
      <alignment horizontal="left" vertical="center"/>
      <protection locked="0"/>
    </xf>
    <xf numFmtId="0" fontId="54" fillId="34" borderId="117" xfId="87" applyFont="1" applyFill="1" applyBorder="1" applyAlignment="1" applyProtection="1">
      <alignment horizontal="left" vertical="center"/>
      <protection locked="0"/>
    </xf>
    <xf numFmtId="0" fontId="54" fillId="34" borderId="160" xfId="87" applyFont="1" applyFill="1" applyBorder="1" applyAlignment="1" applyProtection="1">
      <alignment horizontal="left" vertical="center"/>
      <protection locked="0"/>
    </xf>
    <xf numFmtId="0" fontId="54" fillId="34" borderId="159" xfId="87" applyFont="1" applyFill="1" applyBorder="1" applyAlignment="1" applyProtection="1">
      <alignment horizontal="left" vertical="center"/>
      <protection locked="0"/>
    </xf>
    <xf numFmtId="0" fontId="54" fillId="34" borderId="276" xfId="87" applyFont="1" applyFill="1" applyBorder="1" applyAlignment="1" applyProtection="1">
      <alignment horizontal="left" vertical="center"/>
      <protection locked="0"/>
    </xf>
    <xf numFmtId="0" fontId="54" fillId="34" borderId="100" xfId="87" applyFont="1" applyFill="1" applyBorder="1" applyAlignment="1" applyProtection="1">
      <alignment horizontal="left" vertical="center"/>
      <protection locked="0"/>
    </xf>
    <xf numFmtId="0" fontId="54" fillId="34" borderId="101" xfId="87" applyFont="1" applyFill="1" applyBorder="1" applyAlignment="1" applyProtection="1">
      <alignment horizontal="left" vertical="center"/>
      <protection locked="0"/>
    </xf>
    <xf numFmtId="0" fontId="54" fillId="34" borderId="162" xfId="87" applyFont="1" applyFill="1" applyBorder="1" applyAlignment="1" applyProtection="1">
      <alignment horizontal="left" vertical="center"/>
      <protection locked="0"/>
    </xf>
    <xf numFmtId="0" fontId="0" fillId="0" borderId="0" xfId="0" applyAlignment="1">
      <alignment horizontal="left" vertical="center"/>
    </xf>
    <xf numFmtId="49" fontId="0" fillId="0" borderId="190" xfId="93" applyNumberFormat="1" applyFont="1" applyFill="1" applyBorder="1" applyAlignment="1">
      <alignment horizontal="center" vertical="center"/>
    </xf>
    <xf numFmtId="49" fontId="0" fillId="0" borderId="193" xfId="93" applyNumberFormat="1" applyFont="1" applyFill="1" applyBorder="1" applyAlignment="1">
      <alignment horizontal="center" vertical="center"/>
    </xf>
    <xf numFmtId="0" fontId="97" fillId="0" borderId="0" xfId="0" applyFont="1" applyAlignment="1">
      <alignment horizontal="left" vertical="center"/>
    </xf>
    <xf numFmtId="0" fontId="93" fillId="0" borderId="0" xfId="0" applyFont="1" applyAlignment="1">
      <alignment horizontal="left" vertical="center"/>
    </xf>
    <xf numFmtId="49" fontId="59" fillId="0" borderId="190" xfId="93" applyNumberFormat="1" applyFont="1" applyFill="1" applyBorder="1" applyAlignment="1">
      <alignment horizontal="center" vertical="center"/>
    </xf>
    <xf numFmtId="49" fontId="59" fillId="0" borderId="193" xfId="93" applyNumberFormat="1" applyFont="1" applyFill="1" applyBorder="1" applyAlignment="1">
      <alignment horizontal="center" vertical="center"/>
    </xf>
    <xf numFmtId="0" fontId="97" fillId="0" borderId="0" xfId="0" applyFont="1" applyAlignment="1">
      <alignment horizontal="left" vertical="center" wrapText="1"/>
    </xf>
    <xf numFmtId="0" fontId="93" fillId="0" borderId="0" xfId="0" applyFont="1" applyAlignment="1">
      <alignment horizontal="left" vertical="center" wrapText="1"/>
    </xf>
    <xf numFmtId="0" fontId="31" fillId="0" borderId="97" xfId="87" applyBorder="1" applyAlignment="1">
      <alignment horizontal="left" wrapText="1"/>
    </xf>
    <xf numFmtId="0" fontId="31" fillId="0" borderId="2" xfId="93" applyFont="1" applyFill="1" applyBorder="1" applyAlignment="1">
      <alignment horizontal="center" vertical="center" wrapText="1"/>
    </xf>
    <xf numFmtId="0" fontId="31" fillId="0" borderId="20" xfId="87" applyFont="1" applyBorder="1" applyAlignment="1">
      <alignment horizontal="center" vertical="center" wrapText="1"/>
    </xf>
    <xf numFmtId="0" fontId="31" fillId="0" borderId="3" xfId="87" applyFont="1" applyBorder="1" applyAlignment="1">
      <alignment horizontal="center" vertical="center" wrapText="1"/>
    </xf>
    <xf numFmtId="0" fontId="28" fillId="0" borderId="133" xfId="93" applyNumberFormat="1" applyFont="1" applyFill="1" applyBorder="1" applyAlignment="1">
      <alignment horizontal="center" vertical="center"/>
    </xf>
    <xf numFmtId="0" fontId="28" fillId="0" borderId="10" xfId="87" applyFont="1" applyBorder="1" applyAlignment="1">
      <alignment horizontal="center" vertical="center"/>
    </xf>
    <xf numFmtId="0" fontId="28" fillId="0" borderId="137" xfId="93" applyFont="1" applyFill="1" applyBorder="1" applyAlignment="1">
      <alignment horizontal="center" vertical="center"/>
    </xf>
    <xf numFmtId="0" fontId="28" fillId="0" borderId="139" xfId="87" applyFont="1" applyBorder="1" applyAlignment="1">
      <alignment vertical="center"/>
    </xf>
    <xf numFmtId="0" fontId="28" fillId="0" borderId="144" xfId="87" applyFont="1" applyBorder="1" applyAlignment="1">
      <alignment vertical="center"/>
    </xf>
    <xf numFmtId="0" fontId="28" fillId="0" borderId="139" xfId="87" applyFont="1" applyBorder="1" applyAlignment="1">
      <alignment horizontal="center" vertical="center"/>
    </xf>
    <xf numFmtId="0" fontId="28" fillId="0" borderId="144" xfId="87" applyFont="1" applyBorder="1" applyAlignment="1">
      <alignment horizontal="center" vertical="center"/>
    </xf>
    <xf numFmtId="49" fontId="28" fillId="0" borderId="132" xfId="93" applyNumberFormat="1" applyFont="1" applyFill="1" applyBorder="1" applyAlignment="1">
      <alignment horizontal="center" vertical="center" wrapText="1"/>
    </xf>
    <xf numFmtId="49" fontId="28" fillId="0" borderId="138" xfId="93" applyNumberFormat="1" applyFont="1" applyFill="1" applyBorder="1" applyAlignment="1">
      <alignment horizontal="center" vertical="center" wrapText="1"/>
    </xf>
    <xf numFmtId="0" fontId="32" fillId="0" borderId="11" xfId="87" applyFont="1" applyBorder="1" applyAlignment="1">
      <alignment horizontal="center" vertical="center" wrapText="1"/>
    </xf>
    <xf numFmtId="0" fontId="32" fillId="0" borderId="198" xfId="87" applyFont="1" applyBorder="1" applyAlignment="1">
      <alignment horizontal="center" vertical="center" wrapText="1"/>
    </xf>
    <xf numFmtId="0" fontId="32" fillId="0" borderId="208" xfId="87" applyFont="1" applyBorder="1" applyAlignment="1">
      <alignment horizontal="center" vertical="center" wrapText="1"/>
    </xf>
    <xf numFmtId="49" fontId="28" fillId="0" borderId="10" xfId="93" applyNumberFormat="1" applyFont="1" applyFill="1" applyBorder="1" applyAlignment="1">
      <alignment horizontal="center" vertical="center"/>
    </xf>
    <xf numFmtId="0" fontId="28" fillId="0" borderId="140" xfId="87" applyFont="1" applyFill="1" applyBorder="1" applyAlignment="1">
      <alignment horizontal="center" vertical="center" wrapText="1"/>
    </xf>
    <xf numFmtId="0" fontId="28" fillId="0" borderId="142" xfId="87" applyFont="1" applyBorder="1" applyAlignment="1">
      <alignment horizontal="center" vertical="center" wrapText="1"/>
    </xf>
    <xf numFmtId="0" fontId="31" fillId="0" borderId="11" xfId="93" applyFont="1" applyFill="1" applyBorder="1" applyAlignment="1">
      <alignment horizontal="center" vertical="center" wrapText="1"/>
    </xf>
    <xf numFmtId="0" fontId="31" fillId="0" borderId="44" xfId="87" applyBorder="1" applyAlignment="1">
      <alignment horizontal="center" vertical="center" wrapText="1"/>
    </xf>
    <xf numFmtId="0" fontId="31" fillId="0" borderId="10" xfId="87" applyBorder="1" applyAlignment="1">
      <alignment horizontal="center" vertical="center" wrapText="1"/>
    </xf>
    <xf numFmtId="0" fontId="31" fillId="0" borderId="198" xfId="87" applyBorder="1" applyAlignment="1">
      <alignment horizontal="center" vertical="center" wrapText="1"/>
    </xf>
    <xf numFmtId="0" fontId="31" fillId="0" borderId="208" xfId="87" applyBorder="1" applyAlignment="1">
      <alignment horizontal="center" vertical="center" wrapText="1"/>
    </xf>
    <xf numFmtId="0" fontId="54" fillId="0" borderId="11" xfId="87" applyFont="1" applyBorder="1" applyAlignment="1">
      <alignment horizontal="center" vertical="center" wrapText="1"/>
    </xf>
    <xf numFmtId="0" fontId="54" fillId="0" borderId="198" xfId="87" applyFont="1" applyBorder="1" applyAlignment="1">
      <alignment horizontal="center" vertical="center" wrapText="1"/>
    </xf>
    <xf numFmtId="0" fontId="54" fillId="0" borderId="208" xfId="87" applyFont="1" applyBorder="1" applyAlignment="1">
      <alignment horizontal="center" vertical="center" wrapText="1"/>
    </xf>
    <xf numFmtId="0" fontId="31" fillId="0" borderId="44" xfId="93" applyFont="1" applyFill="1" applyBorder="1" applyAlignment="1">
      <alignment horizontal="center" vertical="center" wrapText="1"/>
    </xf>
    <xf numFmtId="0" fontId="54" fillId="0" borderId="227" xfId="87" applyFont="1" applyFill="1" applyBorder="1" applyAlignment="1">
      <alignment horizontal="center" vertical="center" wrapText="1"/>
    </xf>
    <xf numFmtId="0" fontId="54" fillId="0" borderId="73" xfId="87" applyFont="1" applyBorder="1" applyAlignment="1">
      <alignment horizontal="center" vertical="center" wrapText="1"/>
    </xf>
    <xf numFmtId="0" fontId="54" fillId="0" borderId="5" xfId="87" applyFont="1" applyBorder="1" applyAlignment="1">
      <alignment horizontal="center" vertical="center" wrapText="1"/>
    </xf>
    <xf numFmtId="0" fontId="31" fillId="0" borderId="11" xfId="87" applyBorder="1" applyAlignment="1">
      <alignment horizontal="center" vertical="center" wrapText="1"/>
    </xf>
    <xf numFmtId="0" fontId="28" fillId="0" borderId="141" xfId="87" applyFont="1" applyFill="1" applyBorder="1" applyAlignment="1">
      <alignment horizontal="center" vertical="center" wrapText="1"/>
    </xf>
    <xf numFmtId="0" fontId="28" fillId="0" borderId="143" xfId="87" applyFont="1" applyBorder="1" applyAlignment="1">
      <alignment horizontal="center" vertical="center" wrapText="1"/>
    </xf>
    <xf numFmtId="0" fontId="28" fillId="0" borderId="145" xfId="87" applyFont="1" applyBorder="1" applyAlignment="1">
      <alignment horizontal="center" vertical="center" wrapText="1"/>
    </xf>
    <xf numFmtId="0" fontId="28" fillId="0" borderId="282" xfId="93" applyFont="1" applyFill="1" applyBorder="1" applyAlignment="1">
      <alignment horizontal="center" vertical="center"/>
    </xf>
    <xf numFmtId="0" fontId="28" fillId="0" borderId="283" xfId="93" applyFont="1" applyFill="1" applyBorder="1" applyAlignment="1">
      <alignment horizontal="center" vertical="center"/>
    </xf>
    <xf numFmtId="0" fontId="28" fillId="0" borderId="142" xfId="87" applyFont="1" applyFill="1" applyBorder="1" applyAlignment="1">
      <alignment horizontal="center" vertical="center" wrapText="1"/>
    </xf>
    <xf numFmtId="0" fontId="28" fillId="0" borderId="11" xfId="93" applyFont="1" applyFill="1" applyBorder="1" applyAlignment="1">
      <alignment horizontal="center" vertical="center" wrapText="1"/>
    </xf>
    <xf numFmtId="0" fontId="28" fillId="0" borderId="44" xfId="87" applyFont="1" applyFill="1" applyBorder="1" applyAlignment="1">
      <alignment horizontal="center" vertical="center" wrapText="1"/>
    </xf>
    <xf numFmtId="0" fontId="28" fillId="0" borderId="10" xfId="87" applyFont="1" applyFill="1" applyBorder="1" applyAlignment="1">
      <alignment horizontal="center" vertical="center" wrapText="1"/>
    </xf>
    <xf numFmtId="0" fontId="28" fillId="0" borderId="2" xfId="93" applyFont="1" applyFill="1" applyBorder="1" applyAlignment="1">
      <alignment horizontal="center" vertical="center" wrapText="1"/>
    </xf>
    <xf numFmtId="0" fontId="28" fillId="0" borderId="20" xfId="87" applyFont="1" applyBorder="1" applyAlignment="1">
      <alignment horizontal="center" vertical="center" wrapText="1"/>
    </xf>
    <xf numFmtId="0" fontId="28" fillId="0" borderId="3" xfId="87" applyFont="1" applyBorder="1" applyAlignment="1">
      <alignment horizontal="center" vertical="center" wrapText="1"/>
    </xf>
    <xf numFmtId="0" fontId="28" fillId="0" borderId="44" xfId="87" applyFont="1" applyBorder="1" applyAlignment="1">
      <alignment horizontal="center" vertical="center" wrapText="1"/>
    </xf>
    <xf numFmtId="0" fontId="28" fillId="0" borderId="10" xfId="87" applyFont="1" applyBorder="1" applyAlignment="1">
      <alignment horizontal="center" vertical="center" wrapText="1"/>
    </xf>
    <xf numFmtId="0" fontId="31" fillId="0" borderId="44" xfId="87" applyFill="1" applyBorder="1" applyAlignment="1">
      <alignment horizontal="center" vertical="center" wrapText="1"/>
    </xf>
    <xf numFmtId="0" fontId="31" fillId="0" borderId="10" xfId="87" applyFill="1" applyBorder="1" applyAlignment="1">
      <alignment horizontal="center" vertical="center" wrapText="1"/>
    </xf>
    <xf numFmtId="0" fontId="28" fillId="0" borderId="134" xfId="87" applyFont="1" applyFill="1" applyBorder="1" applyAlignment="1">
      <alignment horizontal="center" vertical="center"/>
    </xf>
    <xf numFmtId="0" fontId="31" fillId="0" borderId="136" xfId="87" applyBorder="1" applyAlignment="1">
      <alignment horizontal="center" vertical="center"/>
    </xf>
    <xf numFmtId="0" fontId="28" fillId="41" borderId="132" xfId="87" applyFont="1" applyFill="1" applyBorder="1" applyAlignment="1">
      <alignment horizontal="center" vertical="center"/>
    </xf>
    <xf numFmtId="0" fontId="28" fillId="41" borderId="142" xfId="87" applyFont="1" applyFill="1" applyBorder="1" applyAlignment="1">
      <alignment horizontal="center" vertical="center"/>
    </xf>
    <xf numFmtId="0" fontId="28" fillId="41" borderId="125" xfId="87" applyFont="1" applyFill="1" applyBorder="1" applyAlignment="1">
      <alignment horizontal="center" vertical="center"/>
    </xf>
    <xf numFmtId="0" fontId="28" fillId="41" borderId="137" xfId="87" applyFont="1" applyFill="1" applyBorder="1" applyAlignment="1">
      <alignment horizontal="center" vertical="center" wrapText="1"/>
    </xf>
    <xf numFmtId="0" fontId="28" fillId="41" borderId="144" xfId="87" applyFont="1" applyFill="1" applyBorder="1" applyAlignment="1">
      <alignment horizontal="center" vertical="center" wrapText="1"/>
    </xf>
    <xf numFmtId="211" fontId="28" fillId="41" borderId="11" xfId="87" applyNumberFormat="1" applyFont="1" applyFill="1" applyBorder="1" applyAlignment="1">
      <alignment horizontal="center" vertical="center"/>
    </xf>
    <xf numFmtId="0" fontId="28" fillId="0" borderId="174" xfId="87" applyFont="1" applyBorder="1" applyAlignment="1">
      <alignment vertical="center"/>
    </xf>
    <xf numFmtId="0" fontId="28" fillId="0" borderId="97" xfId="87" applyFont="1" applyBorder="1" applyAlignment="1">
      <alignment vertical="center"/>
    </xf>
    <xf numFmtId="0" fontId="58" fillId="0" borderId="172" xfId="87" applyFont="1" applyBorder="1" applyAlignment="1">
      <alignment vertical="center"/>
    </xf>
    <xf numFmtId="0" fontId="58" fillId="0" borderId="135" xfId="87" applyFont="1" applyBorder="1" applyAlignment="1">
      <alignment vertical="center"/>
    </xf>
    <xf numFmtId="0" fontId="28" fillId="0" borderId="173" xfId="87" applyFont="1" applyBorder="1" applyAlignment="1">
      <alignment vertical="center"/>
    </xf>
    <xf numFmtId="0" fontId="28" fillId="0" borderId="96" xfId="87" applyFont="1" applyBorder="1" applyAlignment="1">
      <alignment vertical="center"/>
    </xf>
    <xf numFmtId="0" fontId="28" fillId="0" borderId="173" xfId="87" applyFont="1" applyFill="1" applyBorder="1" applyAlignment="1">
      <alignment vertical="center"/>
    </xf>
    <xf numFmtId="0" fontId="28" fillId="0" borderId="96" xfId="87" applyFont="1" applyFill="1" applyBorder="1" applyAlignment="1">
      <alignment vertical="center"/>
    </xf>
    <xf numFmtId="0" fontId="28" fillId="38" borderId="125" xfId="87" applyFont="1" applyFill="1" applyBorder="1" applyAlignment="1">
      <alignment horizontal="center" vertical="center"/>
    </xf>
    <xf numFmtId="0" fontId="28" fillId="38" borderId="137" xfId="87" applyFont="1" applyFill="1" applyBorder="1" applyAlignment="1">
      <alignment horizontal="center" vertical="center" wrapText="1"/>
    </xf>
    <xf numFmtId="0" fontId="28" fillId="38" borderId="144" xfId="87" applyFont="1" applyFill="1" applyBorder="1" applyAlignment="1">
      <alignment horizontal="center" vertical="center" wrapText="1"/>
    </xf>
    <xf numFmtId="0" fontId="28" fillId="38" borderId="132" xfId="87" applyFont="1" applyFill="1" applyBorder="1" applyAlignment="1">
      <alignment horizontal="center" vertical="center"/>
    </xf>
    <xf numFmtId="0" fontId="28" fillId="38" borderId="142" xfId="87" applyFont="1" applyFill="1" applyBorder="1" applyAlignment="1">
      <alignment horizontal="center" vertical="center"/>
    </xf>
    <xf numFmtId="211" fontId="28" fillId="41" borderId="214" xfId="87" applyNumberFormat="1" applyFont="1" applyFill="1" applyBorder="1" applyAlignment="1">
      <alignment horizontal="center" vertical="center"/>
    </xf>
    <xf numFmtId="211" fontId="28" fillId="41" borderId="215" xfId="87" applyNumberFormat="1" applyFont="1" applyFill="1" applyBorder="1" applyAlignment="1">
      <alignment horizontal="center" vertical="center"/>
    </xf>
    <xf numFmtId="0" fontId="28" fillId="42" borderId="137" xfId="87" applyFont="1" applyFill="1" applyBorder="1" applyAlignment="1">
      <alignment horizontal="center" vertical="center" wrapText="1"/>
    </xf>
    <xf numFmtId="0" fontId="28" fillId="42" borderId="144" xfId="87" applyFont="1" applyFill="1" applyBorder="1" applyAlignment="1">
      <alignment horizontal="center" vertical="center" wrapText="1"/>
    </xf>
    <xf numFmtId="211" fontId="28" fillId="43" borderId="11" xfId="87" applyNumberFormat="1" applyFont="1" applyFill="1" applyBorder="1" applyAlignment="1">
      <alignment horizontal="center" vertical="center"/>
    </xf>
    <xf numFmtId="0" fontId="28" fillId="42" borderId="125" xfId="87" applyFont="1" applyFill="1" applyBorder="1" applyAlignment="1">
      <alignment horizontal="center" vertical="center"/>
    </xf>
    <xf numFmtId="0" fontId="28" fillId="42" borderId="132" xfId="87" applyFont="1" applyFill="1" applyBorder="1" applyAlignment="1">
      <alignment horizontal="center" vertical="center"/>
    </xf>
    <xf numFmtId="0" fontId="28" fillId="42" borderId="142" xfId="87" applyFont="1" applyFill="1" applyBorder="1" applyAlignment="1">
      <alignment horizontal="center" vertical="center"/>
    </xf>
    <xf numFmtId="0" fontId="28" fillId="39" borderId="132" xfId="87" applyFont="1" applyFill="1" applyBorder="1" applyAlignment="1">
      <alignment horizontal="center" vertical="center"/>
    </xf>
    <xf numFmtId="0" fontId="28" fillId="39" borderId="142" xfId="87" applyFont="1" applyFill="1" applyBorder="1" applyAlignment="1">
      <alignment horizontal="center" vertical="center"/>
    </xf>
    <xf numFmtId="0" fontId="28" fillId="39" borderId="184" xfId="87" applyFont="1" applyFill="1" applyBorder="1" applyAlignment="1">
      <alignment horizontal="center" vertical="center"/>
    </xf>
    <xf numFmtId="0" fontId="31" fillId="0" borderId="15" xfId="87" applyBorder="1" applyAlignment="1">
      <alignment horizontal="center" vertical="center"/>
    </xf>
    <xf numFmtId="0" fontId="28" fillId="39" borderId="185" xfId="87" applyFont="1" applyFill="1" applyBorder="1" applyAlignment="1">
      <alignment horizontal="center" vertical="center"/>
    </xf>
    <xf numFmtId="0" fontId="31" fillId="0" borderId="186" xfId="87" applyBorder="1" applyAlignment="1">
      <alignment horizontal="center" vertical="center"/>
    </xf>
    <xf numFmtId="0" fontId="28" fillId="39" borderId="137" xfId="87" applyFont="1" applyFill="1" applyBorder="1" applyAlignment="1">
      <alignment horizontal="center" vertical="center" wrapText="1"/>
    </xf>
    <xf numFmtId="0" fontId="28" fillId="39" borderId="139" xfId="87" applyFont="1" applyFill="1" applyBorder="1" applyAlignment="1">
      <alignment horizontal="center" vertical="center" wrapText="1"/>
    </xf>
    <xf numFmtId="0" fontId="56" fillId="38" borderId="1" xfId="0" applyFont="1" applyFill="1" applyBorder="1" applyAlignment="1">
      <alignment horizontal="center" vertical="center" shrinkToFit="1"/>
    </xf>
    <xf numFmtId="0" fontId="31" fillId="0" borderId="11" xfId="87" applyFont="1" applyBorder="1" applyAlignment="1">
      <alignment horizontal="center" vertical="center"/>
    </xf>
    <xf numFmtId="0" fontId="31" fillId="0" borderId="10" xfId="87" applyFont="1" applyBorder="1" applyAlignment="1">
      <alignment horizontal="center" vertical="center"/>
    </xf>
    <xf numFmtId="0" fontId="32" fillId="33" borderId="1" xfId="87" applyFont="1" applyFill="1" applyBorder="1" applyAlignment="1">
      <alignment horizontal="center" vertical="center"/>
    </xf>
    <xf numFmtId="211" fontId="56" fillId="38" borderId="1" xfId="0" applyNumberFormat="1" applyFont="1" applyFill="1" applyBorder="1" applyAlignment="1">
      <alignment horizontal="center" vertical="center" shrinkToFit="1"/>
    </xf>
    <xf numFmtId="0" fontId="114" fillId="0" borderId="0" xfId="0" applyFont="1" applyAlignment="1">
      <alignment horizontal="center" vertical="center"/>
    </xf>
    <xf numFmtId="0" fontId="48" fillId="35" borderId="12" xfId="90" applyFill="1" applyBorder="1" applyAlignment="1" applyProtection="1">
      <alignment horizontal="left" vertical="center"/>
      <protection locked="0"/>
    </xf>
    <xf numFmtId="0" fontId="48" fillId="35" borderId="13" xfId="90" applyFill="1" applyBorder="1" applyAlignment="1" applyProtection="1">
      <alignment horizontal="left" vertical="center"/>
      <protection locked="0"/>
    </xf>
    <xf numFmtId="0" fontId="48" fillId="35" borderId="14" xfId="90" applyFill="1" applyBorder="1" applyAlignment="1" applyProtection="1">
      <alignment horizontal="left" vertical="center"/>
      <protection locked="0"/>
    </xf>
    <xf numFmtId="0" fontId="48" fillId="35" borderId="15" xfId="90" applyFill="1" applyBorder="1" applyAlignment="1" applyProtection="1">
      <alignment horizontal="left" vertical="center"/>
      <protection locked="0"/>
    </xf>
    <xf numFmtId="0" fontId="48" fillId="35" borderId="0" xfId="90" applyFill="1" applyBorder="1" applyAlignment="1" applyProtection="1">
      <alignment horizontal="left" vertical="center"/>
      <protection locked="0"/>
    </xf>
    <xf numFmtId="0" fontId="48" fillId="35" borderId="43" xfId="90" applyFill="1" applyBorder="1" applyAlignment="1" applyProtection="1">
      <alignment horizontal="left" vertical="center"/>
      <protection locked="0"/>
    </xf>
    <xf numFmtId="176" fontId="7" fillId="0" borderId="12" xfId="92" applyNumberFormat="1" applyFont="1" applyFill="1" applyBorder="1" applyAlignment="1">
      <alignment horizontal="right" vertical="center" shrinkToFit="1"/>
    </xf>
    <xf numFmtId="176" fontId="7" fillId="0" borderId="13" xfId="92" applyNumberFormat="1" applyFont="1" applyFill="1" applyBorder="1" applyAlignment="1">
      <alignment horizontal="right" vertical="center" shrinkToFit="1"/>
    </xf>
    <xf numFmtId="176" fontId="7" fillId="0" borderId="14" xfId="92" applyNumberFormat="1" applyFont="1" applyFill="1" applyBorder="1" applyAlignment="1">
      <alignment horizontal="right" vertical="center" shrinkToFit="1"/>
    </xf>
    <xf numFmtId="176" fontId="7" fillId="0" borderId="15" xfId="92" applyNumberFormat="1" applyFont="1" applyFill="1" applyBorder="1" applyAlignment="1">
      <alignment horizontal="right" vertical="center" shrinkToFit="1"/>
    </xf>
    <xf numFmtId="176" fontId="7" fillId="0" borderId="0" xfId="92" applyNumberFormat="1" applyFont="1" applyFill="1" applyBorder="1" applyAlignment="1">
      <alignment horizontal="right" vertical="center" shrinkToFit="1"/>
    </xf>
    <xf numFmtId="176" fontId="7" fillId="0" borderId="43" xfId="92" applyNumberFormat="1" applyFont="1" applyFill="1" applyBorder="1" applyAlignment="1">
      <alignment horizontal="right" vertical="center" shrinkToFit="1"/>
    </xf>
    <xf numFmtId="0" fontId="8" fillId="33" borderId="12" xfId="1" applyFont="1" applyFill="1" applyBorder="1" applyAlignment="1">
      <alignment horizontal="center" vertical="center" shrinkToFit="1"/>
    </xf>
    <xf numFmtId="0" fontId="9" fillId="33" borderId="13" xfId="1" applyFont="1" applyFill="1" applyBorder="1" applyAlignment="1">
      <alignment horizontal="center" vertical="center" shrinkToFit="1"/>
    </xf>
    <xf numFmtId="0" fontId="9" fillId="33" borderId="14" xfId="1" applyFont="1" applyFill="1" applyBorder="1" applyAlignment="1">
      <alignment horizontal="center" vertical="center" shrinkToFit="1"/>
    </xf>
    <xf numFmtId="0" fontId="9" fillId="33" borderId="16" xfId="1" applyFont="1" applyFill="1" applyBorder="1" applyAlignment="1">
      <alignment horizontal="center" vertical="center" shrinkToFit="1"/>
    </xf>
    <xf numFmtId="0" fontId="9" fillId="33" borderId="22" xfId="1" applyFont="1" applyFill="1" applyBorder="1" applyAlignment="1">
      <alignment horizontal="center" vertical="center" shrinkToFit="1"/>
    </xf>
    <xf numFmtId="0" fontId="9" fillId="33" borderId="23" xfId="1" applyFont="1" applyFill="1" applyBorder="1" applyAlignment="1">
      <alignment horizontal="center" vertical="center" shrinkToFit="1"/>
    </xf>
    <xf numFmtId="0" fontId="10" fillId="34" borderId="12" xfId="1" applyFont="1" applyFill="1" applyBorder="1" applyAlignment="1">
      <alignment horizontal="center" vertical="center" shrinkToFit="1"/>
    </xf>
    <xf numFmtId="0" fontId="10" fillId="34" borderId="13" xfId="1" applyFont="1" applyFill="1" applyBorder="1" applyAlignment="1">
      <alignment horizontal="center" vertical="center" shrinkToFit="1"/>
    </xf>
    <xf numFmtId="0" fontId="10" fillId="34" borderId="14" xfId="1" applyFont="1" applyFill="1" applyBorder="1" applyAlignment="1">
      <alignment horizontal="center" vertical="center" shrinkToFit="1"/>
    </xf>
    <xf numFmtId="0" fontId="10" fillId="34" borderId="16" xfId="1" applyFont="1" applyFill="1" applyBorder="1" applyAlignment="1">
      <alignment horizontal="center" vertical="center" shrinkToFit="1"/>
    </xf>
    <xf numFmtId="0" fontId="10" fillId="34" borderId="22" xfId="1" applyFont="1" applyFill="1" applyBorder="1" applyAlignment="1">
      <alignment horizontal="center" vertical="center" shrinkToFit="1"/>
    </xf>
    <xf numFmtId="0" fontId="10" fillId="34" borderId="23" xfId="1" applyFont="1" applyFill="1" applyBorder="1" applyAlignment="1">
      <alignment horizontal="center" vertical="center" shrinkToFit="1"/>
    </xf>
    <xf numFmtId="49" fontId="10" fillId="0" borderId="0" xfId="1" applyNumberFormat="1" applyFont="1" applyAlignment="1">
      <alignment horizontal="center" vertical="center"/>
    </xf>
    <xf numFmtId="0" fontId="10" fillId="0" borderId="0" xfId="1" applyFont="1" applyAlignment="1">
      <alignment horizontal="left" vertical="center"/>
    </xf>
    <xf numFmtId="0" fontId="12" fillId="0" borderId="12" xfId="1" applyFont="1" applyBorder="1" applyAlignment="1">
      <alignment horizontal="center" vertical="center"/>
    </xf>
    <xf numFmtId="0" fontId="12" fillId="0" borderId="13" xfId="1" applyFont="1" applyBorder="1" applyAlignment="1">
      <alignment horizontal="center" vertical="center"/>
    </xf>
    <xf numFmtId="0" fontId="12" fillId="0" borderId="14" xfId="1" applyFont="1" applyBorder="1" applyAlignment="1">
      <alignment horizontal="center" vertical="center"/>
    </xf>
    <xf numFmtId="0" fontId="12" fillId="0" borderId="15" xfId="1" applyFont="1" applyBorder="1" applyAlignment="1">
      <alignment horizontal="center" vertical="center"/>
    </xf>
    <xf numFmtId="0" fontId="12" fillId="0" borderId="0" xfId="1" applyFont="1" applyBorder="1" applyAlignment="1">
      <alignment horizontal="center" vertical="center"/>
    </xf>
    <xf numFmtId="0" fontId="12" fillId="0" borderId="43" xfId="1" applyFont="1" applyBorder="1" applyAlignment="1">
      <alignment horizontal="center" vertical="center"/>
    </xf>
    <xf numFmtId="0" fontId="12" fillId="0" borderId="16" xfId="1" applyFont="1" applyBorder="1" applyAlignment="1">
      <alignment horizontal="center" vertical="center"/>
    </xf>
    <xf numFmtId="0" fontId="12" fillId="0" borderId="22" xfId="1" applyFont="1" applyBorder="1" applyAlignment="1">
      <alignment horizontal="center" vertical="center"/>
    </xf>
    <xf numFmtId="0" fontId="12" fillId="0" borderId="23" xfId="1" applyFont="1" applyBorder="1" applyAlignment="1">
      <alignment horizontal="center" vertical="center"/>
    </xf>
    <xf numFmtId="211" fontId="12" fillId="0" borderId="11" xfId="1" applyNumberFormat="1" applyFont="1" applyBorder="1" applyAlignment="1">
      <alignment horizontal="center" vertical="center" shrinkToFit="1"/>
    </xf>
    <xf numFmtId="211" fontId="12" fillId="0" borderId="44" xfId="1" applyNumberFormat="1" applyFont="1" applyBorder="1" applyAlignment="1">
      <alignment horizontal="center" vertical="center" shrinkToFit="1"/>
    </xf>
    <xf numFmtId="211" fontId="12" fillId="0" borderId="10" xfId="1" applyNumberFormat="1" applyFont="1" applyBorder="1" applyAlignment="1">
      <alignment horizontal="center" vertical="center" shrinkToFit="1"/>
    </xf>
    <xf numFmtId="211" fontId="12" fillId="0" borderId="12" xfId="1" applyNumberFormat="1" applyFont="1" applyBorder="1" applyAlignment="1">
      <alignment horizontal="center" vertical="center" shrinkToFit="1"/>
    </xf>
    <xf numFmtId="211" fontId="12" fillId="0" borderId="15" xfId="1" applyNumberFormat="1" applyFont="1" applyBorder="1" applyAlignment="1">
      <alignment horizontal="center" vertical="center" shrinkToFit="1"/>
    </xf>
    <xf numFmtId="211" fontId="12" fillId="0" borderId="16" xfId="1" applyNumberFormat="1" applyFont="1" applyBorder="1" applyAlignment="1">
      <alignment horizontal="center" vertical="center" shrinkToFit="1"/>
    </xf>
    <xf numFmtId="0" fontId="64" fillId="0" borderId="57" xfId="1" applyFont="1" applyBorder="1" applyAlignment="1">
      <alignment horizontal="center" vertical="center" wrapText="1"/>
    </xf>
    <xf numFmtId="0" fontId="64" fillId="0" borderId="13" xfId="1" applyFont="1" applyBorder="1" applyAlignment="1">
      <alignment horizontal="center" vertical="center" wrapText="1"/>
    </xf>
    <xf numFmtId="0" fontId="64" fillId="0" borderId="14" xfId="1" applyFont="1" applyBorder="1" applyAlignment="1">
      <alignment horizontal="center" vertical="center" wrapText="1"/>
    </xf>
    <xf numFmtId="0" fontId="64" fillId="0" borderId="59" xfId="1" applyFont="1" applyBorder="1" applyAlignment="1">
      <alignment horizontal="center" vertical="center" wrapText="1"/>
    </xf>
    <xf numFmtId="0" fontId="64" fillId="0" borderId="0" xfId="1" applyFont="1" applyBorder="1" applyAlignment="1">
      <alignment horizontal="center" vertical="center" wrapText="1"/>
    </xf>
    <xf numFmtId="0" fontId="64" fillId="0" borderId="43" xfId="1" applyFont="1" applyBorder="1" applyAlignment="1">
      <alignment horizontal="center" vertical="center" wrapText="1"/>
    </xf>
    <xf numFmtId="0" fontId="64" fillId="0" borderId="61" xfId="1" applyFont="1" applyBorder="1" applyAlignment="1">
      <alignment horizontal="center" vertical="center" wrapText="1"/>
    </xf>
    <xf numFmtId="0" fontId="64" fillId="0" borderId="22" xfId="1" applyFont="1" applyBorder="1" applyAlignment="1">
      <alignment horizontal="center" vertical="center" wrapText="1"/>
    </xf>
    <xf numFmtId="0" fontId="64" fillId="0" borderId="23" xfId="1" applyFont="1" applyBorder="1" applyAlignment="1">
      <alignment horizontal="center" vertical="center" wrapText="1"/>
    </xf>
    <xf numFmtId="0" fontId="92" fillId="0" borderId="210" xfId="1" applyFont="1" applyBorder="1" applyAlignment="1">
      <alignment horizontal="center" vertical="center" wrapText="1"/>
    </xf>
    <xf numFmtId="0" fontId="92" fillId="0" borderId="13" xfId="1" applyFont="1" applyBorder="1" applyAlignment="1">
      <alignment horizontal="center" vertical="center" wrapText="1"/>
    </xf>
    <xf numFmtId="0" fontId="92" fillId="0" borderId="58" xfId="1" applyFont="1" applyBorder="1" applyAlignment="1">
      <alignment horizontal="center" vertical="center" wrapText="1"/>
    </xf>
    <xf numFmtId="0" fontId="92" fillId="0" borderId="15" xfId="1" applyFont="1" applyBorder="1" applyAlignment="1">
      <alignment horizontal="center" vertical="center" wrapText="1"/>
    </xf>
    <xf numFmtId="0" fontId="92" fillId="0" borderId="0" xfId="1" applyFont="1" applyBorder="1" applyAlignment="1">
      <alignment horizontal="center" vertical="center" wrapText="1"/>
    </xf>
    <xf numFmtId="0" fontId="92" fillId="0" borderId="60" xfId="1" applyFont="1" applyBorder="1" applyAlignment="1">
      <alignment horizontal="center" vertical="center" wrapText="1"/>
    </xf>
    <xf numFmtId="0" fontId="92" fillId="0" borderId="16" xfId="1" applyFont="1" applyBorder="1" applyAlignment="1">
      <alignment horizontal="center" vertical="center" wrapText="1"/>
    </xf>
    <xf numFmtId="0" fontId="92" fillId="0" borderId="22" xfId="1" applyFont="1" applyBorder="1" applyAlignment="1">
      <alignment horizontal="center" vertical="center" wrapText="1"/>
    </xf>
    <xf numFmtId="0" fontId="92" fillId="0" borderId="62" xfId="1" applyFont="1" applyBorder="1" applyAlignment="1">
      <alignment horizontal="center" vertical="center" wrapText="1"/>
    </xf>
    <xf numFmtId="0" fontId="64" fillId="0" borderId="14" xfId="1" applyFont="1" applyBorder="1" applyAlignment="1">
      <alignment horizontal="center" vertical="center"/>
    </xf>
    <xf numFmtId="0" fontId="64" fillId="0" borderId="0" xfId="1" applyFont="1" applyBorder="1" applyAlignment="1">
      <alignment horizontal="center" vertical="center"/>
    </xf>
    <xf numFmtId="0" fontId="64" fillId="0" borderId="43" xfId="1" applyFont="1" applyBorder="1" applyAlignment="1">
      <alignment horizontal="center" vertical="center"/>
    </xf>
    <xf numFmtId="0" fontId="64" fillId="0" borderId="22" xfId="1" applyFont="1" applyBorder="1" applyAlignment="1">
      <alignment horizontal="center" vertical="center"/>
    </xf>
    <xf numFmtId="0" fontId="64" fillId="0" borderId="23" xfId="1" applyFont="1" applyBorder="1" applyAlignment="1">
      <alignment horizontal="center" vertical="center"/>
    </xf>
    <xf numFmtId="0" fontId="64" fillId="0" borderId="12" xfId="1" applyFont="1" applyBorder="1" applyAlignment="1">
      <alignment horizontal="center" vertical="center" wrapText="1"/>
    </xf>
    <xf numFmtId="0" fontId="64" fillId="0" borderId="15" xfId="1" applyFont="1" applyBorder="1" applyAlignment="1">
      <alignment horizontal="center" vertical="center"/>
    </xf>
    <xf numFmtId="0" fontId="64" fillId="0" borderId="16" xfId="1" applyFont="1" applyBorder="1" applyAlignment="1">
      <alignment horizontal="center" vertical="center"/>
    </xf>
    <xf numFmtId="0" fontId="64" fillId="0" borderId="1" xfId="1" applyFont="1" applyBorder="1" applyAlignment="1">
      <alignment horizontal="center" vertical="center" wrapText="1"/>
    </xf>
    <xf numFmtId="0" fontId="64" fillId="0" borderId="1" xfId="1" applyFont="1" applyBorder="1" applyAlignment="1">
      <alignment horizontal="center" vertical="center"/>
    </xf>
    <xf numFmtId="176" fontId="7" fillId="0" borderId="12" xfId="1" applyNumberFormat="1" applyFill="1" applyBorder="1" applyAlignment="1">
      <alignment horizontal="right" vertical="center" shrinkToFit="1"/>
    </xf>
    <xf numFmtId="176" fontId="7" fillId="0" borderId="13" xfId="1" applyNumberFormat="1" applyFill="1" applyBorder="1" applyAlignment="1">
      <alignment horizontal="right" vertical="center" shrinkToFit="1"/>
    </xf>
    <xf numFmtId="176" fontId="7" fillId="0" borderId="14" xfId="1" applyNumberFormat="1" applyFill="1" applyBorder="1" applyAlignment="1">
      <alignment horizontal="right" vertical="center" shrinkToFit="1"/>
    </xf>
    <xf numFmtId="176" fontId="7" fillId="0" borderId="15" xfId="1" applyNumberFormat="1" applyFill="1" applyBorder="1" applyAlignment="1">
      <alignment horizontal="right" vertical="center" shrinkToFit="1"/>
    </xf>
    <xf numFmtId="176" fontId="7" fillId="0" borderId="0" xfId="1" applyNumberFormat="1" applyFill="1" applyBorder="1" applyAlignment="1">
      <alignment horizontal="right" vertical="center" shrinkToFit="1"/>
    </xf>
    <xf numFmtId="176" fontId="7" fillId="0" borderId="43" xfId="1" applyNumberFormat="1" applyFill="1" applyBorder="1" applyAlignment="1">
      <alignment horizontal="right" vertical="center" shrinkToFit="1"/>
    </xf>
    <xf numFmtId="0" fontId="7" fillId="35" borderId="13" xfId="1" applyFill="1" applyBorder="1" applyAlignment="1">
      <alignment horizontal="right" vertical="center" shrinkToFit="1"/>
    </xf>
    <xf numFmtId="0" fontId="7" fillId="35" borderId="14" xfId="1" applyFill="1" applyBorder="1" applyAlignment="1">
      <alignment horizontal="right" vertical="center" shrinkToFit="1"/>
    </xf>
    <xf numFmtId="0" fontId="7" fillId="35" borderId="22" xfId="1" applyFill="1" applyBorder="1" applyAlignment="1">
      <alignment horizontal="right" vertical="center" shrinkToFit="1"/>
    </xf>
    <xf numFmtId="0" fontId="7" fillId="35" borderId="23" xfId="1" applyFill="1" applyBorder="1" applyAlignment="1">
      <alignment horizontal="right" vertical="center" shrinkToFit="1"/>
    </xf>
    <xf numFmtId="0" fontId="7" fillId="35" borderId="12" xfId="1" applyFill="1" applyBorder="1" applyAlignment="1">
      <alignment horizontal="right" vertical="center" shrinkToFit="1"/>
    </xf>
    <xf numFmtId="0" fontId="7" fillId="35" borderId="15" xfId="1" applyFill="1" applyBorder="1" applyAlignment="1">
      <alignment horizontal="right" vertical="center" shrinkToFit="1"/>
    </xf>
    <xf numFmtId="0" fontId="7" fillId="35" borderId="43" xfId="1" applyFill="1" applyBorder="1" applyAlignment="1">
      <alignment horizontal="right" vertical="center" shrinkToFit="1"/>
    </xf>
    <xf numFmtId="0" fontId="48" fillId="35" borderId="12" xfId="90" applyFill="1" applyBorder="1" applyAlignment="1" applyProtection="1">
      <alignment horizontal="left" vertical="center" shrinkToFit="1"/>
      <protection locked="0"/>
    </xf>
    <xf numFmtId="0" fontId="48" fillId="35" borderId="13" xfId="90" applyFill="1" applyBorder="1" applyAlignment="1" applyProtection="1">
      <alignment horizontal="left" vertical="center" shrinkToFit="1"/>
      <protection locked="0"/>
    </xf>
    <xf numFmtId="0" fontId="48" fillId="35" borderId="14" xfId="90" applyFill="1" applyBorder="1" applyAlignment="1" applyProtection="1">
      <alignment horizontal="left" vertical="center" shrinkToFit="1"/>
      <protection locked="0"/>
    </xf>
    <xf numFmtId="0" fontId="48" fillId="35" borderId="15" xfId="90" applyFill="1" applyBorder="1" applyAlignment="1" applyProtection="1">
      <alignment horizontal="left" vertical="center" shrinkToFit="1"/>
      <protection locked="0"/>
    </xf>
    <xf numFmtId="0" fontId="48" fillId="35" borderId="0" xfId="90" applyFill="1" applyBorder="1" applyAlignment="1" applyProtection="1">
      <alignment horizontal="left" vertical="center" shrinkToFit="1"/>
      <protection locked="0"/>
    </xf>
    <xf numFmtId="0" fontId="48" fillId="35" borderId="43" xfId="90" applyFill="1" applyBorder="1" applyAlignment="1" applyProtection="1">
      <alignment horizontal="left" vertical="center" shrinkToFit="1"/>
      <protection locked="0"/>
    </xf>
    <xf numFmtId="0" fontId="48" fillId="0" borderId="12" xfId="90" applyFill="1" applyBorder="1" applyAlignment="1" applyProtection="1">
      <alignment horizontal="left" vertical="center"/>
      <protection locked="0"/>
    </xf>
    <xf numFmtId="0" fontId="48" fillId="0" borderId="13" xfId="90" applyFill="1" applyBorder="1" applyAlignment="1" applyProtection="1">
      <alignment horizontal="left" vertical="center"/>
      <protection locked="0"/>
    </xf>
    <xf numFmtId="0" fontId="48" fillId="0" borderId="14" xfId="90" applyFill="1" applyBorder="1" applyAlignment="1" applyProtection="1">
      <alignment horizontal="left" vertical="center"/>
      <protection locked="0"/>
    </xf>
    <xf numFmtId="0" fontId="48" fillId="0" borderId="16" xfId="90" applyFill="1" applyBorder="1" applyAlignment="1" applyProtection="1">
      <alignment horizontal="left" vertical="center"/>
      <protection locked="0"/>
    </xf>
    <xf numFmtId="0" fontId="48" fillId="0" borderId="22" xfId="90" applyFill="1" applyBorder="1" applyAlignment="1" applyProtection="1">
      <alignment horizontal="left" vertical="center"/>
      <protection locked="0"/>
    </xf>
    <xf numFmtId="0" fontId="48" fillId="0" borderId="23" xfId="90" applyFill="1" applyBorder="1" applyAlignment="1" applyProtection="1">
      <alignment horizontal="left" vertical="center"/>
      <protection locked="0"/>
    </xf>
    <xf numFmtId="176" fontId="7" fillId="0" borderId="16" xfId="92" applyNumberFormat="1" applyFont="1" applyFill="1" applyBorder="1" applyAlignment="1">
      <alignment horizontal="right" vertical="center" shrinkToFit="1"/>
    </xf>
    <xf numFmtId="176" fontId="7" fillId="0" borderId="22" xfId="92" applyNumberFormat="1" applyFont="1" applyFill="1" applyBorder="1" applyAlignment="1">
      <alignment horizontal="right" vertical="center" shrinkToFit="1"/>
    </xf>
    <xf numFmtId="176" fontId="7" fillId="0" borderId="23" xfId="92" applyNumberFormat="1" applyFont="1" applyFill="1" applyBorder="1" applyAlignment="1">
      <alignment horizontal="right" vertical="center" shrinkToFit="1"/>
    </xf>
    <xf numFmtId="199" fontId="7" fillId="0" borderId="57" xfId="92" applyNumberFormat="1" applyFont="1" applyFill="1" applyBorder="1" applyAlignment="1">
      <alignment horizontal="right" vertical="center" shrinkToFit="1"/>
    </xf>
    <xf numFmtId="199" fontId="7" fillId="0" borderId="13" xfId="92" applyNumberFormat="1" applyFont="1" applyFill="1" applyBorder="1" applyAlignment="1">
      <alignment horizontal="right" vertical="center" shrinkToFit="1"/>
    </xf>
    <xf numFmtId="199" fontId="7" fillId="0" borderId="14" xfId="92" applyNumberFormat="1" applyFont="1" applyFill="1" applyBorder="1" applyAlignment="1">
      <alignment horizontal="right" vertical="center" shrinkToFit="1"/>
    </xf>
    <xf numFmtId="199" fontId="7" fillId="0" borderId="59" xfId="92" applyNumberFormat="1" applyFont="1" applyFill="1" applyBorder="1" applyAlignment="1">
      <alignment horizontal="right" vertical="center" shrinkToFit="1"/>
    </xf>
    <xf numFmtId="199" fontId="7" fillId="0" borderId="0" xfId="92" applyNumberFormat="1" applyFont="1" applyFill="1" applyBorder="1" applyAlignment="1">
      <alignment horizontal="right" vertical="center" shrinkToFit="1"/>
    </xf>
    <xf numFmtId="199" fontId="7" fillId="0" borderId="43" xfId="92" applyNumberFormat="1" applyFont="1" applyFill="1" applyBorder="1" applyAlignment="1">
      <alignment horizontal="right" vertical="center" shrinkToFit="1"/>
    </xf>
    <xf numFmtId="176" fontId="7" fillId="0" borderId="239" xfId="92" applyNumberFormat="1" applyFont="1" applyFill="1" applyBorder="1" applyAlignment="1">
      <alignment horizontal="right" vertical="center" shrinkToFit="1"/>
    </xf>
    <xf numFmtId="176" fontId="7" fillId="0" borderId="240" xfId="92" applyNumberFormat="1" applyFont="1" applyFill="1" applyBorder="1" applyAlignment="1">
      <alignment horizontal="right" vertical="center" shrinkToFit="1"/>
    </xf>
    <xf numFmtId="176" fontId="7" fillId="0" borderId="241" xfId="92" applyNumberFormat="1" applyFont="1" applyFill="1" applyBorder="1" applyAlignment="1">
      <alignment horizontal="right" vertical="center" shrinkToFit="1"/>
    </xf>
    <xf numFmtId="176" fontId="7" fillId="0" borderId="242" xfId="92" applyNumberFormat="1" applyFont="1" applyFill="1" applyBorder="1" applyAlignment="1">
      <alignment horizontal="right" vertical="center" shrinkToFit="1"/>
    </xf>
    <xf numFmtId="176" fontId="7" fillId="0" borderId="243" xfId="92" applyNumberFormat="1" applyFont="1" applyFill="1" applyBorder="1" applyAlignment="1">
      <alignment horizontal="right" vertical="center" shrinkToFit="1"/>
    </xf>
    <xf numFmtId="176" fontId="7" fillId="0" borderId="244" xfId="92" applyNumberFormat="1" applyFont="1" applyFill="1" applyBorder="1" applyAlignment="1">
      <alignment horizontal="right" vertical="center" shrinkToFit="1"/>
    </xf>
    <xf numFmtId="0" fontId="7" fillId="35" borderId="0" xfId="1" applyFill="1" applyBorder="1" applyAlignment="1">
      <alignment horizontal="right" vertical="center" shrinkToFit="1"/>
    </xf>
    <xf numFmtId="199" fontId="7" fillId="0" borderId="61" xfId="92" applyNumberFormat="1" applyFont="1" applyFill="1" applyBorder="1" applyAlignment="1">
      <alignment horizontal="right" vertical="center" shrinkToFit="1"/>
    </xf>
    <xf numFmtId="199" fontId="7" fillId="0" borderId="22" xfId="92" applyNumberFormat="1" applyFont="1" applyFill="1" applyBorder="1" applyAlignment="1">
      <alignment horizontal="right" vertical="center" shrinkToFit="1"/>
    </xf>
    <xf numFmtId="199" fontId="7" fillId="0" borderId="23" xfId="92" applyNumberFormat="1" applyFont="1" applyFill="1" applyBorder="1" applyAlignment="1">
      <alignment horizontal="right" vertical="center" shrinkToFit="1"/>
    </xf>
    <xf numFmtId="176" fontId="7" fillId="0" borderId="245" xfId="92" applyNumberFormat="1" applyFont="1" applyFill="1" applyBorder="1" applyAlignment="1">
      <alignment horizontal="right" vertical="center" shrinkToFit="1"/>
    </xf>
    <xf numFmtId="176" fontId="7" fillId="0" borderId="246" xfId="92" applyNumberFormat="1" applyFont="1" applyFill="1" applyBorder="1" applyAlignment="1">
      <alignment horizontal="right" vertical="center" shrinkToFit="1"/>
    </xf>
    <xf numFmtId="176" fontId="7" fillId="0" borderId="247" xfId="92" applyNumberFormat="1" applyFont="1" applyFill="1" applyBorder="1" applyAlignment="1">
      <alignment horizontal="right" vertical="center" shrinkToFit="1"/>
    </xf>
    <xf numFmtId="0" fontId="7" fillId="0" borderId="13" xfId="1" applyFill="1" applyBorder="1" applyAlignment="1">
      <alignment horizontal="right" vertical="center" shrinkToFit="1"/>
    </xf>
    <xf numFmtId="0" fontId="7" fillId="0" borderId="14" xfId="1" applyFill="1" applyBorder="1" applyAlignment="1">
      <alignment horizontal="right" vertical="center" shrinkToFit="1"/>
    </xf>
    <xf numFmtId="0" fontId="7" fillId="0" borderId="22" xfId="1" applyFill="1" applyBorder="1" applyAlignment="1">
      <alignment horizontal="right" vertical="center" shrinkToFit="1"/>
    </xf>
    <xf numFmtId="0" fontId="7" fillId="0" borderId="23" xfId="1" applyFill="1" applyBorder="1" applyAlignment="1">
      <alignment horizontal="right" vertical="center" shrinkToFit="1"/>
    </xf>
    <xf numFmtId="0" fontId="7" fillId="0" borderId="12" xfId="1" applyFill="1" applyBorder="1" applyAlignment="1">
      <alignment horizontal="right" vertical="center" shrinkToFit="1"/>
    </xf>
    <xf numFmtId="0" fontId="7" fillId="0" borderId="16" xfId="1" applyFill="1" applyBorder="1" applyAlignment="1">
      <alignment horizontal="right" vertical="center" shrinkToFit="1"/>
    </xf>
    <xf numFmtId="176" fontId="7" fillId="0" borderId="239" xfId="1" applyNumberFormat="1" applyFill="1" applyBorder="1" applyAlignment="1">
      <alignment horizontal="right" vertical="center" shrinkToFit="1"/>
    </xf>
    <xf numFmtId="176" fontId="7" fillId="0" borderId="240" xfId="1" applyNumberFormat="1" applyFill="1" applyBorder="1" applyAlignment="1">
      <alignment horizontal="right" vertical="center" shrinkToFit="1"/>
    </xf>
    <xf numFmtId="176" fontId="7" fillId="0" borderId="241" xfId="1" applyNumberFormat="1" applyFill="1" applyBorder="1" applyAlignment="1">
      <alignment horizontal="right" vertical="center" shrinkToFit="1"/>
    </xf>
    <xf numFmtId="176" fontId="7" fillId="0" borderId="242" xfId="1" applyNumberFormat="1" applyFill="1" applyBorder="1" applyAlignment="1">
      <alignment horizontal="right" vertical="center" shrinkToFit="1"/>
    </xf>
    <xf numFmtId="176" fontId="7" fillId="0" borderId="243" xfId="1" applyNumberFormat="1" applyFill="1" applyBorder="1" applyAlignment="1">
      <alignment horizontal="right" vertical="center" shrinkToFit="1"/>
    </xf>
    <xf numFmtId="176" fontId="7" fillId="0" borderId="244" xfId="1" applyNumberFormat="1" applyFill="1" applyBorder="1" applyAlignment="1">
      <alignment horizontal="right" vertical="center" shrinkToFit="1"/>
    </xf>
    <xf numFmtId="199" fontId="7" fillId="0" borderId="220" xfId="92" applyNumberFormat="1" applyFont="1" applyFill="1" applyBorder="1" applyAlignment="1">
      <alignment horizontal="right" vertical="center" shrinkToFit="1"/>
    </xf>
    <xf numFmtId="188" fontId="7" fillId="0" borderId="12" xfId="92" applyNumberFormat="1" applyFont="1" applyFill="1" applyBorder="1" applyAlignment="1">
      <alignment horizontal="right" vertical="center" shrinkToFit="1"/>
    </xf>
    <xf numFmtId="188" fontId="7" fillId="0" borderId="13" xfId="92" applyNumberFormat="1" applyFont="1" applyFill="1" applyBorder="1" applyAlignment="1">
      <alignment horizontal="right" vertical="center" shrinkToFit="1"/>
    </xf>
    <xf numFmtId="188" fontId="7" fillId="0" borderId="14" xfId="92" applyNumberFormat="1" applyFont="1" applyFill="1" applyBorder="1" applyAlignment="1">
      <alignment horizontal="right" vertical="center" shrinkToFit="1"/>
    </xf>
    <xf numFmtId="188" fontId="7" fillId="0" borderId="16" xfId="92" applyNumberFormat="1" applyFont="1" applyFill="1" applyBorder="1" applyAlignment="1">
      <alignment horizontal="right" vertical="center" shrinkToFit="1"/>
    </xf>
    <xf numFmtId="188" fontId="7" fillId="0" borderId="22" xfId="92" applyNumberFormat="1" applyFont="1" applyFill="1" applyBorder="1" applyAlignment="1">
      <alignment horizontal="right" vertical="center" shrinkToFit="1"/>
    </xf>
    <xf numFmtId="188" fontId="7" fillId="0" borderId="23" xfId="92" applyNumberFormat="1" applyFont="1" applyFill="1" applyBorder="1" applyAlignment="1">
      <alignment horizontal="right" vertical="center" shrinkToFit="1"/>
    </xf>
    <xf numFmtId="0" fontId="7" fillId="0" borderId="239" xfId="1" applyFill="1" applyBorder="1" applyAlignment="1">
      <alignment horizontal="right" vertical="center" shrinkToFit="1"/>
    </xf>
    <xf numFmtId="0" fontId="7" fillId="0" borderId="250" xfId="1" applyFill="1" applyBorder="1" applyAlignment="1">
      <alignment horizontal="right" vertical="center" shrinkToFit="1"/>
    </xf>
    <xf numFmtId="0" fontId="7" fillId="0" borderId="245" xfId="1" applyFill="1" applyBorder="1" applyAlignment="1">
      <alignment horizontal="right" vertical="center" shrinkToFit="1"/>
    </xf>
    <xf numFmtId="0" fontId="7" fillId="0" borderId="251" xfId="1" applyFill="1" applyBorder="1" applyAlignment="1">
      <alignment horizontal="right" vertical="center" shrinkToFit="1"/>
    </xf>
    <xf numFmtId="0" fontId="7" fillId="0" borderId="240" xfId="1" applyFill="1" applyBorder="1" applyAlignment="1">
      <alignment horizontal="right" vertical="center" shrinkToFit="1"/>
    </xf>
    <xf numFmtId="0" fontId="7" fillId="0" borderId="246" xfId="1" applyFill="1" applyBorder="1" applyAlignment="1">
      <alignment horizontal="right" vertical="center" shrinkToFit="1"/>
    </xf>
    <xf numFmtId="0" fontId="7" fillId="0" borderId="15" xfId="1" applyFill="1" applyBorder="1" applyAlignment="1">
      <alignment horizontal="right" vertical="center" shrinkToFit="1"/>
    </xf>
    <xf numFmtId="0" fontId="7" fillId="0" borderId="43" xfId="1" applyFill="1" applyBorder="1" applyAlignment="1">
      <alignment horizontal="right" vertical="center" shrinkToFit="1"/>
    </xf>
    <xf numFmtId="188" fontId="7" fillId="0" borderId="57" xfId="1" applyNumberFormat="1" applyFill="1" applyBorder="1" applyAlignment="1">
      <alignment horizontal="right" vertical="center" shrinkToFit="1"/>
    </xf>
    <xf numFmtId="188" fontId="7" fillId="0" borderId="13" xfId="1" applyNumberFormat="1" applyFill="1" applyBorder="1" applyAlignment="1">
      <alignment horizontal="right" vertical="center" shrinkToFit="1"/>
    </xf>
    <xf numFmtId="188" fontId="7" fillId="0" borderId="14" xfId="1" applyNumberFormat="1" applyFill="1" applyBorder="1" applyAlignment="1">
      <alignment horizontal="right" vertical="center" shrinkToFit="1"/>
    </xf>
    <xf numFmtId="188" fontId="7" fillId="0" borderId="61" xfId="1" applyNumberFormat="1" applyFill="1" applyBorder="1" applyAlignment="1">
      <alignment horizontal="right" vertical="center" shrinkToFit="1"/>
    </xf>
    <xf numFmtId="188" fontId="7" fillId="0" borderId="22" xfId="1" applyNumberFormat="1" applyFill="1" applyBorder="1" applyAlignment="1">
      <alignment horizontal="right" vertical="center" shrinkToFit="1"/>
    </xf>
    <xf numFmtId="188" fontId="7" fillId="0" borderId="23" xfId="1" applyNumberFormat="1" applyFill="1" applyBorder="1" applyAlignment="1">
      <alignment horizontal="right" vertical="center" shrinkToFit="1"/>
    </xf>
    <xf numFmtId="176" fontId="7" fillId="0" borderId="58" xfId="92" applyNumberFormat="1" applyFont="1" applyFill="1" applyBorder="1" applyAlignment="1">
      <alignment horizontal="right" vertical="center" shrinkToFit="1"/>
    </xf>
    <xf numFmtId="176" fontId="7" fillId="0" borderId="62" xfId="92" applyNumberFormat="1" applyFont="1" applyFill="1" applyBorder="1" applyAlignment="1">
      <alignment horizontal="right" vertical="center" shrinkToFit="1"/>
    </xf>
    <xf numFmtId="0" fontId="48" fillId="0" borderId="12" xfId="90" applyFill="1" applyBorder="1" applyAlignment="1" applyProtection="1">
      <alignment horizontal="left" vertical="center" wrapText="1"/>
      <protection locked="0"/>
    </xf>
    <xf numFmtId="0" fontId="48" fillId="0" borderId="13" xfId="90" applyFill="1" applyBorder="1" applyAlignment="1" applyProtection="1">
      <alignment horizontal="left" vertical="center" wrapText="1"/>
      <protection locked="0"/>
    </xf>
    <xf numFmtId="0" fontId="48" fillId="0" borderId="16" xfId="90" applyFill="1" applyBorder="1" applyAlignment="1" applyProtection="1">
      <alignment horizontal="left" vertical="center" wrapText="1"/>
      <protection locked="0"/>
    </xf>
    <xf numFmtId="0" fontId="48" fillId="0" borderId="22" xfId="90" applyFill="1" applyBorder="1" applyAlignment="1" applyProtection="1">
      <alignment horizontal="left" vertical="center" wrapText="1"/>
      <protection locked="0"/>
    </xf>
    <xf numFmtId="188" fontId="7" fillId="0" borderId="12" xfId="1" applyNumberFormat="1" applyFill="1" applyBorder="1" applyAlignment="1">
      <alignment horizontal="right" vertical="center" shrinkToFit="1"/>
    </xf>
    <xf numFmtId="188" fontId="7" fillId="0" borderId="16" xfId="1" applyNumberFormat="1" applyFill="1" applyBorder="1" applyAlignment="1">
      <alignment horizontal="right" vertical="center" shrinkToFit="1"/>
    </xf>
    <xf numFmtId="176" fontId="7" fillId="0" borderId="58" xfId="1" applyNumberFormat="1" applyFill="1" applyBorder="1" applyAlignment="1">
      <alignment horizontal="right" vertical="center" shrinkToFit="1"/>
    </xf>
    <xf numFmtId="176" fontId="7" fillId="0" borderId="16" xfId="1" applyNumberFormat="1" applyFill="1" applyBorder="1" applyAlignment="1">
      <alignment horizontal="right" vertical="center" shrinkToFit="1"/>
    </xf>
    <xf numFmtId="176" fontId="7" fillId="0" borderId="22" xfId="1" applyNumberFormat="1" applyFill="1" applyBorder="1" applyAlignment="1">
      <alignment horizontal="right" vertical="center" shrinkToFit="1"/>
    </xf>
    <xf numFmtId="176" fontId="7" fillId="0" borderId="62" xfId="1" applyNumberFormat="1" applyFill="1" applyBorder="1" applyAlignment="1">
      <alignment horizontal="right" vertical="center" shrinkToFit="1"/>
    </xf>
    <xf numFmtId="0" fontId="7" fillId="0" borderId="0" xfId="1" applyBorder="1" applyAlignment="1">
      <alignment horizontal="center" vertical="center"/>
    </xf>
    <xf numFmtId="0" fontId="48" fillId="35" borderId="22" xfId="90" applyFill="1" applyBorder="1" applyAlignment="1" applyProtection="1">
      <alignment horizontal="left" vertical="center"/>
      <protection locked="0"/>
    </xf>
    <xf numFmtId="0" fontId="48" fillId="35" borderId="23" xfId="90" applyFill="1" applyBorder="1" applyAlignment="1" applyProtection="1">
      <alignment horizontal="left" vertical="center"/>
      <protection locked="0"/>
    </xf>
    <xf numFmtId="199" fontId="7" fillId="0" borderId="57" xfId="1" applyNumberFormat="1" applyFill="1" applyBorder="1" applyAlignment="1">
      <alignment horizontal="right" vertical="center" shrinkToFit="1"/>
    </xf>
    <xf numFmtId="199" fontId="7" fillId="0" borderId="13" xfId="1" applyNumberFormat="1" applyFill="1" applyBorder="1" applyAlignment="1">
      <alignment horizontal="right" vertical="center" shrinkToFit="1"/>
    </xf>
    <xf numFmtId="199" fontId="7" fillId="0" borderId="14" xfId="1" applyNumberFormat="1" applyFill="1" applyBorder="1" applyAlignment="1">
      <alignment horizontal="right" vertical="center" shrinkToFit="1"/>
    </xf>
    <xf numFmtId="199" fontId="7" fillId="0" borderId="59" xfId="1" applyNumberFormat="1" applyFill="1" applyBorder="1" applyAlignment="1">
      <alignment horizontal="right" vertical="center" shrinkToFit="1"/>
    </xf>
    <xf numFmtId="199" fontId="7" fillId="0" borderId="0" xfId="1" applyNumberFormat="1" applyFill="1" applyBorder="1" applyAlignment="1">
      <alignment horizontal="right" vertical="center" shrinkToFit="1"/>
    </xf>
    <xf numFmtId="199" fontId="7" fillId="0" borderId="43" xfId="1" applyNumberFormat="1" applyFill="1" applyBorder="1" applyAlignment="1">
      <alignment horizontal="right" vertical="center" shrinkToFit="1"/>
    </xf>
    <xf numFmtId="0" fontId="12" fillId="0" borderId="57" xfId="1" applyFont="1" applyBorder="1" applyAlignment="1">
      <alignment horizontal="center" vertical="center" wrapText="1"/>
    </xf>
    <xf numFmtId="0" fontId="12" fillId="0" borderId="13" xfId="1" applyFont="1" applyBorder="1" applyAlignment="1">
      <alignment horizontal="center" vertical="center" wrapText="1"/>
    </xf>
    <xf numFmtId="0" fontId="12" fillId="0" borderId="14" xfId="1" applyFont="1" applyBorder="1" applyAlignment="1">
      <alignment horizontal="center" vertical="center" wrapText="1"/>
    </xf>
    <xf numFmtId="0" fontId="12" fillId="0" borderId="59" xfId="1" applyFont="1" applyBorder="1" applyAlignment="1">
      <alignment horizontal="center" vertical="center" wrapText="1"/>
    </xf>
    <xf numFmtId="0" fontId="12" fillId="0" borderId="0" xfId="1" applyFont="1" applyBorder="1" applyAlignment="1">
      <alignment horizontal="center" vertical="center" wrapText="1"/>
    </xf>
    <xf numFmtId="0" fontId="12" fillId="0" borderId="43" xfId="1" applyFont="1" applyBorder="1" applyAlignment="1">
      <alignment horizontal="center" vertical="center" wrapText="1"/>
    </xf>
    <xf numFmtId="0" fontId="12" fillId="0" borderId="61" xfId="1" applyFont="1" applyBorder="1" applyAlignment="1">
      <alignment horizontal="center" vertical="center" wrapText="1"/>
    </xf>
    <xf numFmtId="0" fontId="12" fillId="0" borderId="22" xfId="1" applyFont="1" applyBorder="1" applyAlignment="1">
      <alignment horizontal="center" vertical="center" wrapText="1"/>
    </xf>
    <xf numFmtId="0" fontId="12" fillId="0" borderId="23" xfId="1" applyFont="1" applyBorder="1" applyAlignment="1">
      <alignment horizontal="center" vertical="center" wrapText="1"/>
    </xf>
    <xf numFmtId="0" fontId="94" fillId="0" borderId="210" xfId="1" applyFont="1" applyBorder="1" applyAlignment="1">
      <alignment horizontal="center" vertical="center" wrapText="1"/>
    </xf>
    <xf numFmtId="0" fontId="94" fillId="0" borderId="13" xfId="1" applyFont="1" applyBorder="1" applyAlignment="1">
      <alignment horizontal="center" vertical="center" wrapText="1"/>
    </xf>
    <xf numFmtId="0" fontId="94" fillId="0" borderId="58" xfId="1" applyFont="1" applyBorder="1" applyAlignment="1">
      <alignment horizontal="center" vertical="center" wrapText="1"/>
    </xf>
    <xf numFmtId="0" fontId="94" fillId="0" borderId="15" xfId="1" applyFont="1" applyBorder="1" applyAlignment="1">
      <alignment horizontal="center" vertical="center" wrapText="1"/>
    </xf>
    <xf numFmtId="0" fontId="94" fillId="0" borderId="0" xfId="1" applyFont="1" applyBorder="1" applyAlignment="1">
      <alignment horizontal="center" vertical="center" wrapText="1"/>
    </xf>
    <xf numFmtId="0" fontId="94" fillId="0" borderId="60" xfId="1" applyFont="1" applyBorder="1" applyAlignment="1">
      <alignment horizontal="center" vertical="center" wrapText="1"/>
    </xf>
    <xf numFmtId="0" fontId="94" fillId="0" borderId="16" xfId="1" applyFont="1" applyBorder="1" applyAlignment="1">
      <alignment horizontal="center" vertical="center" wrapText="1"/>
    </xf>
    <xf numFmtId="0" fontId="94" fillId="0" borderId="22" xfId="1" applyFont="1" applyBorder="1" applyAlignment="1">
      <alignment horizontal="center" vertical="center" wrapText="1"/>
    </xf>
    <xf numFmtId="0" fontId="94" fillId="0" borderId="62" xfId="1" applyFont="1" applyBorder="1" applyAlignment="1">
      <alignment horizontal="center" vertical="center" wrapText="1"/>
    </xf>
    <xf numFmtId="176" fontId="7" fillId="0" borderId="12" xfId="1" applyNumberFormat="1" applyFill="1" applyBorder="1" applyAlignment="1">
      <alignment horizontal="right" vertical="center"/>
    </xf>
    <xf numFmtId="176" fontId="7" fillId="0" borderId="13" xfId="1" applyNumberFormat="1" applyFill="1" applyBorder="1" applyAlignment="1">
      <alignment horizontal="right" vertical="center"/>
    </xf>
    <xf numFmtId="176" fontId="7" fillId="0" borderId="14" xfId="1" applyNumberFormat="1" applyFill="1" applyBorder="1" applyAlignment="1">
      <alignment horizontal="right" vertical="center"/>
    </xf>
    <xf numFmtId="176" fontId="7" fillId="0" borderId="16" xfId="1" applyNumberFormat="1" applyFill="1" applyBorder="1" applyAlignment="1">
      <alignment horizontal="right" vertical="center"/>
    </xf>
    <xf numFmtId="176" fontId="7" fillId="0" borderId="22" xfId="1" applyNumberFormat="1" applyFill="1" applyBorder="1" applyAlignment="1">
      <alignment horizontal="right" vertical="center"/>
    </xf>
    <xf numFmtId="176" fontId="7" fillId="0" borderId="23" xfId="1" applyNumberFormat="1" applyFill="1" applyBorder="1" applyAlignment="1">
      <alignment horizontal="right" vertical="center"/>
    </xf>
    <xf numFmtId="0" fontId="7" fillId="0" borderId="12" xfId="1" applyFill="1" applyBorder="1" applyAlignment="1">
      <alignment horizontal="center" vertical="center"/>
    </xf>
    <xf numFmtId="0" fontId="7" fillId="0" borderId="14" xfId="1" applyFill="1" applyBorder="1" applyAlignment="1">
      <alignment horizontal="center" vertical="center"/>
    </xf>
    <xf numFmtId="0" fontId="7" fillId="0" borderId="16" xfId="1" applyFill="1" applyBorder="1" applyAlignment="1">
      <alignment horizontal="center" vertical="center"/>
    </xf>
    <xf numFmtId="0" fontId="7" fillId="0" borderId="23" xfId="1" applyFill="1" applyBorder="1" applyAlignment="1">
      <alignment horizontal="center" vertical="center"/>
    </xf>
    <xf numFmtId="205" fontId="7" fillId="0" borderId="57" xfId="1" applyNumberFormat="1" applyFill="1" applyBorder="1" applyAlignment="1">
      <alignment horizontal="right" vertical="center"/>
    </xf>
    <xf numFmtId="205" fontId="7" fillId="0" borderId="13" xfId="1" applyNumberFormat="1" applyFill="1" applyBorder="1" applyAlignment="1">
      <alignment horizontal="right" vertical="center"/>
    </xf>
    <xf numFmtId="205" fontId="7" fillId="0" borderId="14" xfId="1" applyNumberFormat="1" applyFill="1" applyBorder="1" applyAlignment="1">
      <alignment horizontal="right" vertical="center"/>
    </xf>
    <xf numFmtId="205" fontId="7" fillId="0" borderId="61" xfId="1" applyNumberFormat="1" applyFill="1" applyBorder="1" applyAlignment="1">
      <alignment horizontal="right" vertical="center"/>
    </xf>
    <xf numFmtId="205" fontId="7" fillId="0" borderId="22" xfId="1" applyNumberFormat="1" applyFill="1" applyBorder="1" applyAlignment="1">
      <alignment horizontal="right" vertical="center"/>
    </xf>
    <xf numFmtId="205" fontId="7" fillId="0" borderId="23" xfId="1" applyNumberFormat="1" applyFill="1" applyBorder="1" applyAlignment="1">
      <alignment horizontal="right" vertical="center"/>
    </xf>
    <xf numFmtId="176" fontId="93" fillId="0" borderId="239" xfId="92" applyNumberFormat="1" applyFont="1" applyFill="1" applyBorder="1" applyAlignment="1">
      <alignment horizontal="right" vertical="center"/>
    </xf>
    <xf numFmtId="176" fontId="93" fillId="0" borderId="240" xfId="92" applyNumberFormat="1" applyFont="1" applyFill="1" applyBorder="1" applyAlignment="1">
      <alignment horizontal="right" vertical="center"/>
    </xf>
    <xf numFmtId="176" fontId="93" fillId="0" borderId="241" xfId="92" applyNumberFormat="1" applyFont="1" applyFill="1" applyBorder="1" applyAlignment="1">
      <alignment horizontal="right" vertical="center"/>
    </xf>
    <xf numFmtId="176" fontId="93" fillId="0" borderId="245" xfId="92" applyNumberFormat="1" applyFont="1" applyFill="1" applyBorder="1" applyAlignment="1">
      <alignment horizontal="right" vertical="center"/>
    </xf>
    <xf numFmtId="176" fontId="93" fillId="0" borderId="246" xfId="92" applyNumberFormat="1" applyFont="1" applyFill="1" applyBorder="1" applyAlignment="1">
      <alignment horizontal="right" vertical="center"/>
    </xf>
    <xf numFmtId="176" fontId="93" fillId="0" borderId="247" xfId="92" applyNumberFormat="1" applyFont="1" applyFill="1" applyBorder="1" applyAlignment="1">
      <alignment horizontal="right" vertical="center"/>
    </xf>
    <xf numFmtId="38" fontId="54" fillId="0" borderId="22" xfId="87" applyNumberFormat="1" applyFont="1" applyBorder="1" applyAlignment="1">
      <alignment horizontal="right" vertical="center"/>
    </xf>
    <xf numFmtId="0" fontId="12" fillId="0" borderId="12" xfId="1" applyFont="1" applyBorder="1" applyAlignment="1">
      <alignment horizontal="center" vertical="center" wrapText="1"/>
    </xf>
    <xf numFmtId="0" fontId="7" fillId="35" borderId="13" xfId="1" applyFill="1" applyBorder="1" applyAlignment="1">
      <alignment horizontal="center" vertical="center"/>
    </xf>
    <xf numFmtId="0" fontId="7" fillId="35" borderId="14" xfId="1" applyFill="1" applyBorder="1" applyAlignment="1">
      <alignment horizontal="center" vertical="center"/>
    </xf>
    <xf numFmtId="0" fontId="7" fillId="35" borderId="0" xfId="1" applyFill="1" applyBorder="1" applyAlignment="1">
      <alignment horizontal="center" vertical="center"/>
    </xf>
    <xf numFmtId="0" fontId="7" fillId="35" borderId="43" xfId="1" applyFill="1" applyBorder="1" applyAlignment="1">
      <alignment horizontal="center" vertical="center"/>
    </xf>
    <xf numFmtId="0" fontId="7" fillId="35" borderId="12" xfId="1" applyFill="1" applyBorder="1" applyAlignment="1">
      <alignment horizontal="center" vertical="center"/>
    </xf>
    <xf numFmtId="0" fontId="7" fillId="35" borderId="15" xfId="1" applyFill="1" applyBorder="1" applyAlignment="1">
      <alignment horizontal="center" vertical="center"/>
    </xf>
    <xf numFmtId="0" fontId="12" fillId="0" borderId="1" xfId="1" applyFont="1" applyBorder="1" applyAlignment="1">
      <alignment horizontal="center" vertical="center"/>
    </xf>
    <xf numFmtId="211" fontId="12" fillId="0" borderId="11" xfId="1" applyNumberFormat="1" applyFont="1" applyBorder="1" applyAlignment="1">
      <alignment horizontal="center" vertical="center"/>
    </xf>
    <xf numFmtId="211" fontId="12" fillId="0" borderId="44" xfId="1" applyNumberFormat="1" applyFont="1" applyBorder="1" applyAlignment="1">
      <alignment horizontal="center" vertical="center"/>
    </xf>
    <xf numFmtId="211" fontId="12" fillId="0" borderId="10" xfId="1" applyNumberFormat="1" applyFont="1" applyBorder="1" applyAlignment="1">
      <alignment horizontal="center" vertical="center"/>
    </xf>
    <xf numFmtId="211" fontId="12" fillId="0" borderId="12" xfId="1" applyNumberFormat="1" applyFont="1" applyBorder="1" applyAlignment="1">
      <alignment horizontal="center" vertical="center"/>
    </xf>
    <xf numFmtId="211" fontId="12" fillId="0" borderId="15" xfId="1" applyNumberFormat="1" applyFont="1" applyBorder="1" applyAlignment="1">
      <alignment horizontal="center" vertical="center"/>
    </xf>
    <xf numFmtId="211" fontId="12" fillId="0" borderId="16" xfId="1" applyNumberFormat="1" applyFont="1" applyBorder="1" applyAlignment="1">
      <alignment horizontal="center" vertical="center"/>
    </xf>
    <xf numFmtId="0" fontId="7" fillId="0" borderId="239" xfId="1" applyFill="1" applyBorder="1" applyAlignment="1">
      <alignment horizontal="right" vertical="center"/>
    </xf>
    <xf numFmtId="0" fontId="7" fillId="0" borderId="240" xfId="1" applyFill="1" applyBorder="1" applyAlignment="1">
      <alignment horizontal="right" vertical="center"/>
    </xf>
    <xf numFmtId="0" fontId="7" fillId="0" borderId="250" xfId="1" applyFill="1" applyBorder="1" applyAlignment="1">
      <alignment horizontal="right" vertical="center"/>
    </xf>
    <xf numFmtId="0" fontId="7" fillId="0" borderId="245" xfId="1" applyFill="1" applyBorder="1" applyAlignment="1">
      <alignment horizontal="right" vertical="center"/>
    </xf>
    <xf numFmtId="0" fontId="7" fillId="0" borderId="246" xfId="1" applyFill="1" applyBorder="1" applyAlignment="1">
      <alignment horizontal="right" vertical="center"/>
    </xf>
    <xf numFmtId="0" fontId="7" fillId="0" borderId="251" xfId="1" applyFill="1" applyBorder="1" applyAlignment="1">
      <alignment horizontal="right" vertical="center"/>
    </xf>
    <xf numFmtId="204" fontId="91" fillId="0" borderId="12" xfId="1" applyNumberFormat="1" applyFont="1" applyFill="1" applyBorder="1" applyAlignment="1">
      <alignment horizontal="right" vertical="center"/>
    </xf>
    <xf numFmtId="204" fontId="91" fillId="0" borderId="13" xfId="1" applyNumberFormat="1" applyFont="1" applyFill="1" applyBorder="1" applyAlignment="1">
      <alignment horizontal="right" vertical="center"/>
    </xf>
    <xf numFmtId="204" fontId="91" fillId="0" borderId="14" xfId="1" applyNumberFormat="1" applyFont="1" applyFill="1" applyBorder="1" applyAlignment="1">
      <alignment horizontal="right" vertical="center"/>
    </xf>
    <xf numFmtId="204" fontId="91" fillId="0" borderId="16" xfId="1" applyNumberFormat="1" applyFont="1" applyFill="1" applyBorder="1" applyAlignment="1">
      <alignment horizontal="right" vertical="center"/>
    </xf>
    <xf numFmtId="204" fontId="91" fillId="0" borderId="22" xfId="1" applyNumberFormat="1" applyFont="1" applyFill="1" applyBorder="1" applyAlignment="1">
      <alignment horizontal="right" vertical="center"/>
    </xf>
    <xf numFmtId="204" fontId="91" fillId="0" borderId="23" xfId="1" applyNumberFormat="1" applyFont="1" applyFill="1" applyBorder="1" applyAlignment="1">
      <alignment horizontal="right" vertical="center"/>
    </xf>
    <xf numFmtId="0" fontId="7" fillId="35" borderId="22" xfId="1" applyFill="1" applyBorder="1" applyAlignment="1">
      <alignment horizontal="center" vertical="center"/>
    </xf>
    <xf numFmtId="0" fontId="7" fillId="35" borderId="23" xfId="1" applyFill="1" applyBorder="1" applyAlignment="1">
      <alignment horizontal="center" vertical="center"/>
    </xf>
    <xf numFmtId="0" fontId="7" fillId="35" borderId="16" xfId="1" applyFill="1" applyBorder="1" applyAlignment="1">
      <alignment horizontal="center" vertical="center"/>
    </xf>
    <xf numFmtId="0" fontId="48" fillId="35" borderId="16" xfId="90" applyFill="1" applyBorder="1" applyAlignment="1" applyProtection="1">
      <alignment horizontal="left" vertical="center"/>
      <protection locked="0"/>
    </xf>
    <xf numFmtId="199" fontId="7" fillId="0" borderId="57" xfId="92" applyNumberFormat="1" applyFont="1" applyFill="1" applyBorder="1" applyAlignment="1">
      <alignment horizontal="right" vertical="center"/>
    </xf>
    <xf numFmtId="199" fontId="7" fillId="0" borderId="13" xfId="92" applyNumberFormat="1" applyFont="1" applyFill="1" applyBorder="1" applyAlignment="1">
      <alignment horizontal="right" vertical="center"/>
    </xf>
    <xf numFmtId="199" fontId="7" fillId="0" borderId="14" xfId="92" applyNumberFormat="1" applyFont="1" applyFill="1" applyBorder="1" applyAlignment="1">
      <alignment horizontal="right" vertical="center"/>
    </xf>
    <xf numFmtId="199" fontId="7" fillId="0" borderId="61" xfId="92" applyNumberFormat="1" applyFont="1" applyFill="1" applyBorder="1" applyAlignment="1">
      <alignment horizontal="right" vertical="center"/>
    </xf>
    <xf numFmtId="199" fontId="7" fillId="0" borderId="22" xfId="92" applyNumberFormat="1" applyFont="1" applyFill="1" applyBorder="1" applyAlignment="1">
      <alignment horizontal="right" vertical="center"/>
    </xf>
    <xf numFmtId="199" fontId="7" fillId="0" borderId="23" xfId="92" applyNumberFormat="1" applyFont="1" applyFill="1" applyBorder="1" applyAlignment="1">
      <alignment horizontal="right" vertical="center"/>
    </xf>
    <xf numFmtId="0" fontId="7" fillId="0" borderId="13" xfId="1" applyFill="1" applyBorder="1" applyAlignment="1">
      <alignment horizontal="center" vertical="center"/>
    </xf>
    <xf numFmtId="0" fontId="7" fillId="0" borderId="22" xfId="1" applyFill="1" applyBorder="1" applyAlignment="1">
      <alignment horizontal="center" vertical="center"/>
    </xf>
    <xf numFmtId="211" fontId="12" fillId="0" borderId="13" xfId="1" applyNumberFormat="1" applyFont="1" applyBorder="1" applyAlignment="1">
      <alignment horizontal="center" vertical="center" shrinkToFit="1"/>
    </xf>
    <xf numFmtId="211" fontId="12" fillId="0" borderId="14" xfId="1" applyNumberFormat="1" applyFont="1" applyBorder="1" applyAlignment="1">
      <alignment horizontal="center" vertical="center" shrinkToFit="1"/>
    </xf>
    <xf numFmtId="211" fontId="12" fillId="0" borderId="0" xfId="1" applyNumberFormat="1" applyFont="1" applyBorder="1" applyAlignment="1">
      <alignment horizontal="center" vertical="center" shrinkToFit="1"/>
    </xf>
    <xf numFmtId="211" fontId="12" fillId="0" borderId="43" xfId="1" applyNumberFormat="1" applyFont="1" applyBorder="1" applyAlignment="1">
      <alignment horizontal="center" vertical="center" shrinkToFit="1"/>
    </xf>
    <xf numFmtId="211" fontId="12" fillId="0" borderId="22" xfId="1" applyNumberFormat="1" applyFont="1" applyBorder="1" applyAlignment="1">
      <alignment horizontal="center" vertical="center" shrinkToFit="1"/>
    </xf>
    <xf numFmtId="211" fontId="12" fillId="0" borderId="23" xfId="1" applyNumberFormat="1" applyFont="1" applyBorder="1" applyAlignment="1">
      <alignment horizontal="center" vertical="center" shrinkToFit="1"/>
    </xf>
    <xf numFmtId="211" fontId="12" fillId="0" borderId="13" xfId="1" applyNumberFormat="1" applyFont="1" applyBorder="1" applyAlignment="1">
      <alignment horizontal="center" vertical="center"/>
    </xf>
    <xf numFmtId="211" fontId="12" fillId="0" borderId="14" xfId="1" applyNumberFormat="1" applyFont="1" applyBorder="1" applyAlignment="1">
      <alignment horizontal="center" vertical="center"/>
    </xf>
    <xf numFmtId="211" fontId="12" fillId="0" borderId="0" xfId="1" applyNumberFormat="1" applyFont="1" applyBorder="1" applyAlignment="1">
      <alignment horizontal="center" vertical="center"/>
    </xf>
    <xf numFmtId="211" fontId="12" fillId="0" borderId="43" xfId="1" applyNumberFormat="1" applyFont="1" applyBorder="1" applyAlignment="1">
      <alignment horizontal="center" vertical="center"/>
    </xf>
    <xf numFmtId="211" fontId="12" fillId="0" borderId="22" xfId="1" applyNumberFormat="1" applyFont="1" applyBorder="1" applyAlignment="1">
      <alignment horizontal="center" vertical="center"/>
    </xf>
    <xf numFmtId="211" fontId="12" fillId="0" borderId="23" xfId="1" applyNumberFormat="1" applyFont="1" applyBorder="1" applyAlignment="1">
      <alignment horizontal="center" vertical="center"/>
    </xf>
    <xf numFmtId="176" fontId="93" fillId="0" borderId="242" xfId="92" applyNumberFormat="1" applyFont="1" applyFill="1" applyBorder="1" applyAlignment="1">
      <alignment horizontal="right" vertical="center"/>
    </xf>
    <xf numFmtId="176" fontId="93" fillId="0" borderId="243" xfId="92" applyNumberFormat="1" applyFont="1" applyFill="1" applyBorder="1" applyAlignment="1">
      <alignment horizontal="right" vertical="center"/>
    </xf>
    <xf numFmtId="176" fontId="93" fillId="0" borderId="244" xfId="92" applyNumberFormat="1" applyFont="1" applyFill="1" applyBorder="1" applyAlignment="1">
      <alignment horizontal="right" vertical="center"/>
    </xf>
    <xf numFmtId="176" fontId="7" fillId="0" borderId="15" xfId="1" applyNumberFormat="1" applyFill="1" applyBorder="1" applyAlignment="1">
      <alignment horizontal="right" vertical="center"/>
    </xf>
    <xf numFmtId="176" fontId="7" fillId="0" borderId="0" xfId="1" applyNumberFormat="1" applyFill="1" applyBorder="1" applyAlignment="1">
      <alignment horizontal="right" vertical="center"/>
    </xf>
    <xf numFmtId="176" fontId="7" fillId="0" borderId="43" xfId="1" applyNumberFormat="1" applyFill="1" applyBorder="1" applyAlignment="1">
      <alignment horizontal="right" vertical="center"/>
    </xf>
    <xf numFmtId="176" fontId="7" fillId="0" borderId="239" xfId="1" applyNumberFormat="1" applyFill="1" applyBorder="1" applyAlignment="1">
      <alignment horizontal="right" vertical="center"/>
    </xf>
    <xf numFmtId="176" fontId="7" fillId="0" borderId="240" xfId="1" applyNumberFormat="1" applyFill="1" applyBorder="1" applyAlignment="1">
      <alignment horizontal="right" vertical="center"/>
    </xf>
    <xf numFmtId="176" fontId="7" fillId="0" borderId="242" xfId="1" applyNumberFormat="1" applyFill="1" applyBorder="1" applyAlignment="1">
      <alignment horizontal="right" vertical="center"/>
    </xf>
    <xf numFmtId="176" fontId="7" fillId="0" borderId="243" xfId="1" applyNumberFormat="1" applyFill="1" applyBorder="1" applyAlignment="1">
      <alignment horizontal="right" vertical="center"/>
    </xf>
    <xf numFmtId="199" fontId="7" fillId="0" borderId="57" xfId="1" applyNumberFormat="1" applyFill="1" applyBorder="1" applyAlignment="1">
      <alignment horizontal="right" vertical="center"/>
    </xf>
    <xf numFmtId="199" fontId="7" fillId="0" borderId="13" xfId="1" applyNumberFormat="1" applyFill="1" applyBorder="1" applyAlignment="1">
      <alignment horizontal="right" vertical="center"/>
    </xf>
    <xf numFmtId="199" fontId="7" fillId="0" borderId="14" xfId="1" applyNumberFormat="1" applyFill="1" applyBorder="1" applyAlignment="1">
      <alignment horizontal="right" vertical="center"/>
    </xf>
    <xf numFmtId="199" fontId="7" fillId="0" borderId="59" xfId="1" applyNumberFormat="1" applyFill="1" applyBorder="1" applyAlignment="1">
      <alignment horizontal="right" vertical="center"/>
    </xf>
    <xf numFmtId="199" fontId="7" fillId="0" borderId="0" xfId="1" applyNumberFormat="1" applyFill="1" applyBorder="1" applyAlignment="1">
      <alignment horizontal="right" vertical="center"/>
    </xf>
    <xf numFmtId="199" fontId="7" fillId="0" borderId="43" xfId="1" applyNumberFormat="1" applyFill="1" applyBorder="1" applyAlignment="1">
      <alignment horizontal="right" vertical="center"/>
    </xf>
    <xf numFmtId="205" fontId="7" fillId="0" borderId="57" xfId="92" applyNumberFormat="1" applyFont="1" applyFill="1" applyBorder="1" applyAlignment="1">
      <alignment horizontal="right" vertical="center"/>
    </xf>
    <xf numFmtId="205" fontId="7" fillId="0" borderId="13" xfId="92" applyNumberFormat="1" applyFont="1" applyFill="1" applyBorder="1" applyAlignment="1">
      <alignment horizontal="right" vertical="center"/>
    </xf>
    <xf numFmtId="205" fontId="7" fillId="0" borderId="14" xfId="92" applyNumberFormat="1" applyFont="1" applyFill="1" applyBorder="1" applyAlignment="1">
      <alignment horizontal="right" vertical="center"/>
    </xf>
    <xf numFmtId="205" fontId="7" fillId="0" borderId="61" xfId="92" applyNumberFormat="1" applyFont="1" applyFill="1" applyBorder="1" applyAlignment="1">
      <alignment horizontal="right" vertical="center"/>
    </xf>
    <xf numFmtId="205" fontId="7" fillId="0" borderId="22" xfId="92" applyNumberFormat="1" applyFont="1" applyFill="1" applyBorder="1" applyAlignment="1">
      <alignment horizontal="right" vertical="center"/>
    </xf>
    <xf numFmtId="205" fontId="7" fillId="0" borderId="23" xfId="92" applyNumberFormat="1" applyFont="1" applyFill="1" applyBorder="1" applyAlignment="1">
      <alignment horizontal="right" vertical="center"/>
    </xf>
    <xf numFmtId="0" fontId="7" fillId="0" borderId="13" xfId="1" applyFill="1" applyBorder="1" applyAlignment="1">
      <alignment horizontal="center" vertical="center" shrinkToFit="1"/>
    </xf>
    <xf numFmtId="0" fontId="7" fillId="0" borderId="14" xfId="1" applyFill="1" applyBorder="1" applyAlignment="1">
      <alignment horizontal="center" vertical="center" shrinkToFit="1"/>
    </xf>
    <xf numFmtId="0" fontId="7" fillId="0" borderId="22" xfId="1" applyFill="1" applyBorder="1" applyAlignment="1">
      <alignment horizontal="center" vertical="center" shrinkToFit="1"/>
    </xf>
    <xf numFmtId="0" fontId="7" fillId="0" borderId="23" xfId="1" applyFill="1" applyBorder="1" applyAlignment="1">
      <alignment horizontal="center" vertical="center" shrinkToFit="1"/>
    </xf>
    <xf numFmtId="176" fontId="7" fillId="0" borderId="12" xfId="92" applyNumberFormat="1" applyFont="1" applyFill="1" applyBorder="1" applyAlignment="1">
      <alignment horizontal="right" vertical="center"/>
    </xf>
    <xf numFmtId="176" fontId="7" fillId="0" borderId="13" xfId="92" applyNumberFormat="1" applyFont="1" applyFill="1" applyBorder="1" applyAlignment="1">
      <alignment horizontal="right" vertical="center"/>
    </xf>
    <xf numFmtId="176" fontId="7" fillId="0" borderId="14" xfId="92" applyNumberFormat="1" applyFont="1" applyFill="1" applyBorder="1" applyAlignment="1">
      <alignment horizontal="right" vertical="center"/>
    </xf>
    <xf numFmtId="176" fontId="7" fillId="0" borderId="16" xfId="92" applyNumberFormat="1" applyFont="1" applyFill="1" applyBorder="1" applyAlignment="1">
      <alignment horizontal="right" vertical="center"/>
    </xf>
    <xf numFmtId="176" fontId="7" fillId="0" borderId="22" xfId="92" applyNumberFormat="1" applyFont="1" applyFill="1" applyBorder="1" applyAlignment="1">
      <alignment horizontal="right" vertical="center"/>
    </xf>
    <xf numFmtId="176" fontId="7" fillId="0" borderId="23" xfId="92" applyNumberFormat="1" applyFont="1" applyFill="1" applyBorder="1" applyAlignment="1">
      <alignment horizontal="right" vertical="center"/>
    </xf>
    <xf numFmtId="10" fontId="7" fillId="0" borderId="12" xfId="92" applyNumberFormat="1" applyFont="1" applyFill="1" applyBorder="1" applyAlignment="1">
      <alignment horizontal="right" vertical="center"/>
    </xf>
    <xf numFmtId="10" fontId="7" fillId="0" borderId="13" xfId="92" applyNumberFormat="1" applyFont="1" applyFill="1" applyBorder="1" applyAlignment="1">
      <alignment horizontal="right" vertical="center"/>
    </xf>
    <xf numFmtId="10" fontId="7" fillId="0" borderId="14" xfId="92" applyNumberFormat="1" applyFont="1" applyFill="1" applyBorder="1" applyAlignment="1">
      <alignment horizontal="right" vertical="center"/>
    </xf>
    <xf numFmtId="10" fontId="7" fillId="0" borderId="16" xfId="92" applyNumberFormat="1" applyFont="1" applyFill="1" applyBorder="1" applyAlignment="1">
      <alignment horizontal="right" vertical="center"/>
    </xf>
    <xf numFmtId="10" fontId="7" fillId="0" borderId="22" xfId="92" applyNumberFormat="1" applyFont="1" applyFill="1" applyBorder="1" applyAlignment="1">
      <alignment horizontal="right" vertical="center"/>
    </xf>
    <xf numFmtId="10" fontId="7" fillId="0" borderId="23" xfId="92" applyNumberFormat="1" applyFont="1" applyFill="1" applyBorder="1" applyAlignment="1">
      <alignment horizontal="right" vertical="center"/>
    </xf>
    <xf numFmtId="0" fontId="7" fillId="0" borderId="242" xfId="1" applyFill="1" applyBorder="1" applyAlignment="1">
      <alignment horizontal="right" vertical="center"/>
    </xf>
    <xf numFmtId="0" fontId="7" fillId="0" borderId="243" xfId="1" applyFill="1" applyBorder="1" applyAlignment="1">
      <alignment horizontal="right" vertical="center"/>
    </xf>
    <xf numFmtId="0" fontId="7" fillId="0" borderId="252" xfId="1" applyFill="1" applyBorder="1" applyAlignment="1">
      <alignment horizontal="right" vertical="center"/>
    </xf>
    <xf numFmtId="176" fontId="7" fillId="0" borderId="15" xfId="92" applyNumberFormat="1" applyFont="1" applyFill="1" applyBorder="1" applyAlignment="1">
      <alignment horizontal="right" vertical="center"/>
    </xf>
    <xf numFmtId="176" fontId="7" fillId="0" borderId="0" xfId="92" applyNumberFormat="1" applyFont="1" applyFill="1" applyBorder="1" applyAlignment="1">
      <alignment horizontal="right" vertical="center"/>
    </xf>
    <xf numFmtId="176" fontId="7" fillId="0" borderId="43" xfId="92" applyNumberFormat="1" applyFont="1" applyFill="1" applyBorder="1" applyAlignment="1">
      <alignment horizontal="right" vertical="center"/>
    </xf>
    <xf numFmtId="199" fontId="7" fillId="0" borderId="59" xfId="92" applyNumberFormat="1" applyFont="1" applyFill="1" applyBorder="1" applyAlignment="1">
      <alignment horizontal="right" vertical="center"/>
    </xf>
    <xf numFmtId="199" fontId="7" fillId="0" borderId="0" xfId="92" applyNumberFormat="1" applyFont="1" applyFill="1" applyBorder="1" applyAlignment="1">
      <alignment horizontal="right" vertical="center"/>
    </xf>
    <xf numFmtId="199" fontId="7" fillId="0" borderId="43" xfId="92" applyNumberFormat="1" applyFont="1" applyFill="1" applyBorder="1" applyAlignment="1">
      <alignment horizontal="right" vertical="center"/>
    </xf>
    <xf numFmtId="211" fontId="12" fillId="0" borderId="221" xfId="1" applyNumberFormat="1" applyFont="1" applyBorder="1" applyAlignment="1">
      <alignment horizontal="center" vertical="center" shrinkToFit="1"/>
    </xf>
    <xf numFmtId="211" fontId="12" fillId="0" borderId="223" xfId="1" applyNumberFormat="1" applyFont="1" applyBorder="1" applyAlignment="1">
      <alignment horizontal="center" vertical="center" shrinkToFit="1"/>
    </xf>
    <xf numFmtId="0" fontId="12" fillId="0" borderId="82" xfId="1" applyFont="1" applyBorder="1" applyAlignment="1">
      <alignment horizontal="center" vertical="center"/>
    </xf>
    <xf numFmtId="0" fontId="12" fillId="0" borderId="84" xfId="1" applyFont="1" applyBorder="1" applyAlignment="1">
      <alignment horizontal="center" vertical="center"/>
    </xf>
    <xf numFmtId="0" fontId="12" fillId="0" borderId="85" xfId="1" applyFont="1" applyBorder="1" applyAlignment="1">
      <alignment horizontal="center" vertical="center"/>
    </xf>
    <xf numFmtId="0" fontId="12" fillId="0" borderId="83" xfId="1" applyFont="1" applyBorder="1" applyAlignment="1">
      <alignment horizontal="center" vertical="center"/>
    </xf>
    <xf numFmtId="0" fontId="12" fillId="0" borderId="26" xfId="1" applyFont="1" applyBorder="1" applyAlignment="1">
      <alignment horizontal="center" vertical="center"/>
    </xf>
    <xf numFmtId="0" fontId="12" fillId="0" borderId="86" xfId="1" applyFont="1" applyBorder="1" applyAlignment="1">
      <alignment horizontal="center" vertical="center"/>
    </xf>
    <xf numFmtId="0" fontId="12" fillId="0" borderId="83" xfId="1" applyFont="1" applyBorder="1" applyAlignment="1">
      <alignment horizontal="center" vertical="center" wrapText="1"/>
    </xf>
    <xf numFmtId="0" fontId="12" fillId="0" borderId="26" xfId="1" applyFont="1" applyBorder="1" applyAlignment="1">
      <alignment horizontal="center" vertical="center" wrapText="1"/>
    </xf>
    <xf numFmtId="0" fontId="12" fillId="0" borderId="86" xfId="1" applyFont="1" applyBorder="1" applyAlignment="1">
      <alignment horizontal="center" vertical="center" wrapText="1"/>
    </xf>
    <xf numFmtId="0" fontId="48" fillId="35" borderId="16" xfId="90" applyFill="1" applyBorder="1" applyAlignment="1" applyProtection="1">
      <alignment horizontal="left" vertical="center" shrinkToFit="1"/>
      <protection locked="0"/>
    </xf>
    <xf numFmtId="0" fontId="48" fillId="35" borderId="22" xfId="90" applyFill="1" applyBorder="1" applyAlignment="1" applyProtection="1">
      <alignment horizontal="left" vertical="center" shrinkToFit="1"/>
      <protection locked="0"/>
    </xf>
    <xf numFmtId="0" fontId="48" fillId="35" borderId="23" xfId="90" applyFill="1" applyBorder="1" applyAlignment="1" applyProtection="1">
      <alignment horizontal="left" vertical="center" shrinkToFit="1"/>
      <protection locked="0"/>
    </xf>
    <xf numFmtId="191" fontId="7" fillId="0" borderId="12" xfId="1" applyNumberFormat="1" applyFill="1" applyBorder="1" applyAlignment="1">
      <alignment horizontal="right" vertical="center"/>
    </xf>
    <xf numFmtId="191" fontId="7" fillId="0" borderId="13" xfId="1" applyNumberFormat="1" applyFill="1" applyBorder="1" applyAlignment="1">
      <alignment horizontal="right" vertical="center"/>
    </xf>
    <xf numFmtId="191" fontId="7" fillId="0" borderId="14" xfId="1" applyNumberFormat="1" applyFill="1" applyBorder="1" applyAlignment="1">
      <alignment horizontal="right" vertical="center"/>
    </xf>
    <xf numFmtId="191" fontId="7" fillId="0" borderId="16" xfId="1" applyNumberFormat="1" applyFill="1" applyBorder="1" applyAlignment="1">
      <alignment horizontal="right" vertical="center"/>
    </xf>
    <xf numFmtId="191" fontId="7" fillId="0" borderId="22" xfId="1" applyNumberFormat="1" applyFill="1" applyBorder="1" applyAlignment="1">
      <alignment horizontal="right" vertical="center"/>
    </xf>
    <xf numFmtId="191" fontId="7" fillId="0" borderId="23" xfId="1" applyNumberFormat="1" applyFill="1" applyBorder="1" applyAlignment="1">
      <alignment horizontal="right" vertical="center"/>
    </xf>
    <xf numFmtId="191" fontId="7" fillId="0" borderId="57" xfId="1" applyNumberFormat="1" applyFill="1" applyBorder="1" applyAlignment="1">
      <alignment horizontal="right" vertical="center"/>
    </xf>
    <xf numFmtId="191" fontId="7" fillId="0" borderId="61" xfId="1" applyNumberFormat="1" applyFill="1" applyBorder="1" applyAlignment="1">
      <alignment horizontal="right" vertical="center"/>
    </xf>
    <xf numFmtId="176" fontId="7" fillId="0" borderId="58" xfId="92" applyNumberFormat="1" applyFont="1" applyFill="1" applyBorder="1" applyAlignment="1">
      <alignment horizontal="right" vertical="center"/>
    </xf>
    <xf numFmtId="176" fontId="7" fillId="0" borderId="62" xfId="92" applyNumberFormat="1" applyFont="1" applyFill="1" applyBorder="1" applyAlignment="1">
      <alignment horizontal="right" vertical="center"/>
    </xf>
    <xf numFmtId="183" fontId="7" fillId="0" borderId="83" xfId="1" applyNumberFormat="1" applyBorder="1" applyAlignment="1">
      <alignment horizontal="right"/>
    </xf>
    <xf numFmtId="183" fontId="7" fillId="0" borderId="13" xfId="1" applyNumberFormat="1" applyBorder="1" applyAlignment="1">
      <alignment horizontal="right"/>
    </xf>
    <xf numFmtId="183" fontId="7" fillId="0" borderId="14" xfId="1" applyNumberFormat="1" applyBorder="1" applyAlignment="1">
      <alignment horizontal="right"/>
    </xf>
    <xf numFmtId="183" fontId="7" fillId="0" borderId="86" xfId="1" applyNumberFormat="1" applyBorder="1" applyAlignment="1">
      <alignment horizontal="right"/>
    </xf>
    <xf numFmtId="183" fontId="7" fillId="0" borderId="22" xfId="1" applyNumberFormat="1" applyBorder="1" applyAlignment="1">
      <alignment horizontal="right"/>
    </xf>
    <xf numFmtId="183" fontId="7" fillId="0" borderId="23" xfId="1" applyNumberFormat="1" applyBorder="1" applyAlignment="1">
      <alignment horizontal="right"/>
    </xf>
    <xf numFmtId="176" fontId="7" fillId="0" borderId="12" xfId="92" applyNumberFormat="1" applyFont="1" applyBorder="1" applyAlignment="1">
      <alignment horizontal="right"/>
    </xf>
    <xf numFmtId="176" fontId="7" fillId="0" borderId="13" xfId="92" applyNumberFormat="1" applyFont="1" applyBorder="1" applyAlignment="1">
      <alignment horizontal="right"/>
    </xf>
    <xf numFmtId="176" fontId="7" fillId="0" borderId="82" xfId="92" applyNumberFormat="1" applyFont="1" applyBorder="1" applyAlignment="1">
      <alignment horizontal="right"/>
    </xf>
    <xf numFmtId="176" fontId="7" fillId="0" borderId="16" xfId="92" applyNumberFormat="1" applyFont="1" applyBorder="1" applyAlignment="1">
      <alignment horizontal="right"/>
    </xf>
    <xf numFmtId="176" fontId="7" fillId="0" borderId="22" xfId="92" applyNumberFormat="1" applyFont="1" applyBorder="1" applyAlignment="1">
      <alignment horizontal="right"/>
    </xf>
    <xf numFmtId="176" fontId="7" fillId="0" borderId="85" xfId="92" applyNumberFormat="1" applyFont="1" applyBorder="1" applyAlignment="1">
      <alignment horizontal="right"/>
    </xf>
    <xf numFmtId="0" fontId="7" fillId="0" borderId="83" xfId="1" applyBorder="1" applyAlignment="1">
      <alignment horizontal="center"/>
    </xf>
    <xf numFmtId="0" fontId="7" fillId="0" borderId="13" xfId="1" applyBorder="1" applyAlignment="1">
      <alignment horizontal="center"/>
    </xf>
    <xf numFmtId="0" fontId="7" fillId="0" borderId="14" xfId="1" applyBorder="1" applyAlignment="1">
      <alignment horizontal="center"/>
    </xf>
    <xf numFmtId="0" fontId="7" fillId="0" borderId="86" xfId="1" applyBorder="1" applyAlignment="1">
      <alignment horizontal="center"/>
    </xf>
    <xf numFmtId="0" fontId="7" fillId="0" borderId="22" xfId="1" applyBorder="1" applyAlignment="1">
      <alignment horizontal="center"/>
    </xf>
    <xf numFmtId="0" fontId="7" fillId="0" borderId="23" xfId="1" applyBorder="1" applyAlignment="1">
      <alignment horizontal="center"/>
    </xf>
    <xf numFmtId="0" fontId="7" fillId="0" borderId="12" xfId="1" applyBorder="1" applyAlignment="1">
      <alignment horizontal="left"/>
    </xf>
    <xf numFmtId="0" fontId="7" fillId="0" borderId="13" xfId="1" applyBorder="1" applyAlignment="1">
      <alignment horizontal="left"/>
    </xf>
    <xf numFmtId="0" fontId="7" fillId="0" borderId="82" xfId="1" applyBorder="1" applyAlignment="1">
      <alignment horizontal="left"/>
    </xf>
    <xf numFmtId="0" fontId="7" fillId="0" borderId="16" xfId="1" applyBorder="1" applyAlignment="1">
      <alignment horizontal="left"/>
    </xf>
    <xf numFmtId="0" fontId="7" fillId="0" borderId="22" xfId="1" applyBorder="1" applyAlignment="1">
      <alignment horizontal="left"/>
    </xf>
    <xf numFmtId="0" fontId="7" fillId="0" borderId="85" xfId="1" applyBorder="1" applyAlignment="1">
      <alignment horizontal="left"/>
    </xf>
    <xf numFmtId="183" fontId="7" fillId="0" borderId="82" xfId="1" applyNumberFormat="1" applyBorder="1" applyAlignment="1">
      <alignment horizontal="right"/>
    </xf>
    <xf numFmtId="183" fontId="7" fillId="0" borderId="85" xfId="1" applyNumberFormat="1" applyBorder="1" applyAlignment="1">
      <alignment horizontal="right"/>
    </xf>
    <xf numFmtId="0" fontId="7" fillId="35" borderId="13" xfId="1" applyFill="1" applyBorder="1" applyAlignment="1">
      <alignment horizontal="center" vertical="center" shrinkToFit="1"/>
    </xf>
    <xf numFmtId="0" fontId="7" fillId="35" borderId="14" xfId="1" applyFill="1" applyBorder="1" applyAlignment="1">
      <alignment horizontal="center" vertical="center" shrinkToFit="1"/>
    </xf>
    <xf numFmtId="0" fontId="7" fillId="35" borderId="0" xfId="1" applyFill="1" applyBorder="1" applyAlignment="1">
      <alignment horizontal="center" vertical="center" shrinkToFit="1"/>
    </xf>
    <xf numFmtId="0" fontId="7" fillId="35" borderId="43" xfId="1" applyFill="1" applyBorder="1" applyAlignment="1">
      <alignment horizontal="center" vertical="center" shrinkToFit="1"/>
    </xf>
    <xf numFmtId="0" fontId="7" fillId="0" borderId="12" xfId="1" applyBorder="1" applyAlignment="1">
      <alignment horizontal="center"/>
    </xf>
    <xf numFmtId="0" fontId="7" fillId="0" borderId="16" xfId="1" applyBorder="1" applyAlignment="1">
      <alignment horizontal="center"/>
    </xf>
    <xf numFmtId="176" fontId="7" fillId="0" borderId="239" xfId="92" applyNumberFormat="1" applyFont="1" applyFill="1" applyBorder="1" applyAlignment="1">
      <alignment horizontal="right" vertical="center"/>
    </xf>
    <xf numFmtId="176" fontId="7" fillId="0" borderId="240" xfId="92" applyNumberFormat="1" applyFont="1" applyFill="1" applyBorder="1" applyAlignment="1">
      <alignment horizontal="right" vertical="center"/>
    </xf>
    <xf numFmtId="176" fontId="7" fillId="0" borderId="241" xfId="92" applyNumberFormat="1" applyFont="1" applyFill="1" applyBorder="1" applyAlignment="1">
      <alignment horizontal="right" vertical="center"/>
    </xf>
    <xf numFmtId="176" fontId="7" fillId="0" borderId="245" xfId="92" applyNumberFormat="1" applyFont="1" applyFill="1" applyBorder="1" applyAlignment="1">
      <alignment horizontal="right" vertical="center"/>
    </xf>
    <xf numFmtId="176" fontId="7" fillId="0" borderId="246" xfId="92" applyNumberFormat="1" applyFont="1" applyFill="1" applyBorder="1" applyAlignment="1">
      <alignment horizontal="right" vertical="center"/>
    </xf>
    <xf numFmtId="176" fontId="7" fillId="0" borderId="247" xfId="92" applyNumberFormat="1" applyFont="1" applyFill="1" applyBorder="1" applyAlignment="1">
      <alignment horizontal="right" vertical="center"/>
    </xf>
    <xf numFmtId="190" fontId="7" fillId="0" borderId="12" xfId="1" applyNumberFormat="1" applyFill="1" applyBorder="1" applyAlignment="1">
      <alignment horizontal="right" vertical="center"/>
    </xf>
    <xf numFmtId="190" fontId="7" fillId="0" borderId="13" xfId="1" applyNumberFormat="1" applyFill="1" applyBorder="1" applyAlignment="1">
      <alignment horizontal="right" vertical="center"/>
    </xf>
    <xf numFmtId="190" fontId="7" fillId="0" borderId="14" xfId="1" applyNumberFormat="1" applyFill="1" applyBorder="1" applyAlignment="1">
      <alignment horizontal="right" vertical="center"/>
    </xf>
    <xf numFmtId="190" fontId="7" fillId="0" borderId="16" xfId="1" applyNumberFormat="1" applyFill="1" applyBorder="1" applyAlignment="1">
      <alignment horizontal="right" vertical="center"/>
    </xf>
    <xf numFmtId="190" fontId="7" fillId="0" borderId="22" xfId="1" applyNumberFormat="1" applyFill="1" applyBorder="1" applyAlignment="1">
      <alignment horizontal="right" vertical="center"/>
    </xf>
    <xf numFmtId="190" fontId="7" fillId="0" borderId="23" xfId="1" applyNumberFormat="1" applyFill="1" applyBorder="1" applyAlignment="1">
      <alignment horizontal="right" vertical="center"/>
    </xf>
    <xf numFmtId="190" fontId="7" fillId="0" borderId="239" xfId="1" applyNumberFormat="1" applyFill="1" applyBorder="1" applyAlignment="1">
      <alignment horizontal="right" vertical="center"/>
    </xf>
    <xf numFmtId="190" fontId="7" fillId="0" borderId="240" xfId="1" applyNumberFormat="1" applyFill="1" applyBorder="1" applyAlignment="1">
      <alignment horizontal="right" vertical="center"/>
    </xf>
    <xf numFmtId="190" fontId="7" fillId="0" borderId="245" xfId="1" applyNumberFormat="1" applyFill="1" applyBorder="1" applyAlignment="1">
      <alignment horizontal="right" vertical="center"/>
    </xf>
    <xf numFmtId="190" fontId="7" fillId="0" borderId="246" xfId="1" applyNumberFormat="1" applyFill="1" applyBorder="1" applyAlignment="1">
      <alignment horizontal="right" vertical="center"/>
    </xf>
    <xf numFmtId="190" fontId="7" fillId="0" borderId="57" xfId="1" applyNumberFormat="1" applyFill="1" applyBorder="1" applyAlignment="1">
      <alignment horizontal="right" vertical="center"/>
    </xf>
    <xf numFmtId="190" fontId="7" fillId="0" borderId="61" xfId="1" applyNumberFormat="1" applyFill="1" applyBorder="1" applyAlignment="1">
      <alignment horizontal="right" vertical="center"/>
    </xf>
    <xf numFmtId="0" fontId="7" fillId="0" borderId="1" xfId="1" applyBorder="1" applyAlignment="1">
      <alignment horizontal="center" vertical="center"/>
    </xf>
    <xf numFmtId="0" fontId="7" fillId="0" borderId="15" xfId="1" applyBorder="1" applyAlignment="1">
      <alignment horizontal="center" vertical="center"/>
    </xf>
    <xf numFmtId="0" fontId="7" fillId="0" borderId="84" xfId="1" applyBorder="1" applyAlignment="1">
      <alignment horizontal="center" vertical="center"/>
    </xf>
    <xf numFmtId="0" fontId="7" fillId="0" borderId="16" xfId="1" applyBorder="1" applyAlignment="1">
      <alignment horizontal="center" vertical="center"/>
    </xf>
    <xf numFmtId="0" fontId="7" fillId="0" borderId="22" xfId="1" applyBorder="1" applyAlignment="1">
      <alignment horizontal="center" vertical="center"/>
    </xf>
    <xf numFmtId="0" fontId="7" fillId="0" borderId="85" xfId="1" applyBorder="1" applyAlignment="1">
      <alignment horizontal="center" vertical="center"/>
    </xf>
    <xf numFmtId="183" fontId="7" fillId="0" borderId="26" xfId="1" applyNumberFormat="1" applyBorder="1" applyAlignment="1">
      <alignment horizontal="right"/>
    </xf>
    <xf numFmtId="183" fontId="7" fillId="0" borderId="0" xfId="1" applyNumberFormat="1" applyBorder="1" applyAlignment="1">
      <alignment horizontal="right"/>
    </xf>
    <xf numFmtId="183" fontId="7" fillId="0" borderId="43" xfId="1" applyNumberFormat="1" applyBorder="1" applyAlignment="1">
      <alignment horizontal="right"/>
    </xf>
    <xf numFmtId="176" fontId="7" fillId="0" borderId="15" xfId="92" applyNumberFormat="1" applyFont="1" applyBorder="1" applyAlignment="1">
      <alignment horizontal="right"/>
    </xf>
    <xf numFmtId="176" fontId="7" fillId="0" borderId="0" xfId="92" applyNumberFormat="1" applyFont="1" applyBorder="1" applyAlignment="1">
      <alignment horizontal="right"/>
    </xf>
    <xf numFmtId="176" fontId="7" fillId="0" borderId="84" xfId="92" applyNumberFormat="1" applyFont="1" applyBorder="1" applyAlignment="1">
      <alignment horizontal="right"/>
    </xf>
    <xf numFmtId="190" fontId="7" fillId="0" borderId="221" xfId="1" applyNumberFormat="1" applyFill="1" applyBorder="1" applyAlignment="1">
      <alignment horizontal="right" vertical="center"/>
    </xf>
    <xf numFmtId="190" fontId="7" fillId="0" borderId="223" xfId="1" applyNumberFormat="1" applyFill="1" applyBorder="1" applyAlignment="1">
      <alignment horizontal="right" vertical="center"/>
    </xf>
    <xf numFmtId="183" fontId="7" fillId="0" borderId="84" xfId="1" applyNumberFormat="1" applyBorder="1" applyAlignment="1">
      <alignment horizontal="right"/>
    </xf>
    <xf numFmtId="0" fontId="7" fillId="0" borderId="26" xfId="1" applyBorder="1" applyAlignment="1">
      <alignment horizontal="center"/>
    </xf>
    <xf numFmtId="0" fontId="7" fillId="0" borderId="0" xfId="1" applyBorder="1" applyAlignment="1">
      <alignment horizontal="center"/>
    </xf>
    <xf numFmtId="0" fontId="7" fillId="0" borderId="43" xfId="1" applyBorder="1" applyAlignment="1">
      <alignment horizontal="center"/>
    </xf>
    <xf numFmtId="183" fontId="7" fillId="0" borderId="270" xfId="1" applyNumberFormat="1" applyBorder="1" applyAlignment="1">
      <alignment horizontal="right"/>
    </xf>
    <xf numFmtId="183" fontId="7" fillId="0" borderId="274" xfId="1" applyNumberFormat="1" applyBorder="1" applyAlignment="1">
      <alignment horizontal="right"/>
    </xf>
    <xf numFmtId="183" fontId="7" fillId="0" borderId="272" xfId="1" applyNumberFormat="1" applyBorder="1" applyAlignment="1">
      <alignment horizontal="right"/>
    </xf>
    <xf numFmtId="183" fontId="7" fillId="0" borderId="275" xfId="1" applyNumberFormat="1" applyBorder="1" applyAlignment="1">
      <alignment horizontal="right"/>
    </xf>
    <xf numFmtId="176" fontId="7" fillId="0" borderId="237" xfId="92" applyNumberFormat="1" applyFont="1" applyBorder="1" applyAlignment="1">
      <alignment horizontal="right"/>
    </xf>
    <xf numFmtId="176" fontId="7" fillId="0" borderId="271" xfId="92" applyNumberFormat="1" applyFont="1" applyBorder="1" applyAlignment="1">
      <alignment horizontal="right"/>
    </xf>
    <xf numFmtId="176" fontId="7" fillId="0" borderId="272" xfId="92" applyNumberFormat="1" applyFont="1" applyBorder="1" applyAlignment="1">
      <alignment horizontal="right"/>
    </xf>
    <xf numFmtId="176" fontId="7" fillId="0" borderId="273" xfId="92" applyNumberFormat="1" applyFont="1" applyBorder="1" applyAlignment="1">
      <alignment horizontal="right"/>
    </xf>
    <xf numFmtId="183" fontId="7" fillId="0" borderId="273" xfId="1" applyNumberFormat="1" applyBorder="1" applyAlignment="1">
      <alignment horizontal="right"/>
    </xf>
    <xf numFmtId="0" fontId="7" fillId="0" borderId="270" xfId="1" applyBorder="1" applyAlignment="1">
      <alignment horizontal="center"/>
    </xf>
    <xf numFmtId="0" fontId="7" fillId="0" borderId="274" xfId="1" applyBorder="1" applyAlignment="1">
      <alignment horizontal="center"/>
    </xf>
    <xf numFmtId="0" fontId="7" fillId="0" borderId="272" xfId="1" applyBorder="1" applyAlignment="1">
      <alignment horizontal="center"/>
    </xf>
    <xf numFmtId="0" fontId="7" fillId="0" borderId="275" xfId="1" applyBorder="1" applyAlignment="1">
      <alignment horizontal="center"/>
    </xf>
    <xf numFmtId="0" fontId="7" fillId="0" borderId="237" xfId="1" applyBorder="1" applyAlignment="1">
      <alignment horizontal="center" vertical="center" wrapText="1"/>
    </xf>
    <xf numFmtId="0" fontId="7" fillId="0" borderId="13" xfId="1" applyBorder="1" applyAlignment="1">
      <alignment horizontal="center" vertical="center"/>
    </xf>
    <xf numFmtId="0" fontId="7" fillId="0" borderId="82" xfId="1" applyBorder="1" applyAlignment="1">
      <alignment horizontal="center" vertical="center"/>
    </xf>
    <xf numFmtId="0" fontId="7" fillId="0" borderId="271" xfId="1" applyBorder="1" applyAlignment="1">
      <alignment horizontal="center" vertical="center"/>
    </xf>
    <xf numFmtId="0" fontId="7" fillId="0" borderId="272" xfId="1" applyBorder="1" applyAlignment="1">
      <alignment horizontal="center" vertical="center"/>
    </xf>
    <xf numFmtId="0" fontId="7" fillId="0" borderId="273" xfId="1" applyBorder="1" applyAlignment="1">
      <alignment horizontal="center" vertical="center"/>
    </xf>
    <xf numFmtId="0" fontId="48" fillId="0" borderId="12" xfId="90" applyFill="1" applyBorder="1" applyAlignment="1" applyProtection="1">
      <alignment horizontal="left" vertical="center" shrinkToFit="1"/>
      <protection locked="0"/>
    </xf>
    <xf numFmtId="0" fontId="48" fillId="0" borderId="13" xfId="90" applyFill="1" applyBorder="1" applyAlignment="1" applyProtection="1">
      <alignment horizontal="left" vertical="center" shrinkToFit="1"/>
      <protection locked="0"/>
    </xf>
    <xf numFmtId="0" fontId="48" fillId="0" borderId="14" xfId="90" applyFill="1" applyBorder="1" applyAlignment="1" applyProtection="1">
      <alignment horizontal="left" vertical="center" shrinkToFit="1"/>
      <protection locked="0"/>
    </xf>
    <xf numFmtId="0" fontId="48" fillId="0" borderId="16" xfId="90" applyFill="1" applyBorder="1" applyAlignment="1" applyProtection="1">
      <alignment horizontal="left" vertical="center" shrinkToFit="1"/>
      <protection locked="0"/>
    </xf>
    <xf numFmtId="0" fontId="48" fillId="0" borderId="22" xfId="90" applyFill="1" applyBorder="1" applyAlignment="1" applyProtection="1">
      <alignment horizontal="left" vertical="center" shrinkToFit="1"/>
      <protection locked="0"/>
    </xf>
    <xf numFmtId="0" fontId="48" fillId="0" borderId="23" xfId="90" applyFill="1" applyBorder="1" applyAlignment="1" applyProtection="1">
      <alignment horizontal="left" vertical="center" shrinkToFit="1"/>
      <protection locked="0"/>
    </xf>
    <xf numFmtId="189" fontId="91" fillId="0" borderId="12" xfId="1" applyNumberFormat="1" applyFont="1" applyFill="1" applyBorder="1" applyAlignment="1">
      <alignment horizontal="right" vertical="center"/>
    </xf>
    <xf numFmtId="189" fontId="91" fillId="0" borderId="13" xfId="1" applyNumberFormat="1" applyFont="1" applyFill="1" applyBorder="1" applyAlignment="1">
      <alignment horizontal="right" vertical="center"/>
    </xf>
    <xf numFmtId="189" fontId="91" fillId="0" borderId="14" xfId="1" applyNumberFormat="1" applyFont="1" applyFill="1" applyBorder="1" applyAlignment="1">
      <alignment horizontal="right" vertical="center"/>
    </xf>
    <xf numFmtId="189" fontId="91" fillId="0" borderId="15" xfId="1" applyNumberFormat="1" applyFont="1" applyFill="1" applyBorder="1" applyAlignment="1">
      <alignment horizontal="right" vertical="center"/>
    </xf>
    <xf numFmtId="189" fontId="91" fillId="0" borderId="0" xfId="1" applyNumberFormat="1" applyFont="1" applyFill="1" applyBorder="1" applyAlignment="1">
      <alignment horizontal="right" vertical="center"/>
    </xf>
    <xf numFmtId="189" fontId="91" fillId="0" borderId="43" xfId="1" applyNumberFormat="1" applyFont="1" applyFill="1" applyBorder="1" applyAlignment="1">
      <alignment horizontal="right" vertical="center"/>
    </xf>
    <xf numFmtId="0" fontId="91" fillId="0" borderId="239" xfId="1" applyFont="1" applyFill="1" applyBorder="1" applyAlignment="1">
      <alignment horizontal="right" vertical="center"/>
    </xf>
    <xf numFmtId="0" fontId="91" fillId="0" borderId="240" xfId="1" applyFont="1" applyFill="1" applyBorder="1" applyAlignment="1">
      <alignment horizontal="right" vertical="center"/>
    </xf>
    <xf numFmtId="0" fontId="91" fillId="0" borderId="242" xfId="1" applyFont="1" applyFill="1" applyBorder="1" applyAlignment="1">
      <alignment horizontal="right" vertical="center"/>
    </xf>
    <xf numFmtId="0" fontId="91" fillId="0" borderId="243" xfId="1" applyFont="1" applyFill="1" applyBorder="1" applyAlignment="1">
      <alignment horizontal="right" vertical="center"/>
    </xf>
    <xf numFmtId="189" fontId="91" fillId="0" borderId="57" xfId="1" applyNumberFormat="1" applyFont="1" applyFill="1" applyBorder="1" applyAlignment="1">
      <alignment horizontal="right" vertical="center"/>
    </xf>
    <xf numFmtId="189" fontId="91" fillId="0" borderId="59" xfId="1" applyNumberFormat="1" applyFont="1" applyFill="1" applyBorder="1" applyAlignment="1">
      <alignment horizontal="right" vertical="center"/>
    </xf>
    <xf numFmtId="176" fontId="7" fillId="0" borderId="60" xfId="92" applyNumberFormat="1" applyFont="1" applyFill="1" applyBorder="1" applyAlignment="1">
      <alignment horizontal="right" vertical="center"/>
    </xf>
    <xf numFmtId="0" fontId="91" fillId="0" borderId="245" xfId="1" applyFont="1" applyFill="1" applyBorder="1" applyAlignment="1">
      <alignment horizontal="right" vertical="center"/>
    </xf>
    <xf numFmtId="0" fontId="91" fillId="0" borderId="246" xfId="1" applyFont="1" applyFill="1" applyBorder="1" applyAlignment="1">
      <alignment horizontal="right" vertical="center"/>
    </xf>
    <xf numFmtId="0" fontId="7" fillId="0" borderId="0" xfId="1" applyFill="1" applyBorder="1" applyAlignment="1">
      <alignment horizontal="center" vertical="center" shrinkToFit="1"/>
    </xf>
    <xf numFmtId="0" fontId="7" fillId="0" borderId="43" xfId="1" applyFill="1" applyBorder="1" applyAlignment="1">
      <alignment horizontal="center" vertical="center" shrinkToFit="1"/>
    </xf>
    <xf numFmtId="0" fontId="7" fillId="0" borderId="15" xfId="1" applyFill="1" applyBorder="1" applyAlignment="1">
      <alignment horizontal="center" vertical="center"/>
    </xf>
    <xf numFmtId="0" fontId="7" fillId="0" borderId="43" xfId="1" applyFill="1" applyBorder="1" applyAlignment="1">
      <alignment horizontal="center" vertical="center"/>
    </xf>
    <xf numFmtId="189" fontId="91" fillId="0" borderId="16" xfId="1" applyNumberFormat="1" applyFont="1" applyFill="1" applyBorder="1" applyAlignment="1">
      <alignment horizontal="right" vertical="center"/>
    </xf>
    <xf numFmtId="189" fontId="91" fillId="0" borderId="22" xfId="1" applyNumberFormat="1" applyFont="1" applyFill="1" applyBorder="1" applyAlignment="1">
      <alignment horizontal="right" vertical="center"/>
    </xf>
    <xf numFmtId="189" fontId="91" fillId="0" borderId="23" xfId="1" applyNumberFormat="1" applyFont="1" applyFill="1" applyBorder="1" applyAlignment="1">
      <alignment horizontal="right" vertical="center"/>
    </xf>
    <xf numFmtId="189" fontId="91" fillId="0" borderId="61" xfId="1" applyNumberFormat="1" applyFont="1" applyFill="1" applyBorder="1" applyAlignment="1">
      <alignment horizontal="right" vertical="center"/>
    </xf>
    <xf numFmtId="211" fontId="2" fillId="0" borderId="11" xfId="0" applyNumberFormat="1" applyFont="1" applyBorder="1" applyAlignment="1">
      <alignment horizontal="center" vertical="center"/>
    </xf>
    <xf numFmtId="211" fontId="2" fillId="0" borderId="198" xfId="0" applyNumberFormat="1" applyFont="1" applyBorder="1" applyAlignment="1">
      <alignment horizontal="center" vertical="center"/>
    </xf>
    <xf numFmtId="211" fontId="2" fillId="0" borderId="208" xfId="0" applyNumberFormat="1" applyFont="1" applyBorder="1" applyAlignment="1">
      <alignment horizontal="center" vertical="center"/>
    </xf>
    <xf numFmtId="0" fontId="38" fillId="0" borderId="12" xfId="0" applyFont="1" applyBorder="1" applyAlignment="1">
      <alignment horizontal="center" vertical="center"/>
    </xf>
    <xf numFmtId="0" fontId="38" fillId="0" borderId="13" xfId="0" applyFont="1" applyBorder="1" applyAlignment="1">
      <alignment horizontal="center" vertical="center"/>
    </xf>
    <xf numFmtId="0" fontId="38" fillId="0" borderId="14" xfId="0" applyFont="1" applyBorder="1" applyAlignment="1">
      <alignment horizontal="center" vertical="center"/>
    </xf>
    <xf numFmtId="0" fontId="38" fillId="0" borderId="15" xfId="0" applyFont="1" applyBorder="1" applyAlignment="1">
      <alignment horizontal="center" vertical="center"/>
    </xf>
    <xf numFmtId="0" fontId="38" fillId="0" borderId="0" xfId="0" applyFont="1" applyBorder="1" applyAlignment="1">
      <alignment horizontal="center" vertical="center"/>
    </xf>
    <xf numFmtId="0" fontId="38" fillId="0" borderId="43" xfId="0" applyFont="1" applyBorder="1" applyAlignment="1">
      <alignment horizontal="center" vertical="center"/>
    </xf>
    <xf numFmtId="0" fontId="38" fillId="0" borderId="16" xfId="0" applyFont="1" applyBorder="1" applyAlignment="1">
      <alignment horizontal="center" vertical="center"/>
    </xf>
    <xf numFmtId="0" fontId="38" fillId="0" borderId="22" xfId="0" applyFont="1" applyBorder="1" applyAlignment="1">
      <alignment horizontal="center" vertical="center"/>
    </xf>
    <xf numFmtId="0" fontId="38" fillId="0" borderId="23" xfId="0" applyFont="1" applyBorder="1" applyAlignment="1">
      <alignment horizontal="center" vertical="center"/>
    </xf>
    <xf numFmtId="0" fontId="59" fillId="0" borderId="11" xfId="0" applyFont="1" applyBorder="1" applyAlignment="1">
      <alignment horizontal="center" vertical="center"/>
    </xf>
    <xf numFmtId="0" fontId="59" fillId="0" borderId="44" xfId="0" applyFont="1" applyBorder="1" applyAlignment="1">
      <alignment horizontal="center" vertical="center"/>
    </xf>
    <xf numFmtId="0" fontId="59" fillId="0" borderId="10" xfId="0" applyFont="1" applyBorder="1" applyAlignment="1">
      <alignment horizontal="center" vertical="center"/>
    </xf>
    <xf numFmtId="0" fontId="2" fillId="37" borderId="1" xfId="0" applyFont="1" applyFill="1" applyBorder="1" applyAlignment="1">
      <alignment horizontal="center" vertical="center"/>
    </xf>
    <xf numFmtId="0" fontId="2" fillId="0" borderId="11" xfId="0" applyNumberFormat="1" applyFont="1" applyFill="1" applyBorder="1" applyAlignment="1">
      <alignment horizontal="center" vertical="center"/>
    </xf>
    <xf numFmtId="0" fontId="2" fillId="0" borderId="44" xfId="0" applyNumberFormat="1" applyFont="1" applyFill="1" applyBorder="1" applyAlignment="1">
      <alignment horizontal="center" vertical="center"/>
    </xf>
    <xf numFmtId="0" fontId="2" fillId="0" borderId="10" xfId="0" applyNumberFormat="1" applyFont="1" applyFill="1" applyBorder="1" applyAlignment="1">
      <alignment horizontal="center" vertical="center"/>
    </xf>
    <xf numFmtId="183" fontId="2" fillId="0" borderId="71" xfId="0" applyNumberFormat="1" applyFont="1" applyBorder="1" applyAlignment="1">
      <alignment horizontal="right" vertical="center"/>
    </xf>
    <xf numFmtId="0" fontId="2" fillId="0" borderId="69" xfId="0" applyFont="1" applyBorder="1" applyAlignment="1">
      <alignment horizontal="right" vertical="center"/>
    </xf>
    <xf numFmtId="0" fontId="2" fillId="0" borderId="67" xfId="0" applyFont="1" applyBorder="1" applyAlignment="1">
      <alignment horizontal="right" vertical="center"/>
    </xf>
    <xf numFmtId="176" fontId="2" fillId="0" borderId="191" xfId="92" applyNumberFormat="1" applyFont="1" applyBorder="1" applyAlignment="1">
      <alignment horizontal="right" vertical="center"/>
    </xf>
    <xf numFmtId="176" fontId="2" fillId="0" borderId="70" xfId="92" applyNumberFormat="1" applyFont="1" applyBorder="1" applyAlignment="1">
      <alignment horizontal="right" vertical="center"/>
    </xf>
    <xf numFmtId="176" fontId="2" fillId="0" borderId="72" xfId="92" applyNumberFormat="1" applyFont="1" applyBorder="1" applyAlignment="1">
      <alignment horizontal="right" vertical="center"/>
    </xf>
    <xf numFmtId="0" fontId="2" fillId="37" borderId="1" xfId="0" applyFont="1" applyFill="1" applyBorder="1" applyAlignment="1">
      <alignment horizontal="center" vertical="center" wrapText="1"/>
    </xf>
    <xf numFmtId="176" fontId="2" fillId="0" borderId="11" xfId="92" applyNumberFormat="1" applyFont="1" applyFill="1" applyBorder="1" applyAlignment="1">
      <alignment horizontal="right" vertical="center"/>
    </xf>
    <xf numFmtId="176" fontId="2" fillId="0" borderId="44" xfId="92" applyNumberFormat="1" applyFont="1" applyFill="1" applyBorder="1" applyAlignment="1">
      <alignment horizontal="right" vertical="center"/>
    </xf>
    <xf numFmtId="176" fontId="2" fillId="0" borderId="53" xfId="92" applyNumberFormat="1" applyFont="1" applyFill="1" applyBorder="1" applyAlignment="1">
      <alignment horizontal="right" vertical="center"/>
    </xf>
    <xf numFmtId="183" fontId="2" fillId="0" borderId="32" xfId="91" applyNumberFormat="1" applyFont="1" applyBorder="1" applyAlignment="1">
      <alignment horizontal="right" vertical="center"/>
    </xf>
    <xf numFmtId="183" fontId="2" fillId="0" borderId="53" xfId="91" applyNumberFormat="1" applyFont="1" applyBorder="1" applyAlignment="1">
      <alignment horizontal="right" vertical="center"/>
    </xf>
    <xf numFmtId="49" fontId="2" fillId="0" borderId="12" xfId="0" applyNumberFormat="1" applyFont="1" applyBorder="1" applyAlignment="1">
      <alignment horizontal="center" vertical="center" shrinkToFit="1"/>
    </xf>
    <xf numFmtId="49" fontId="2" fillId="0" borderId="13" xfId="0" applyNumberFormat="1" applyFont="1" applyBorder="1" applyAlignment="1">
      <alignment horizontal="center" vertical="center" shrinkToFit="1"/>
    </xf>
    <xf numFmtId="49" fontId="2" fillId="0" borderId="14" xfId="0" applyNumberFormat="1" applyFont="1" applyBorder="1" applyAlignment="1">
      <alignment horizontal="center" vertical="center" shrinkToFit="1"/>
    </xf>
    <xf numFmtId="49" fontId="2" fillId="0" borderId="16" xfId="0" applyNumberFormat="1" applyFont="1" applyBorder="1" applyAlignment="1">
      <alignment horizontal="center" vertical="center" shrinkToFit="1"/>
    </xf>
    <xf numFmtId="49" fontId="2" fillId="0" borderId="22" xfId="0" applyNumberFormat="1" applyFont="1" applyBorder="1" applyAlignment="1">
      <alignment horizontal="center" vertical="center" shrinkToFit="1"/>
    </xf>
    <xf numFmtId="49" fontId="2" fillId="0" borderId="23" xfId="0" applyNumberFormat="1" applyFont="1" applyBorder="1" applyAlignment="1">
      <alignment horizontal="center" vertical="center" shrinkToFit="1"/>
    </xf>
    <xf numFmtId="49" fontId="2" fillId="0" borderId="12" xfId="0" applyNumberFormat="1" applyFont="1" applyBorder="1" applyAlignment="1">
      <alignment horizontal="center" vertical="center" wrapText="1" shrinkToFit="1"/>
    </xf>
    <xf numFmtId="0" fontId="2" fillId="0" borderId="12" xfId="0" applyFont="1" applyBorder="1" applyAlignment="1">
      <alignment horizontal="center" vertical="center" shrinkToFit="1"/>
    </xf>
    <xf numFmtId="0" fontId="2" fillId="0" borderId="13" xfId="0" applyFont="1" applyBorder="1" applyAlignment="1">
      <alignment horizontal="center" vertical="center" shrinkToFit="1"/>
    </xf>
    <xf numFmtId="0" fontId="2" fillId="0" borderId="14" xfId="0" applyFont="1" applyBorder="1" applyAlignment="1">
      <alignment horizontal="center" vertical="center" shrinkToFit="1"/>
    </xf>
    <xf numFmtId="0" fontId="2" fillId="0" borderId="16" xfId="0" applyFont="1" applyBorder="1" applyAlignment="1">
      <alignment horizontal="center" vertical="center" shrinkToFit="1"/>
    </xf>
    <xf numFmtId="0" fontId="2" fillId="0" borderId="22" xfId="0" applyFont="1" applyBorder="1" applyAlignment="1">
      <alignment horizontal="center" vertical="center" shrinkToFit="1"/>
    </xf>
    <xf numFmtId="0" fontId="2" fillId="0" borderId="23" xfId="0" applyFont="1" applyBorder="1" applyAlignment="1">
      <alignment horizontal="center" vertical="center" shrinkToFit="1"/>
    </xf>
    <xf numFmtId="183" fontId="2" fillId="0" borderId="72" xfId="0" applyNumberFormat="1" applyFont="1" applyBorder="1" applyAlignment="1">
      <alignment horizontal="right" vertical="center"/>
    </xf>
    <xf numFmtId="183" fontId="2" fillId="0" borderId="70" xfId="0" applyNumberFormat="1" applyFont="1" applyBorder="1" applyAlignment="1">
      <alignment horizontal="right" vertical="center"/>
    </xf>
    <xf numFmtId="183" fontId="2" fillId="0" borderId="208" xfId="91" applyNumberFormat="1" applyFont="1" applyBorder="1" applyAlignment="1">
      <alignment horizontal="right" vertical="center"/>
    </xf>
    <xf numFmtId="176" fontId="2" fillId="0" borderId="68" xfId="92" applyNumberFormat="1" applyFont="1" applyBorder="1" applyAlignment="1">
      <alignment horizontal="right" vertical="center"/>
    </xf>
    <xf numFmtId="199" fontId="59" fillId="0" borderId="199" xfId="0" applyNumberFormat="1" applyFont="1" applyFill="1" applyBorder="1" applyAlignment="1">
      <alignment horizontal="right" vertical="center"/>
    </xf>
    <xf numFmtId="199" fontId="59" fillId="0" borderId="65" xfId="0" applyNumberFormat="1" applyFont="1" applyFill="1" applyBorder="1" applyAlignment="1">
      <alignment horizontal="right" vertical="center"/>
    </xf>
    <xf numFmtId="199" fontId="59" fillId="0" borderId="69" xfId="0" applyNumberFormat="1" applyFont="1" applyFill="1" applyBorder="1" applyAlignment="1">
      <alignment horizontal="right" vertical="center"/>
    </xf>
    <xf numFmtId="176" fontId="2" fillId="0" borderId="254" xfId="92" applyNumberFormat="1" applyFont="1" applyFill="1" applyBorder="1" applyAlignment="1">
      <alignment horizontal="right" vertical="center"/>
    </xf>
    <xf numFmtId="176" fontId="2" fillId="0" borderId="255" xfId="92" applyNumberFormat="1" applyFont="1" applyFill="1" applyBorder="1" applyAlignment="1">
      <alignment horizontal="right" vertical="center"/>
    </xf>
    <xf numFmtId="176" fontId="2" fillId="0" borderId="260" xfId="92" applyNumberFormat="1" applyFont="1" applyFill="1" applyBorder="1" applyAlignment="1">
      <alignment horizontal="right" vertical="center"/>
    </xf>
    <xf numFmtId="183" fontId="2" fillId="0" borderId="10" xfId="91" applyNumberFormat="1" applyFont="1" applyBorder="1" applyAlignment="1">
      <alignment horizontal="right" vertical="center"/>
    </xf>
    <xf numFmtId="0" fontId="2" fillId="0" borderId="14"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23" xfId="0" applyFont="1" applyBorder="1" applyAlignment="1">
      <alignment horizontal="center" vertical="center" wrapText="1"/>
    </xf>
    <xf numFmtId="211" fontId="2" fillId="0" borderId="12" xfId="0" applyNumberFormat="1" applyFont="1" applyBorder="1" applyAlignment="1">
      <alignment horizontal="center" vertical="center"/>
    </xf>
    <xf numFmtId="211" fontId="2" fillId="0" borderId="15" xfId="0" applyNumberFormat="1" applyFont="1" applyBorder="1" applyAlignment="1">
      <alignment horizontal="center" vertical="center"/>
    </xf>
    <xf numFmtId="211" fontId="2" fillId="0" borderId="16" xfId="0" applyNumberFormat="1" applyFont="1" applyBorder="1" applyAlignment="1">
      <alignment horizontal="center" vertical="center"/>
    </xf>
    <xf numFmtId="211" fontId="2" fillId="0" borderId="233" xfId="0" applyNumberFormat="1" applyFont="1" applyBorder="1" applyAlignment="1">
      <alignment horizontal="center" vertical="center"/>
    </xf>
    <xf numFmtId="0" fontId="2" fillId="0" borderId="63" xfId="0" applyFont="1" applyFill="1" applyBorder="1" applyAlignment="1">
      <alignment horizontal="center" vertical="center"/>
    </xf>
    <xf numFmtId="0" fontId="2" fillId="0" borderId="65" xfId="0" applyFont="1" applyFill="1" applyBorder="1" applyAlignment="1">
      <alignment horizontal="center" vertical="center"/>
    </xf>
    <xf numFmtId="0" fontId="2" fillId="0" borderId="67" xfId="0" applyFont="1" applyFill="1" applyBorder="1" applyAlignment="1">
      <alignment horizontal="center" vertical="center"/>
    </xf>
    <xf numFmtId="183" fontId="2" fillId="0" borderId="32" xfId="0" applyNumberFormat="1" applyFont="1" applyBorder="1" applyAlignment="1">
      <alignment horizontal="right" vertical="center"/>
    </xf>
    <xf numFmtId="183" fontId="2" fillId="0" borderId="53" xfId="0" applyNumberFormat="1" applyFont="1" applyBorder="1" applyAlignment="1">
      <alignment horizontal="right" vertical="center"/>
    </xf>
    <xf numFmtId="0" fontId="2" fillId="0" borderId="13" xfId="0" applyFont="1" applyBorder="1" applyAlignment="1">
      <alignment horizontal="center" vertical="center" wrapText="1"/>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0" xfId="0" applyFont="1" applyBorder="1" applyAlignment="1">
      <alignment horizontal="center" vertical="center"/>
    </xf>
    <xf numFmtId="0" fontId="2" fillId="0" borderId="43" xfId="0"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39" fillId="34" borderId="24" xfId="0" applyFont="1" applyFill="1" applyBorder="1" applyAlignment="1">
      <alignment horizontal="center" vertical="center" shrinkToFit="1"/>
    </xf>
    <xf numFmtId="0" fontId="39" fillId="34" borderId="27" xfId="0" applyFont="1" applyFill="1" applyBorder="1" applyAlignment="1">
      <alignment horizontal="center" vertical="center" shrinkToFit="1"/>
    </xf>
    <xf numFmtId="0" fontId="39" fillId="34" borderId="25" xfId="0" applyFont="1" applyFill="1" applyBorder="1" applyAlignment="1">
      <alignment horizontal="center" vertical="center" shrinkToFit="1"/>
    </xf>
    <xf numFmtId="0" fontId="39" fillId="33" borderId="24" xfId="0" applyFont="1" applyFill="1" applyBorder="1" applyAlignment="1">
      <alignment horizontal="center" vertical="center"/>
    </xf>
    <xf numFmtId="0" fontId="39" fillId="33" borderId="27" xfId="0" applyFont="1" applyFill="1" applyBorder="1" applyAlignment="1">
      <alignment horizontal="center" vertical="center"/>
    </xf>
    <xf numFmtId="0" fontId="39" fillId="33" borderId="25" xfId="0" applyFont="1" applyFill="1" applyBorder="1" applyAlignment="1">
      <alignment horizontal="center" vertical="center"/>
    </xf>
    <xf numFmtId="0" fontId="5" fillId="0" borderId="0" xfId="0" applyFont="1" applyAlignment="1">
      <alignment horizontal="center" vertical="center"/>
    </xf>
    <xf numFmtId="0" fontId="39" fillId="0" borderId="22" xfId="0" applyFont="1" applyBorder="1" applyAlignment="1">
      <alignment horizontal="center" vertical="center"/>
    </xf>
    <xf numFmtId="0" fontId="39" fillId="0" borderId="13" xfId="0" applyFont="1" applyBorder="1" applyAlignment="1">
      <alignment horizontal="center" vertical="center"/>
    </xf>
    <xf numFmtId="0" fontId="2" fillId="0" borderId="12"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22" xfId="0" applyFont="1" applyBorder="1" applyAlignment="1">
      <alignment horizontal="center" vertical="center" wrapText="1"/>
    </xf>
    <xf numFmtId="0" fontId="38" fillId="0" borderId="0" xfId="0" applyFont="1" applyBorder="1" applyAlignment="1">
      <alignment horizontal="left" vertical="top" wrapText="1" indent="1"/>
    </xf>
    <xf numFmtId="0" fontId="2" fillId="0" borderId="11" xfId="0" applyFont="1" applyBorder="1" applyAlignment="1">
      <alignment horizontal="center" vertical="center"/>
    </xf>
    <xf numFmtId="0" fontId="2" fillId="0" borderId="44" xfId="0" applyFont="1" applyBorder="1" applyAlignment="1">
      <alignment horizontal="center" vertical="center"/>
    </xf>
    <xf numFmtId="0" fontId="2" fillId="0" borderId="10" xfId="0" applyFont="1" applyBorder="1" applyAlignment="1">
      <alignment horizontal="center" vertical="center"/>
    </xf>
    <xf numFmtId="0" fontId="2" fillId="37" borderId="11" xfId="0" applyFont="1" applyFill="1" applyBorder="1" applyAlignment="1">
      <alignment horizontal="center" vertical="center" wrapText="1"/>
    </xf>
    <xf numFmtId="0" fontId="2" fillId="37" borderId="44" xfId="0" applyFont="1" applyFill="1" applyBorder="1" applyAlignment="1">
      <alignment horizontal="center" vertical="center" wrapText="1"/>
    </xf>
    <xf numFmtId="0" fontId="2" fillId="37" borderId="10" xfId="0" applyFont="1" applyFill="1" applyBorder="1" applyAlignment="1">
      <alignment horizontal="center" vertical="center" wrapText="1"/>
    </xf>
    <xf numFmtId="0" fontId="2" fillId="0" borderId="11" xfId="0" applyFont="1" applyBorder="1" applyAlignment="1">
      <alignment horizontal="center" vertical="center" wrapText="1"/>
    </xf>
    <xf numFmtId="0" fontId="2" fillId="0" borderId="44" xfId="0" applyFont="1" applyBorder="1" applyAlignment="1">
      <alignment horizontal="center" vertical="center" wrapText="1"/>
    </xf>
    <xf numFmtId="0" fontId="2" fillId="0" borderId="10" xfId="0" applyFont="1" applyBorder="1" applyAlignment="1">
      <alignment horizontal="center" vertical="center" wrapText="1"/>
    </xf>
    <xf numFmtId="0" fontId="96" fillId="0" borderId="219" xfId="0" applyFont="1" applyBorder="1" applyAlignment="1">
      <alignment horizontal="center" vertical="center" wrapText="1"/>
    </xf>
    <xf numFmtId="0" fontId="96" fillId="0" borderId="65" xfId="0" applyFont="1" applyBorder="1" applyAlignment="1">
      <alignment horizontal="center" vertical="center"/>
    </xf>
    <xf numFmtId="0" fontId="96" fillId="0" borderId="67" xfId="0" applyFont="1" applyBorder="1" applyAlignment="1">
      <alignment horizontal="center" vertical="center"/>
    </xf>
    <xf numFmtId="0" fontId="2" fillId="37" borderId="11" xfId="0" applyFont="1" applyFill="1" applyBorder="1" applyAlignment="1">
      <alignment horizontal="center" vertical="center"/>
    </xf>
    <xf numFmtId="0" fontId="2" fillId="37" borderId="44" xfId="0" applyFont="1" applyFill="1" applyBorder="1" applyAlignment="1">
      <alignment horizontal="center" vertical="center"/>
    </xf>
    <xf numFmtId="0" fontId="2" fillId="37" borderId="10" xfId="0" applyFont="1" applyFill="1" applyBorder="1" applyAlignment="1">
      <alignment horizontal="center" vertical="center"/>
    </xf>
    <xf numFmtId="0" fontId="75" fillId="0" borderId="0" xfId="90" applyFont="1" applyAlignment="1" applyProtection="1">
      <alignment horizontal="right" vertical="center"/>
      <protection locked="0"/>
    </xf>
    <xf numFmtId="0" fontId="76" fillId="0" borderId="0" xfId="90" applyFont="1" applyAlignment="1" applyProtection="1">
      <alignment horizontal="right" vertical="center"/>
      <protection locked="0"/>
    </xf>
    <xf numFmtId="0" fontId="4" fillId="0" borderId="64"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68" xfId="0" applyFont="1" applyBorder="1" applyAlignment="1">
      <alignment horizontal="center" vertical="center" wrapText="1"/>
    </xf>
    <xf numFmtId="0" fontId="2" fillId="0" borderId="28" xfId="0" applyFont="1" applyBorder="1" applyAlignment="1">
      <alignment horizontal="left" vertical="center"/>
    </xf>
    <xf numFmtId="0" fontId="2" fillId="0" borderId="29" xfId="0" applyFont="1" applyBorder="1" applyAlignment="1">
      <alignment horizontal="left" vertical="center"/>
    </xf>
    <xf numFmtId="0" fontId="2" fillId="0" borderId="30" xfId="0" applyFont="1" applyBorder="1" applyAlignment="1">
      <alignment horizontal="left" vertical="center"/>
    </xf>
    <xf numFmtId="0" fontId="2" fillId="0" borderId="50" xfId="0" applyFont="1" applyBorder="1" applyAlignment="1">
      <alignment horizontal="left" vertical="center"/>
    </xf>
    <xf numFmtId="0" fontId="2" fillId="0" borderId="51" xfId="0" applyFont="1" applyBorder="1" applyAlignment="1">
      <alignment horizontal="left" vertical="center"/>
    </xf>
    <xf numFmtId="0" fontId="2" fillId="0" borderId="52" xfId="0" applyFont="1" applyBorder="1" applyAlignment="1">
      <alignment horizontal="left" vertical="center"/>
    </xf>
    <xf numFmtId="0" fontId="2" fillId="0" borderId="48" xfId="0" applyFont="1" applyBorder="1" applyAlignment="1">
      <alignment horizontal="left" vertical="center"/>
    </xf>
    <xf numFmtId="0" fontId="2" fillId="0" borderId="22" xfId="0" applyFont="1" applyBorder="1" applyAlignment="1">
      <alignment horizontal="left" vertical="center"/>
    </xf>
    <xf numFmtId="0" fontId="2" fillId="0" borderId="23" xfId="0" applyFont="1" applyBorder="1" applyAlignment="1">
      <alignment horizontal="left"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5" fillId="0" borderId="12" xfId="0" applyFont="1" applyBorder="1" applyAlignment="1">
      <alignment horizontal="left" vertical="center"/>
    </xf>
    <xf numFmtId="0" fontId="5" fillId="0" borderId="13" xfId="0" applyFont="1" applyBorder="1" applyAlignment="1">
      <alignment horizontal="left" vertical="center"/>
    </xf>
    <xf numFmtId="0" fontId="5" fillId="0" borderId="14" xfId="0" applyFont="1" applyBorder="1" applyAlignment="1">
      <alignment horizontal="left" vertical="center"/>
    </xf>
    <xf numFmtId="0" fontId="5" fillId="0" borderId="15" xfId="0" applyFont="1" applyBorder="1" applyAlignment="1">
      <alignment horizontal="left" vertical="center"/>
    </xf>
    <xf numFmtId="0" fontId="5" fillId="0" borderId="0" xfId="0" applyFont="1" applyBorder="1" applyAlignment="1">
      <alignment horizontal="left" vertical="center"/>
    </xf>
    <xf numFmtId="0" fontId="5" fillId="0" borderId="43" xfId="0" applyFont="1" applyBorder="1" applyAlignment="1">
      <alignment horizontal="left" vertical="center"/>
    </xf>
    <xf numFmtId="49" fontId="2" fillId="0" borderId="16" xfId="0" applyNumberFormat="1" applyFont="1" applyBorder="1" applyAlignment="1">
      <alignment horizontal="center" vertical="center" wrapText="1" shrinkToFit="1"/>
    </xf>
    <xf numFmtId="0" fontId="2" fillId="0" borderId="12" xfId="0" applyFont="1" applyBorder="1" applyAlignment="1">
      <alignment horizontal="center" vertical="center" wrapText="1" shrinkToFit="1"/>
    </xf>
    <xf numFmtId="0" fontId="2" fillId="0" borderId="16" xfId="0" applyFont="1" applyBorder="1" applyAlignment="1">
      <alignment horizontal="center" vertical="center" wrapText="1" shrinkToFit="1"/>
    </xf>
    <xf numFmtId="0" fontId="2" fillId="0" borderId="55" xfId="0" applyFont="1" applyBorder="1" applyAlignment="1">
      <alignment horizontal="left" vertical="center"/>
    </xf>
    <xf numFmtId="0" fontId="2" fillId="0" borderId="0" xfId="0" applyFont="1" applyBorder="1" applyAlignment="1">
      <alignment horizontal="left" vertical="center"/>
    </xf>
    <xf numFmtId="0" fontId="2" fillId="0" borderId="43" xfId="0" applyFont="1" applyBorder="1" applyAlignment="1">
      <alignment horizontal="left" vertical="center"/>
    </xf>
    <xf numFmtId="183" fontId="2" fillId="0" borderId="44" xfId="91" applyNumberFormat="1" applyFont="1" applyBorder="1" applyAlignment="1">
      <alignment horizontal="right" vertical="center"/>
    </xf>
    <xf numFmtId="183" fontId="2" fillId="0" borderId="44" xfId="0" applyNumberFormat="1" applyFont="1" applyBorder="1" applyAlignment="1">
      <alignment horizontal="right" vertical="center"/>
    </xf>
    <xf numFmtId="183" fontId="2" fillId="0" borderId="10" xfId="0" applyNumberFormat="1" applyFont="1" applyBorder="1" applyAlignment="1">
      <alignment horizontal="right" vertical="center"/>
    </xf>
    <xf numFmtId="176" fontId="2" fillId="0" borderId="11" xfId="92" applyNumberFormat="1" applyFont="1" applyBorder="1" applyAlignment="1">
      <alignment horizontal="right" vertical="center"/>
    </xf>
    <xf numFmtId="176" fontId="2" fillId="0" borderId="44" xfId="92" applyNumberFormat="1" applyFont="1" applyBorder="1" applyAlignment="1">
      <alignment horizontal="right" vertical="center"/>
    </xf>
    <xf numFmtId="176" fontId="2" fillId="0" borderId="53" xfId="92" applyNumberFormat="1" applyFont="1" applyBorder="1" applyAlignment="1">
      <alignment horizontal="right" vertical="center"/>
    </xf>
    <xf numFmtId="211" fontId="2" fillId="0" borderId="238" xfId="0" applyNumberFormat="1" applyFont="1" applyBorder="1" applyAlignment="1">
      <alignment horizontal="center" vertical="center"/>
    </xf>
    <xf numFmtId="0" fontId="39" fillId="0" borderId="0" xfId="0" applyFont="1" applyAlignment="1">
      <alignment horizontal="center" vertical="center"/>
    </xf>
    <xf numFmtId="0" fontId="38" fillId="0" borderId="0" xfId="0" applyFont="1" applyAlignment="1">
      <alignment horizontal="left" vertical="top" wrapText="1" indent="1"/>
    </xf>
    <xf numFmtId="199" fontId="2" fillId="0" borderId="199" xfId="0" applyNumberFormat="1" applyFont="1" applyFill="1" applyBorder="1" applyAlignment="1">
      <alignment horizontal="right" vertical="center"/>
    </xf>
    <xf numFmtId="199" fontId="2" fillId="0" borderId="65" xfId="0" applyNumberFormat="1" applyFont="1" applyFill="1" applyBorder="1" applyAlignment="1">
      <alignment horizontal="right" vertical="center"/>
    </xf>
    <xf numFmtId="199" fontId="2" fillId="0" borderId="69" xfId="0" applyNumberFormat="1" applyFont="1" applyFill="1" applyBorder="1" applyAlignment="1">
      <alignment horizontal="right" vertical="center"/>
    </xf>
    <xf numFmtId="0" fontId="2" fillId="0" borderId="11" xfId="0" applyFont="1" applyFill="1" applyBorder="1" applyAlignment="1">
      <alignment horizontal="center" vertical="center"/>
    </xf>
    <xf numFmtId="0" fontId="2" fillId="0" borderId="44"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65" xfId="0" applyFont="1" applyBorder="1" applyAlignment="1">
      <alignment horizontal="right" vertical="center"/>
    </xf>
    <xf numFmtId="176" fontId="2" fillId="0" borderId="66" xfId="92" applyNumberFormat="1" applyFont="1" applyBorder="1" applyAlignment="1">
      <alignment horizontal="right" vertical="center"/>
    </xf>
    <xf numFmtId="176" fontId="2" fillId="0" borderId="201" xfId="92" applyNumberFormat="1" applyFont="1" applyBorder="1" applyAlignment="1">
      <alignment horizontal="right" vertical="center"/>
    </xf>
    <xf numFmtId="176" fontId="2" fillId="0" borderId="266" xfId="92" applyNumberFormat="1" applyFont="1" applyBorder="1" applyAlignment="1">
      <alignment horizontal="right" vertical="center"/>
    </xf>
    <xf numFmtId="176" fontId="2" fillId="0" borderId="198" xfId="92" applyNumberFormat="1" applyFont="1" applyBorder="1" applyAlignment="1">
      <alignment horizontal="right" vertical="center"/>
    </xf>
    <xf numFmtId="176" fontId="2" fillId="0" borderId="200" xfId="92" applyNumberFormat="1" applyFont="1" applyBorder="1" applyAlignment="1">
      <alignment horizontal="right" vertical="center"/>
    </xf>
    <xf numFmtId="176" fontId="2" fillId="0" borderId="256" xfId="92" applyNumberFormat="1" applyFont="1" applyBorder="1" applyAlignment="1">
      <alignment horizontal="right" vertical="center"/>
    </xf>
    <xf numFmtId="199" fontId="2" fillId="0" borderId="63" xfId="0" applyNumberFormat="1" applyFont="1" applyFill="1" applyBorder="1" applyAlignment="1">
      <alignment horizontal="right" vertical="center"/>
    </xf>
    <xf numFmtId="176" fontId="2" fillId="0" borderId="254" xfId="92" applyNumberFormat="1" applyFont="1" applyFill="1" applyBorder="1" applyAlignment="1">
      <alignment horizontal="right" vertical="center" wrapText="1"/>
    </xf>
    <xf numFmtId="176" fontId="2" fillId="0" borderId="255" xfId="92" applyNumberFormat="1" applyFont="1" applyFill="1" applyBorder="1" applyAlignment="1">
      <alignment horizontal="right" vertical="center" wrapText="1"/>
    </xf>
    <xf numFmtId="176" fontId="2" fillId="0" borderId="260" xfId="92" applyNumberFormat="1" applyFont="1" applyFill="1" applyBorder="1" applyAlignment="1">
      <alignment horizontal="right" vertical="center" wrapText="1"/>
    </xf>
    <xf numFmtId="211" fontId="2" fillId="0" borderId="44" xfId="0" applyNumberFormat="1" applyFont="1" applyBorder="1" applyAlignment="1">
      <alignment horizontal="center" vertical="center"/>
    </xf>
    <xf numFmtId="211" fontId="2" fillId="0" borderId="10" xfId="0" applyNumberFormat="1" applyFont="1" applyBorder="1" applyAlignment="1">
      <alignment horizontal="center" vertical="center"/>
    </xf>
    <xf numFmtId="49" fontId="2" fillId="0" borderId="1" xfId="0" applyNumberFormat="1" applyFont="1" applyBorder="1" applyAlignment="1">
      <alignment horizontal="center" vertical="center" wrapText="1"/>
    </xf>
    <xf numFmtId="0" fontId="2" fillId="0" borderId="63" xfId="0" applyFont="1" applyFill="1" applyBorder="1" applyAlignment="1">
      <alignment horizontal="center" vertical="center" shrinkToFit="1"/>
    </xf>
    <xf numFmtId="0" fontId="2" fillId="0" borderId="65" xfId="0" applyFont="1" applyFill="1" applyBorder="1" applyAlignment="1">
      <alignment horizontal="center" vertical="center" shrinkToFit="1"/>
    </xf>
    <xf numFmtId="0" fontId="2" fillId="0" borderId="67" xfId="0" applyFont="1" applyFill="1" applyBorder="1" applyAlignment="1">
      <alignment horizontal="center" vertical="center" shrinkToFit="1"/>
    </xf>
    <xf numFmtId="0" fontId="2" fillId="0" borderId="11" xfId="0" applyFont="1" applyFill="1" applyBorder="1" applyAlignment="1">
      <alignment horizontal="center" vertical="center" wrapText="1"/>
    </xf>
    <xf numFmtId="0" fontId="2" fillId="0" borderId="44" xfId="0" applyFont="1" applyFill="1" applyBorder="1" applyAlignment="1">
      <alignment horizontal="center" vertical="center" wrapText="1"/>
    </xf>
    <xf numFmtId="0" fontId="2" fillId="0" borderId="10"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3" fillId="0" borderId="0" xfId="0" applyFont="1" applyBorder="1" applyAlignment="1">
      <alignment horizontal="center" vertical="center" wrapText="1"/>
    </xf>
    <xf numFmtId="183" fontId="2" fillId="0" borderId="20" xfId="0" applyNumberFormat="1" applyFont="1" applyBorder="1" applyAlignment="1">
      <alignment horizontal="right" vertical="center"/>
    </xf>
    <xf numFmtId="183" fontId="2" fillId="0" borderId="3" xfId="0" applyNumberFormat="1" applyFont="1" applyBorder="1" applyAlignment="1">
      <alignment horizontal="right" vertical="center"/>
    </xf>
    <xf numFmtId="183" fontId="2" fillId="0" borderId="74" xfId="92" applyNumberFormat="1" applyFont="1" applyBorder="1" applyAlignment="1">
      <alignment horizontal="right" vertical="center"/>
    </xf>
    <xf numFmtId="183" fontId="2" fillId="0" borderId="76" xfId="92" applyNumberFormat="1" applyFont="1" applyBorder="1" applyAlignment="1">
      <alignment horizontal="right" vertical="center"/>
    </xf>
    <xf numFmtId="176" fontId="2" fillId="0" borderId="75" xfId="92" applyNumberFormat="1" applyFont="1" applyBorder="1" applyAlignment="1">
      <alignment horizontal="right" vertical="center"/>
    </xf>
    <xf numFmtId="176" fontId="2" fillId="0" borderId="77" xfId="92" applyNumberFormat="1" applyFont="1" applyBorder="1" applyAlignment="1">
      <alignment horizontal="right" vertical="center"/>
    </xf>
    <xf numFmtId="0" fontId="2" fillId="0" borderId="28" xfId="0" applyFont="1" applyBorder="1" applyAlignment="1">
      <alignment horizontal="left" vertical="center" shrinkToFit="1"/>
    </xf>
    <xf numFmtId="0" fontId="2" fillId="0" borderId="29" xfId="0" applyFont="1" applyBorder="1" applyAlignment="1">
      <alignment horizontal="left" vertical="center" shrinkToFit="1"/>
    </xf>
    <xf numFmtId="0" fontId="2" fillId="0" borderId="48" xfId="0" applyFont="1" applyBorder="1" applyAlignment="1">
      <alignment horizontal="left" vertical="center" shrinkToFit="1"/>
    </xf>
    <xf numFmtId="0" fontId="2" fillId="0" borderId="22" xfId="0" applyFont="1" applyBorder="1" applyAlignment="1">
      <alignment horizontal="left" vertical="center" shrinkToFit="1"/>
    </xf>
    <xf numFmtId="0" fontId="101" fillId="0" borderId="0" xfId="0" applyFont="1" applyAlignment="1">
      <alignment horizontal="left" vertical="top" wrapText="1" indent="1"/>
    </xf>
    <xf numFmtId="0" fontId="75" fillId="0" borderId="0" xfId="90" applyFont="1" applyAlignment="1">
      <alignment horizontal="right" vertical="center"/>
    </xf>
    <xf numFmtId="0" fontId="76" fillId="0" borderId="0" xfId="90" applyFont="1" applyAlignment="1">
      <alignment horizontal="right" vertical="center"/>
    </xf>
    <xf numFmtId="199" fontId="2" fillId="0" borderId="63" xfId="92" applyNumberFormat="1" applyFont="1" applyFill="1" applyBorder="1" applyAlignment="1">
      <alignment horizontal="right" vertical="center"/>
    </xf>
    <xf numFmtId="199" fontId="2" fillId="0" borderId="69" xfId="92" applyNumberFormat="1" applyFont="1" applyFill="1" applyBorder="1" applyAlignment="1">
      <alignment horizontal="right" vertical="center"/>
    </xf>
    <xf numFmtId="0" fontId="59" fillId="0" borderId="198" xfId="0" applyFont="1" applyBorder="1" applyAlignment="1">
      <alignment horizontal="center"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2" fillId="0" borderId="17" xfId="0" applyFont="1" applyBorder="1" applyAlignment="1">
      <alignment vertical="center"/>
    </xf>
    <xf numFmtId="0" fontId="2" fillId="0" borderId="18" xfId="0" applyFont="1" applyBorder="1" applyAlignment="1">
      <alignment vertical="center"/>
    </xf>
    <xf numFmtId="0" fontId="2" fillId="0" borderId="19" xfId="0" applyFont="1" applyBorder="1" applyAlignment="1">
      <alignment vertical="center"/>
    </xf>
    <xf numFmtId="0" fontId="69" fillId="0" borderId="13" xfId="0" applyFont="1" applyBorder="1" applyAlignment="1">
      <alignment horizontal="center" vertical="center"/>
    </xf>
    <xf numFmtId="0" fontId="99" fillId="0" borderId="28" xfId="0" applyFont="1" applyBorder="1" applyAlignment="1">
      <alignment vertical="center"/>
    </xf>
    <xf numFmtId="0" fontId="99" fillId="0" borderId="29" xfId="0" applyFont="1" applyBorder="1" applyAlignment="1">
      <alignment vertical="center"/>
    </xf>
    <xf numFmtId="0" fontId="99" fillId="0" borderId="30" xfId="0" applyFont="1" applyBorder="1" applyAlignment="1">
      <alignment vertical="center"/>
    </xf>
    <xf numFmtId="0" fontId="38" fillId="0" borderId="0" xfId="0" applyFont="1" applyAlignment="1">
      <alignment horizontal="left" vertical="top" wrapText="1"/>
    </xf>
    <xf numFmtId="211" fontId="2" fillId="0" borderId="14" xfId="0" applyNumberFormat="1" applyFont="1" applyBorder="1" applyAlignment="1">
      <alignment horizontal="center" vertical="center"/>
    </xf>
    <xf numFmtId="211" fontId="2" fillId="0" borderId="23" xfId="0" applyNumberFormat="1"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211" fontId="2" fillId="0" borderId="78" xfId="0" applyNumberFormat="1" applyFont="1" applyBorder="1" applyAlignment="1">
      <alignment horizontal="center" vertical="center"/>
    </xf>
    <xf numFmtId="0" fontId="4" fillId="0" borderId="200" xfId="0" applyFont="1" applyBorder="1" applyAlignment="1">
      <alignment horizontal="center" vertical="center" wrapText="1"/>
    </xf>
    <xf numFmtId="0" fontId="100" fillId="0" borderId="21" xfId="0" applyFont="1" applyBorder="1" applyAlignment="1">
      <alignment horizontal="left" vertical="center" shrinkToFit="1"/>
    </xf>
    <xf numFmtId="0" fontId="100" fillId="0" borderId="9" xfId="0" applyFont="1" applyBorder="1" applyAlignment="1">
      <alignment horizontal="left" vertical="center" shrinkToFit="1"/>
    </xf>
    <xf numFmtId="0" fontId="2" fillId="0" borderId="21" xfId="0" applyFont="1" applyBorder="1" applyAlignment="1">
      <alignment vertical="center"/>
    </xf>
    <xf numFmtId="0" fontId="2" fillId="0" borderId="9" xfId="0" applyFont="1" applyBorder="1" applyAlignment="1">
      <alignment vertical="center"/>
    </xf>
    <xf numFmtId="0" fontId="2" fillId="0" borderId="7" xfId="0" applyFont="1" applyBorder="1" applyAlignment="1">
      <alignment vertical="center"/>
    </xf>
    <xf numFmtId="0" fontId="3" fillId="0" borderId="17" xfId="0" applyFont="1" applyBorder="1" applyAlignment="1">
      <alignment horizontal="left" vertical="center" shrinkToFit="1"/>
    </xf>
    <xf numFmtId="0" fontId="3" fillId="0" borderId="18" xfId="0" applyFont="1" applyBorder="1" applyAlignment="1">
      <alignment horizontal="left" vertical="center" shrinkToFit="1"/>
    </xf>
    <xf numFmtId="0" fontId="2" fillId="0" borderId="79" xfId="0" applyFont="1" applyBorder="1" applyAlignment="1">
      <alignment horizontal="center" vertical="center" wrapText="1"/>
    </xf>
    <xf numFmtId="0" fontId="2" fillId="0" borderId="79" xfId="0" applyFont="1" applyBorder="1" applyAlignment="1">
      <alignment horizontal="center" vertical="center"/>
    </xf>
    <xf numFmtId="0" fontId="4" fillId="0" borderId="219" xfId="0" applyFont="1" applyBorder="1" applyAlignment="1">
      <alignment horizontal="center" vertical="center" wrapText="1"/>
    </xf>
    <xf numFmtId="0" fontId="4" fillId="0" borderId="67" xfId="0" applyFont="1" applyBorder="1" applyAlignment="1">
      <alignment horizontal="center" vertical="center" wrapText="1"/>
    </xf>
    <xf numFmtId="197" fontId="2" fillId="0" borderId="11" xfId="92" applyNumberFormat="1" applyFont="1" applyBorder="1" applyAlignment="1">
      <alignment horizontal="center" vertical="center" wrapText="1" shrinkToFit="1"/>
    </xf>
    <xf numFmtId="197" fontId="2" fillId="0" borderId="10" xfId="92" applyNumberFormat="1" applyFont="1" applyBorder="1" applyAlignment="1">
      <alignment horizontal="center" vertical="center" wrapText="1" shrinkToFit="1"/>
    </xf>
    <xf numFmtId="0" fontId="48" fillId="0" borderId="0" xfId="90" applyAlignment="1" applyProtection="1">
      <alignment horizontal="right" vertical="center"/>
      <protection locked="0"/>
    </xf>
    <xf numFmtId="49" fontId="2" fillId="0" borderId="13" xfId="0" applyNumberFormat="1" applyFont="1" applyBorder="1" applyAlignment="1">
      <alignment horizontal="center" vertical="center" wrapText="1" shrinkToFit="1"/>
    </xf>
    <xf numFmtId="49" fontId="2" fillId="0" borderId="14" xfId="0" applyNumberFormat="1" applyFont="1" applyBorder="1" applyAlignment="1">
      <alignment horizontal="center" vertical="center" wrapText="1" shrinkToFit="1"/>
    </xf>
    <xf numFmtId="49" fontId="2" fillId="0" borderId="22" xfId="0" applyNumberFormat="1" applyFont="1" applyBorder="1" applyAlignment="1">
      <alignment horizontal="center" vertical="center" wrapText="1" shrinkToFit="1"/>
    </xf>
    <xf numFmtId="49" fontId="2" fillId="0" borderId="23" xfId="0" applyNumberFormat="1" applyFont="1" applyBorder="1" applyAlignment="1">
      <alignment horizontal="center" vertical="center" wrapText="1" shrinkToFit="1"/>
    </xf>
    <xf numFmtId="0" fontId="2" fillId="0" borderId="12" xfId="0" applyFont="1" applyBorder="1" applyAlignment="1">
      <alignment horizontal="center" vertical="center"/>
    </xf>
    <xf numFmtId="0" fontId="2" fillId="0" borderId="54" xfId="0" applyFont="1" applyBorder="1" applyAlignment="1">
      <alignment horizontal="center" vertical="center"/>
    </xf>
    <xf numFmtId="0" fontId="2" fillId="0" borderId="51" xfId="0" applyFont="1" applyBorder="1" applyAlignment="1">
      <alignment horizontal="center" vertical="center"/>
    </xf>
    <xf numFmtId="0" fontId="2" fillId="0" borderId="52" xfId="0" applyFont="1" applyBorder="1" applyAlignment="1">
      <alignment horizontal="center" vertical="center"/>
    </xf>
    <xf numFmtId="0" fontId="3" fillId="0" borderId="5" xfId="0" applyFont="1" applyBorder="1" applyAlignment="1">
      <alignment horizontal="center" vertical="center"/>
    </xf>
    <xf numFmtId="0" fontId="3" fillId="0" borderId="9" xfId="0" applyFont="1" applyBorder="1" applyAlignment="1">
      <alignment horizontal="center" vertical="center"/>
    </xf>
    <xf numFmtId="0" fontId="3" fillId="0" borderId="47" xfId="0" applyFont="1" applyBorder="1" applyAlignment="1">
      <alignment horizontal="center" vertical="center"/>
    </xf>
    <xf numFmtId="0" fontId="3" fillId="0" borderId="21" xfId="0" applyFont="1" applyBorder="1" applyAlignment="1">
      <alignment horizontal="center" vertical="center" shrinkToFit="1"/>
    </xf>
    <xf numFmtId="0" fontId="3" fillId="0" borderId="9" xfId="0" applyFont="1" applyBorder="1" applyAlignment="1">
      <alignment horizontal="center" vertical="center" shrinkToFit="1"/>
    </xf>
    <xf numFmtId="0" fontId="3" fillId="0" borderId="7" xfId="0" applyFont="1" applyBorder="1" applyAlignment="1">
      <alignment horizontal="center" vertical="center" shrinkToFit="1"/>
    </xf>
    <xf numFmtId="0" fontId="83" fillId="0" borderId="0" xfId="0" applyFont="1" applyBorder="1" applyAlignment="1">
      <alignment horizontal="left" vertical="top" wrapText="1"/>
    </xf>
    <xf numFmtId="0" fontId="2" fillId="0" borderId="13" xfId="0" applyFont="1" applyBorder="1" applyAlignment="1">
      <alignment horizontal="center" vertical="center" wrapText="1" shrinkToFit="1"/>
    </xf>
    <xf numFmtId="0" fontId="2" fillId="0" borderId="14" xfId="0" applyFont="1" applyBorder="1" applyAlignment="1">
      <alignment horizontal="center" vertical="center" wrapText="1" shrinkToFit="1"/>
    </xf>
    <xf numFmtId="0" fontId="2" fillId="0" borderId="22" xfId="0" applyFont="1" applyBorder="1" applyAlignment="1">
      <alignment horizontal="center" vertical="center" wrapText="1" shrinkToFit="1"/>
    </xf>
    <xf numFmtId="0" fontId="2" fillId="0" borderId="23" xfId="0" applyFont="1" applyBorder="1" applyAlignment="1">
      <alignment horizontal="center" vertical="center" wrapText="1" shrinkToFit="1"/>
    </xf>
    <xf numFmtId="0" fontId="2" fillId="0" borderId="262" xfId="0" applyFont="1" applyFill="1" applyBorder="1" applyAlignment="1">
      <alignment horizontal="center" vertical="center"/>
    </xf>
    <xf numFmtId="0" fontId="2" fillId="0" borderId="263" xfId="0" applyFont="1" applyFill="1" applyBorder="1" applyAlignment="1">
      <alignment horizontal="center" vertical="center"/>
    </xf>
    <xf numFmtId="0" fontId="2" fillId="0" borderId="264" xfId="0" applyFont="1" applyFill="1" applyBorder="1" applyAlignment="1">
      <alignment horizontal="center" vertical="center"/>
    </xf>
    <xf numFmtId="0" fontId="2" fillId="0" borderId="257" xfId="0" applyFont="1" applyFill="1" applyBorder="1" applyAlignment="1">
      <alignment horizontal="center" vertical="center"/>
    </xf>
    <xf numFmtId="0" fontId="2" fillId="0" borderId="258" xfId="0" applyFont="1" applyFill="1" applyBorder="1" applyAlignment="1">
      <alignment horizontal="center" vertical="center"/>
    </xf>
    <xf numFmtId="0" fontId="2" fillId="0" borderId="259" xfId="0" applyFont="1" applyFill="1" applyBorder="1" applyAlignment="1">
      <alignment horizontal="center" vertical="center"/>
    </xf>
    <xf numFmtId="0" fontId="59" fillId="0" borderId="63" xfId="0" applyFont="1" applyFill="1" applyBorder="1" applyAlignment="1">
      <alignment horizontal="center" vertical="center" shrinkToFit="1"/>
    </xf>
    <xf numFmtId="0" fontId="59" fillId="0" borderId="65" xfId="0" applyFont="1" applyFill="1" applyBorder="1" applyAlignment="1">
      <alignment horizontal="center" vertical="center" shrinkToFit="1"/>
    </xf>
    <xf numFmtId="0" fontId="59" fillId="0" borderId="67" xfId="0" applyFont="1" applyFill="1" applyBorder="1" applyAlignment="1">
      <alignment horizontal="center" vertical="center" shrinkToFit="1"/>
    </xf>
    <xf numFmtId="196" fontId="2" fillId="0" borderId="11" xfId="92" applyNumberFormat="1" applyFont="1" applyBorder="1" applyAlignment="1">
      <alignment horizontal="center" vertical="center" wrapText="1" shrinkToFit="1"/>
    </xf>
    <xf numFmtId="196" fontId="2" fillId="0" borderId="10" xfId="92" applyNumberFormat="1" applyFont="1" applyBorder="1" applyAlignment="1">
      <alignment horizontal="center" vertical="center" wrapText="1" shrinkToFit="1"/>
    </xf>
    <xf numFmtId="0" fontId="2" fillId="0" borderId="1" xfId="0" applyFont="1" applyFill="1" applyBorder="1" applyAlignment="1">
      <alignment horizontal="center" vertical="center"/>
    </xf>
    <xf numFmtId="195" fontId="2" fillId="0" borderId="11" xfId="92" applyNumberFormat="1" applyFont="1" applyBorder="1" applyAlignment="1">
      <alignment horizontal="center" vertical="center" wrapText="1" shrinkToFit="1"/>
    </xf>
    <xf numFmtId="195" fontId="2" fillId="0" borderId="10" xfId="92" applyNumberFormat="1" applyFont="1" applyBorder="1" applyAlignment="1">
      <alignment horizontal="center" vertical="center" wrapText="1" shrinkToFit="1"/>
    </xf>
    <xf numFmtId="194" fontId="2" fillId="0" borderId="11" xfId="92" applyNumberFormat="1" applyFont="1" applyBorder="1" applyAlignment="1">
      <alignment horizontal="center" vertical="center" wrapText="1" shrinkToFit="1"/>
    </xf>
    <xf numFmtId="194" fontId="2" fillId="0" borderId="10" xfId="92" applyNumberFormat="1" applyFont="1" applyBorder="1" applyAlignment="1">
      <alignment horizontal="center" vertical="center" wrapText="1" shrinkToFit="1"/>
    </xf>
    <xf numFmtId="0" fontId="30" fillId="0" borderId="0" xfId="0" applyFont="1" applyAlignment="1">
      <alignment horizontal="left" vertical="top"/>
    </xf>
    <xf numFmtId="0" fontId="30" fillId="0" borderId="13" xfId="0" applyFont="1" applyBorder="1" applyAlignment="1">
      <alignment horizontal="left"/>
    </xf>
    <xf numFmtId="183" fontId="2" fillId="0" borderId="67" xfId="0" applyNumberFormat="1" applyFont="1" applyBorder="1" applyAlignment="1">
      <alignment horizontal="right" vertical="center"/>
    </xf>
    <xf numFmtId="176" fontId="2" fillId="0" borderId="72" xfId="92" applyNumberFormat="1" applyFont="1" applyFill="1" applyBorder="1" applyAlignment="1">
      <alignment horizontal="right" vertical="center"/>
    </xf>
    <xf numFmtId="176" fontId="2" fillId="0" borderId="68" xfId="92" applyNumberFormat="1" applyFont="1" applyFill="1" applyBorder="1" applyAlignment="1">
      <alignment horizontal="right" vertical="center"/>
    </xf>
    <xf numFmtId="183" fontId="2" fillId="0" borderId="69" xfId="0" applyNumberFormat="1" applyFont="1" applyBorder="1" applyAlignment="1">
      <alignment horizontal="right" vertical="center"/>
    </xf>
    <xf numFmtId="176" fontId="2" fillId="0" borderId="70" xfId="92" applyNumberFormat="1" applyFont="1" applyFill="1" applyBorder="1" applyAlignment="1">
      <alignment horizontal="right" vertical="center"/>
    </xf>
    <xf numFmtId="0" fontId="2" fillId="0" borderId="202" xfId="0" applyFont="1" applyBorder="1" applyAlignment="1">
      <alignment horizontal="left" vertical="center"/>
    </xf>
    <xf numFmtId="188" fontId="2" fillId="0" borderId="11" xfId="92" applyNumberFormat="1" applyFont="1" applyBorder="1" applyAlignment="1">
      <alignment horizontal="right" vertical="center"/>
    </xf>
    <xf numFmtId="188" fontId="2" fillId="0" borderId="53" xfId="92" applyNumberFormat="1" applyFont="1" applyBorder="1" applyAlignment="1">
      <alignment horizontal="right" vertical="center"/>
    </xf>
    <xf numFmtId="183" fontId="2" fillId="0" borderId="30" xfId="0" applyNumberFormat="1" applyFont="1" applyBorder="1" applyAlignment="1">
      <alignment horizontal="right" vertical="center"/>
    </xf>
    <xf numFmtId="183" fontId="2" fillId="0" borderId="23" xfId="0" applyNumberFormat="1" applyFont="1" applyBorder="1" applyAlignment="1">
      <alignment horizontal="right" vertical="center"/>
    </xf>
    <xf numFmtId="0" fontId="5" fillId="0" borderId="12" xfId="0" applyFont="1" applyBorder="1" applyAlignment="1">
      <alignment horizontal="left" vertical="center" wrapText="1" shrinkToFit="1"/>
    </xf>
    <xf numFmtId="0" fontId="5" fillId="0" borderId="13" xfId="0" applyFont="1" applyBorder="1" applyAlignment="1">
      <alignment horizontal="left" vertical="center" wrapText="1" shrinkToFit="1"/>
    </xf>
    <xf numFmtId="0" fontId="5" fillId="0" borderId="14" xfId="0" applyFont="1" applyBorder="1" applyAlignment="1">
      <alignment horizontal="left" vertical="center" wrapText="1" shrinkToFit="1"/>
    </xf>
    <xf numFmtId="0" fontId="5" fillId="0" borderId="15" xfId="0" applyFont="1" applyBorder="1" applyAlignment="1">
      <alignment horizontal="left" vertical="center" wrapText="1" shrinkToFit="1"/>
    </xf>
    <xf numFmtId="0" fontId="5" fillId="0" borderId="0" xfId="0" applyFont="1" applyBorder="1" applyAlignment="1">
      <alignment horizontal="left" vertical="center" wrapText="1" shrinkToFit="1"/>
    </xf>
    <xf numFmtId="0" fontId="5" fillId="0" borderId="43" xfId="0" applyFont="1" applyBorder="1" applyAlignment="1">
      <alignment horizontal="left" vertical="center" wrapText="1" shrinkToFit="1"/>
    </xf>
    <xf numFmtId="188" fontId="2" fillId="0" borderId="63" xfId="0" applyNumberFormat="1" applyFont="1" applyBorder="1" applyAlignment="1">
      <alignment horizontal="right" vertical="center"/>
    </xf>
    <xf numFmtId="188" fontId="2" fillId="0" borderId="69" xfId="0" applyNumberFormat="1" applyFont="1" applyBorder="1" applyAlignment="1">
      <alignment horizontal="right" vertical="center"/>
    </xf>
    <xf numFmtId="176" fontId="2" fillId="0" borderId="64" xfId="0" applyNumberFormat="1" applyFont="1" applyFill="1" applyBorder="1" applyAlignment="1">
      <alignment horizontal="right" vertical="center"/>
    </xf>
    <xf numFmtId="176" fontId="2" fillId="0" borderId="70" xfId="0" applyNumberFormat="1" applyFont="1" applyFill="1" applyBorder="1" applyAlignment="1">
      <alignment horizontal="right" vertical="center"/>
    </xf>
    <xf numFmtId="0" fontId="59" fillId="0" borderId="63" xfId="0" applyFont="1" applyFill="1" applyBorder="1" applyAlignment="1">
      <alignment horizontal="center" vertical="center"/>
    </xf>
    <xf numFmtId="0" fontId="59" fillId="0" borderId="65" xfId="0" applyFont="1" applyFill="1" applyBorder="1" applyAlignment="1">
      <alignment horizontal="center" vertical="center"/>
    </xf>
    <xf numFmtId="0" fontId="59" fillId="0" borderId="67" xfId="0" applyFont="1" applyFill="1" applyBorder="1" applyAlignment="1">
      <alignment horizontal="center" vertical="center"/>
    </xf>
    <xf numFmtId="183" fontId="2" fillId="0" borderId="49" xfId="0" applyNumberFormat="1" applyFont="1" applyBorder="1" applyAlignment="1">
      <alignment horizontal="right" vertical="center"/>
    </xf>
    <xf numFmtId="183" fontId="2" fillId="0" borderId="54" xfId="0" applyNumberFormat="1" applyFont="1" applyBorder="1" applyAlignment="1">
      <alignment horizontal="right" vertical="center"/>
    </xf>
    <xf numFmtId="188" fontId="2" fillId="0" borderId="44" xfId="92" applyNumberFormat="1" applyFont="1" applyBorder="1" applyAlignment="1">
      <alignment horizontal="right" vertical="center"/>
    </xf>
    <xf numFmtId="188" fontId="2" fillId="0" borderId="63" xfId="0" applyNumberFormat="1" applyFont="1" applyFill="1" applyBorder="1" applyAlignment="1">
      <alignment horizontal="right" vertical="center"/>
    </xf>
    <xf numFmtId="188" fontId="2" fillId="0" borderId="65" xfId="0" applyNumberFormat="1" applyFont="1" applyFill="1" applyBorder="1" applyAlignment="1">
      <alignment horizontal="right" vertical="center"/>
    </xf>
    <xf numFmtId="188" fontId="2" fillId="0" borderId="69" xfId="0" applyNumberFormat="1" applyFont="1" applyFill="1" applyBorder="1" applyAlignment="1">
      <alignment horizontal="right" vertical="center"/>
    </xf>
    <xf numFmtId="176" fontId="2" fillId="0" borderId="64" xfId="92" applyNumberFormat="1" applyFont="1" applyFill="1" applyBorder="1" applyAlignment="1">
      <alignment horizontal="right" vertical="center"/>
    </xf>
    <xf numFmtId="176" fontId="2" fillId="0" borderId="66" xfId="92" applyNumberFormat="1" applyFont="1" applyFill="1" applyBorder="1" applyAlignment="1">
      <alignment horizontal="right" vertical="center"/>
    </xf>
    <xf numFmtId="176" fontId="2" fillId="0" borderId="191" xfId="92" applyNumberFormat="1" applyFont="1" applyFill="1" applyBorder="1" applyAlignment="1">
      <alignment horizontal="right" vertical="center"/>
    </xf>
    <xf numFmtId="183" fontId="2" fillId="0" borderId="15" xfId="0" applyNumberFormat="1" applyFont="1" applyBorder="1" applyAlignment="1">
      <alignment horizontal="right" vertical="center"/>
    </xf>
    <xf numFmtId="183" fontId="2" fillId="0" borderId="16" xfId="0" applyNumberFormat="1" applyFont="1" applyBorder="1" applyAlignment="1">
      <alignment horizontal="right" vertical="center"/>
    </xf>
    <xf numFmtId="183" fontId="2" fillId="0" borderId="81" xfId="0" applyNumberFormat="1" applyFont="1" applyBorder="1" applyAlignment="1">
      <alignment horizontal="right" vertical="center"/>
    </xf>
    <xf numFmtId="0" fontId="2" fillId="0" borderId="59" xfId="0" applyFont="1" applyBorder="1" applyAlignment="1">
      <alignment horizontal="right" vertical="center"/>
    </xf>
    <xf numFmtId="0" fontId="2" fillId="0" borderId="61" xfId="0" applyFont="1" applyBorder="1" applyAlignment="1">
      <alignment horizontal="right" vertical="center"/>
    </xf>
    <xf numFmtId="176" fontId="2" fillId="0" borderId="192" xfId="92" applyNumberFormat="1" applyFont="1" applyFill="1" applyBorder="1" applyAlignment="1">
      <alignment horizontal="right" vertical="center"/>
    </xf>
    <xf numFmtId="0" fontId="5" fillId="0" borderId="13" xfId="0" applyFont="1" applyBorder="1" applyAlignment="1">
      <alignment horizontal="left" vertical="center" shrinkToFit="1"/>
    </xf>
    <xf numFmtId="0" fontId="5" fillId="0" borderId="14" xfId="0" applyFont="1" applyBorder="1" applyAlignment="1">
      <alignment horizontal="left" vertical="center" shrinkToFit="1"/>
    </xf>
    <xf numFmtId="0" fontId="5" fillId="0" borderId="15" xfId="0" applyFont="1" applyBorder="1" applyAlignment="1">
      <alignment horizontal="left" vertical="center" shrinkToFit="1"/>
    </xf>
    <xf numFmtId="0" fontId="5" fillId="0" borderId="0" xfId="0" applyFont="1" applyBorder="1" applyAlignment="1">
      <alignment horizontal="left" vertical="center" shrinkToFit="1"/>
    </xf>
    <xf numFmtId="0" fontId="5" fillId="0" borderId="43" xfId="0" applyFont="1" applyBorder="1" applyAlignment="1">
      <alignment horizontal="left" vertical="center" shrinkToFit="1"/>
    </xf>
    <xf numFmtId="0" fontId="59" fillId="0" borderId="28" xfId="0" applyFont="1" applyBorder="1" applyAlignment="1">
      <alignment horizontal="left" vertical="center"/>
    </xf>
    <xf numFmtId="0" fontId="59" fillId="0" borderId="29" xfId="0" applyFont="1" applyBorder="1" applyAlignment="1">
      <alignment horizontal="left" vertical="center"/>
    </xf>
    <xf numFmtId="0" fontId="59" fillId="0" borderId="30" xfId="0" applyFont="1" applyBorder="1" applyAlignment="1">
      <alignment horizontal="left" vertical="center"/>
    </xf>
    <xf numFmtId="0" fontId="59" fillId="0" borderId="55" xfId="0" applyFont="1" applyBorder="1" applyAlignment="1">
      <alignment horizontal="left" vertical="center"/>
    </xf>
    <xf numFmtId="0" fontId="59" fillId="0" borderId="0" xfId="0" applyFont="1" applyBorder="1" applyAlignment="1">
      <alignment horizontal="left" vertical="center"/>
    </xf>
    <xf numFmtId="0" fontId="59" fillId="0" borderId="43" xfId="0" applyFont="1" applyBorder="1" applyAlignment="1">
      <alignment horizontal="left" vertical="center"/>
    </xf>
    <xf numFmtId="0" fontId="59" fillId="0" borderId="50" xfId="0" applyFont="1" applyBorder="1" applyAlignment="1">
      <alignment horizontal="left" vertical="center"/>
    </xf>
    <xf numFmtId="0" fontId="59" fillId="0" borderId="51" xfId="0" applyFont="1" applyBorder="1" applyAlignment="1">
      <alignment horizontal="left" vertical="center"/>
    </xf>
    <xf numFmtId="0" fontId="59" fillId="0" borderId="52" xfId="0" applyFont="1" applyBorder="1" applyAlignment="1">
      <alignment horizontal="left" vertical="center"/>
    </xf>
    <xf numFmtId="183" fontId="2" fillId="0" borderId="65" xfId="0" applyNumberFormat="1" applyFont="1" applyBorder="1" applyAlignment="1">
      <alignment horizontal="right" vertical="center"/>
    </xf>
    <xf numFmtId="176" fontId="2" fillId="0" borderId="254" xfId="0" applyNumberFormat="1" applyFont="1" applyFill="1" applyBorder="1" applyAlignment="1">
      <alignment horizontal="right" vertical="center"/>
    </xf>
    <xf numFmtId="0" fontId="2" fillId="0" borderId="255" xfId="0" applyFont="1" applyFill="1" applyBorder="1" applyAlignment="1">
      <alignment horizontal="right" vertical="center"/>
    </xf>
    <xf numFmtId="0" fontId="2" fillId="0" borderId="260" xfId="0" applyFont="1" applyFill="1" applyBorder="1" applyAlignment="1">
      <alignment horizontal="right" vertical="center"/>
    </xf>
    <xf numFmtId="0" fontId="59" fillId="0" borderId="199" xfId="0" applyFont="1" applyFill="1" applyBorder="1" applyAlignment="1">
      <alignment horizontal="center" vertical="center" shrinkToFit="1"/>
    </xf>
    <xf numFmtId="0" fontId="59" fillId="0" borderId="203" xfId="0" applyFont="1" applyFill="1" applyBorder="1" applyAlignment="1">
      <alignment horizontal="center" vertical="center" shrinkToFit="1"/>
    </xf>
    <xf numFmtId="176" fontId="2" fillId="0" borderId="72" xfId="92" applyNumberFormat="1" applyFont="1" applyFill="1" applyBorder="1" applyAlignment="1">
      <alignment horizontal="right" vertical="center" shrinkToFit="1"/>
    </xf>
    <xf numFmtId="176" fontId="2" fillId="0" borderId="70" xfId="92" applyNumberFormat="1" applyFont="1" applyFill="1" applyBorder="1" applyAlignment="1">
      <alignment horizontal="right" vertical="center" shrinkToFit="1"/>
    </xf>
    <xf numFmtId="176" fontId="2" fillId="0" borderId="68" xfId="92" applyNumberFormat="1" applyFont="1" applyFill="1" applyBorder="1" applyAlignment="1">
      <alignment horizontal="right" vertical="center" shrinkToFit="1"/>
    </xf>
    <xf numFmtId="176" fontId="2" fillId="0" borderId="64" xfId="92" applyNumberFormat="1" applyFont="1" applyFill="1" applyBorder="1" applyAlignment="1">
      <alignment horizontal="right" vertical="center" shrinkToFit="1"/>
    </xf>
    <xf numFmtId="188" fontId="2" fillId="0" borderId="11" xfId="0" applyNumberFormat="1" applyFont="1" applyBorder="1" applyAlignment="1">
      <alignment horizontal="right" vertical="center"/>
    </xf>
    <xf numFmtId="188" fontId="2" fillId="0" borderId="53" xfId="0" applyNumberFormat="1" applyFont="1" applyBorder="1" applyAlignment="1">
      <alignment horizontal="right" vertical="center"/>
    </xf>
    <xf numFmtId="188" fontId="2" fillId="0" borderId="200" xfId="0" applyNumberFormat="1" applyFont="1" applyBorder="1" applyAlignment="1">
      <alignment horizontal="right" vertical="center"/>
    </xf>
    <xf numFmtId="188" fontId="2" fillId="0" borderId="70" xfId="0" applyNumberFormat="1" applyFont="1" applyBorder="1" applyAlignment="1">
      <alignment horizontal="right" vertical="center"/>
    </xf>
    <xf numFmtId="0" fontId="2" fillId="0" borderId="63"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67" xfId="0" applyFont="1" applyBorder="1" applyAlignment="1">
      <alignment horizontal="center" vertical="center" wrapText="1"/>
    </xf>
    <xf numFmtId="0" fontId="39" fillId="33" borderId="87" xfId="0" applyFont="1" applyFill="1" applyBorder="1" applyAlignment="1">
      <alignment horizontal="center" vertical="center"/>
    </xf>
    <xf numFmtId="0" fontId="39" fillId="33" borderId="88" xfId="0" applyFont="1" applyFill="1" applyBorder="1" applyAlignment="1">
      <alignment horizontal="center" vertical="center"/>
    </xf>
    <xf numFmtId="0" fontId="39" fillId="34" borderId="88" xfId="0" applyFont="1" applyFill="1" applyBorder="1" applyAlignment="1">
      <alignment horizontal="center" vertical="center" shrinkToFit="1"/>
    </xf>
    <xf numFmtId="0" fontId="39" fillId="34" borderId="89" xfId="0" applyFont="1" applyFill="1" applyBorder="1" applyAlignment="1">
      <alignment horizontal="center" vertical="center" shrinkToFit="1"/>
    </xf>
    <xf numFmtId="199" fontId="2" fillId="0" borderId="63" xfId="92" applyNumberFormat="1" applyFont="1" applyFill="1" applyBorder="1" applyAlignment="1">
      <alignment horizontal="right" vertical="center" wrapText="1"/>
    </xf>
    <xf numFmtId="199" fontId="2" fillId="0" borderId="65" xfId="92" applyNumberFormat="1" applyFont="1" applyFill="1" applyBorder="1" applyAlignment="1">
      <alignment horizontal="right" vertical="center" wrapText="1"/>
    </xf>
    <xf numFmtId="199" fontId="2" fillId="0" borderId="69" xfId="92" applyNumberFormat="1" applyFont="1" applyFill="1" applyBorder="1" applyAlignment="1">
      <alignment horizontal="right" vertical="center" wrapText="1"/>
    </xf>
    <xf numFmtId="176" fontId="4" fillId="0" borderId="254" xfId="92" applyNumberFormat="1" applyFont="1" applyFill="1" applyBorder="1" applyAlignment="1">
      <alignment horizontal="right" vertical="center" wrapText="1"/>
    </xf>
    <xf numFmtId="176" fontId="4" fillId="0" borderId="255" xfId="92" applyNumberFormat="1" applyFont="1" applyFill="1" applyBorder="1" applyAlignment="1">
      <alignment horizontal="right" vertical="center" wrapText="1"/>
    </xf>
    <xf numFmtId="176" fontId="4" fillId="0" borderId="260" xfId="92" applyNumberFormat="1" applyFont="1" applyFill="1" applyBorder="1" applyAlignment="1">
      <alignment horizontal="right" vertical="center" wrapText="1"/>
    </xf>
    <xf numFmtId="176" fontId="2" fillId="0" borderId="15" xfId="92" applyNumberFormat="1" applyFont="1" applyBorder="1" applyAlignment="1">
      <alignment horizontal="right" vertical="center"/>
    </xf>
    <xf numFmtId="176" fontId="2" fillId="0" borderId="54" xfId="92" applyNumberFormat="1" applyFont="1" applyBorder="1" applyAlignment="1">
      <alignment horizontal="right" vertical="center"/>
    </xf>
    <xf numFmtId="176" fontId="2" fillId="0" borderId="49" xfId="92" applyNumberFormat="1" applyFont="1" applyBorder="1" applyAlignment="1">
      <alignment horizontal="right" vertical="center"/>
    </xf>
    <xf numFmtId="176" fontId="2" fillId="0" borderId="16" xfId="92" applyNumberFormat="1" applyFont="1" applyBorder="1" applyAlignment="1">
      <alignment horizontal="right" vertical="center"/>
    </xf>
    <xf numFmtId="211" fontId="2" fillId="0" borderId="12" xfId="0" applyNumberFormat="1" applyFont="1" applyFill="1" applyBorder="1" applyAlignment="1">
      <alignment horizontal="center" vertical="center"/>
    </xf>
    <xf numFmtId="211" fontId="2" fillId="0" borderId="15" xfId="0" applyNumberFormat="1" applyFont="1" applyFill="1" applyBorder="1" applyAlignment="1">
      <alignment horizontal="center" vertical="center"/>
    </xf>
    <xf numFmtId="211" fontId="2" fillId="0" borderId="16" xfId="0" applyNumberFormat="1" applyFont="1" applyFill="1" applyBorder="1" applyAlignment="1">
      <alignment horizontal="center" vertical="center"/>
    </xf>
    <xf numFmtId="199" fontId="2" fillId="0" borderId="65" xfId="92" applyNumberFormat="1" applyFont="1" applyFill="1" applyBorder="1" applyAlignment="1">
      <alignment horizontal="right" vertical="center"/>
    </xf>
    <xf numFmtId="176" fontId="2" fillId="0" borderId="254" xfId="92" applyNumberFormat="1" applyFont="1" applyFill="1" applyBorder="1" applyAlignment="1">
      <alignment horizontal="right" vertical="center" shrinkToFit="1"/>
    </xf>
    <xf numFmtId="176" fontId="2" fillId="0" borderId="255" xfId="92" applyNumberFormat="1" applyFont="1" applyFill="1" applyBorder="1" applyAlignment="1">
      <alignment horizontal="right" vertical="center" shrinkToFit="1"/>
    </xf>
    <xf numFmtId="176" fontId="2" fillId="0" borderId="260" xfId="92" applyNumberFormat="1" applyFont="1" applyFill="1" applyBorder="1" applyAlignment="1">
      <alignment horizontal="right" vertical="center" shrinkToFit="1"/>
    </xf>
    <xf numFmtId="193" fontId="2" fillId="0" borderId="49" xfId="0" applyNumberFormat="1" applyFont="1" applyBorder="1" applyAlignment="1">
      <alignment horizontal="right" vertical="center" shrinkToFit="1"/>
    </xf>
    <xf numFmtId="193" fontId="2" fillId="0" borderId="15" xfId="0" applyNumberFormat="1" applyFont="1" applyBorder="1" applyAlignment="1">
      <alignment horizontal="right" vertical="center" shrinkToFit="1"/>
    </xf>
    <xf numFmtId="193" fontId="2" fillId="0" borderId="54" xfId="0" applyNumberFormat="1" applyFont="1" applyBorder="1" applyAlignment="1">
      <alignment horizontal="right" vertical="center" shrinkToFit="1"/>
    </xf>
    <xf numFmtId="204" fontId="59" fillId="0" borderId="200" xfId="92" applyNumberFormat="1" applyFont="1" applyBorder="1" applyAlignment="1">
      <alignment horizontal="right" vertical="center" shrinkToFit="1"/>
    </xf>
    <xf numFmtId="204" fontId="59" fillId="0" borderId="191" xfId="92" applyNumberFormat="1" applyFont="1" applyBorder="1" applyAlignment="1">
      <alignment horizontal="right" vertical="center" shrinkToFit="1"/>
    </xf>
    <xf numFmtId="204" fontId="59" fillId="0" borderId="70" xfId="92" applyNumberFormat="1" applyFont="1" applyBorder="1" applyAlignment="1">
      <alignment horizontal="right" vertical="center" shrinkToFit="1"/>
    </xf>
    <xf numFmtId="0" fontId="96" fillId="0" borderId="65" xfId="0" applyFont="1" applyBorder="1" applyAlignment="1">
      <alignment horizontal="center" vertical="center" wrapText="1"/>
    </xf>
    <xf numFmtId="0" fontId="96" fillId="0" borderId="67" xfId="0" applyFont="1" applyBorder="1" applyAlignment="1">
      <alignment horizontal="center" vertical="center" wrapText="1"/>
    </xf>
    <xf numFmtId="205" fontId="2" fillId="0" borderId="63" xfId="0" applyNumberFormat="1" applyFont="1" applyFill="1" applyBorder="1" applyAlignment="1">
      <alignment horizontal="right" vertical="center" shrinkToFit="1"/>
    </xf>
    <xf numFmtId="205" fontId="2" fillId="0" borderId="65" xfId="0" applyNumberFormat="1" applyFont="1" applyFill="1" applyBorder="1" applyAlignment="1">
      <alignment horizontal="right" vertical="center" shrinkToFit="1"/>
    </xf>
    <xf numFmtId="205" fontId="2" fillId="0" borderId="69" xfId="0" applyNumberFormat="1" applyFont="1" applyFill="1" applyBorder="1" applyAlignment="1">
      <alignment horizontal="right" vertical="center" shrinkToFit="1"/>
    </xf>
    <xf numFmtId="193" fontId="2" fillId="0" borderId="32" xfId="0" applyNumberFormat="1" applyFont="1" applyBorder="1" applyAlignment="1">
      <alignment horizontal="right" vertical="center" shrinkToFit="1"/>
    </xf>
    <xf numFmtId="193" fontId="2" fillId="0" borderId="44" xfId="0" applyNumberFormat="1" applyFont="1" applyBorder="1" applyAlignment="1">
      <alignment horizontal="right" vertical="center" shrinkToFit="1"/>
    </xf>
    <xf numFmtId="193" fontId="2" fillId="0" borderId="53" xfId="0" applyNumberFormat="1" applyFont="1" applyBorder="1" applyAlignment="1">
      <alignment horizontal="right" vertical="center" shrinkToFit="1"/>
    </xf>
    <xf numFmtId="204" fontId="59" fillId="0" borderId="11" xfId="92" applyNumberFormat="1" applyFont="1" applyBorder="1" applyAlignment="1">
      <alignment horizontal="right" vertical="center" shrinkToFit="1"/>
    </xf>
    <xf numFmtId="204" fontId="59" fillId="0" borderId="198" xfId="92" applyNumberFormat="1" applyFont="1" applyBorder="1" applyAlignment="1">
      <alignment horizontal="right" vertical="center" shrinkToFit="1"/>
    </xf>
    <xf numFmtId="204" fontId="59" fillId="0" borderId="53" xfId="92" applyNumberFormat="1" applyFont="1" applyBorder="1" applyAlignment="1">
      <alignment horizontal="right" vertical="center" shrinkToFit="1"/>
    </xf>
    <xf numFmtId="193" fontId="2" fillId="0" borderId="81" xfId="0" applyNumberFormat="1" applyFont="1" applyBorder="1" applyAlignment="1">
      <alignment horizontal="right" vertical="center" shrinkToFit="1"/>
    </xf>
    <xf numFmtId="193" fontId="2" fillId="0" borderId="59" xfId="0" applyNumberFormat="1" applyFont="1" applyBorder="1" applyAlignment="1">
      <alignment horizontal="right" vertical="center" shrinkToFit="1"/>
    </xf>
    <xf numFmtId="193" fontId="2" fillId="0" borderId="61" xfId="0" applyNumberFormat="1" applyFont="1" applyBorder="1" applyAlignment="1">
      <alignment horizontal="right" vertical="center" shrinkToFit="1"/>
    </xf>
    <xf numFmtId="193" fontId="2" fillId="0" borderId="71" xfId="0" applyNumberFormat="1" applyFont="1" applyBorder="1" applyAlignment="1">
      <alignment horizontal="right" vertical="center" shrinkToFit="1"/>
    </xf>
    <xf numFmtId="193" fontId="2" fillId="0" borderId="65" xfId="0" applyNumberFormat="1" applyFont="1" applyBorder="1" applyAlignment="1">
      <alignment horizontal="right" vertical="center" shrinkToFit="1"/>
    </xf>
    <xf numFmtId="193" fontId="2" fillId="0" borderId="69" xfId="0" applyNumberFormat="1" applyFont="1" applyBorder="1" applyAlignment="1">
      <alignment horizontal="right" vertical="center" shrinkToFit="1"/>
    </xf>
    <xf numFmtId="176" fontId="2" fillId="0" borderId="191" xfId="92" applyNumberFormat="1" applyFont="1" applyBorder="1" applyAlignment="1">
      <alignment horizontal="right" vertical="center" shrinkToFit="1"/>
    </xf>
    <xf numFmtId="176" fontId="2" fillId="0" borderId="66" xfId="92" applyNumberFormat="1" applyFont="1" applyBorder="1" applyAlignment="1">
      <alignment horizontal="right" vertical="center" shrinkToFit="1"/>
    </xf>
    <xf numFmtId="176" fontId="2" fillId="0" borderId="70" xfId="92" applyNumberFormat="1" applyFont="1" applyBorder="1" applyAlignment="1">
      <alignment horizontal="right" vertical="center" shrinkToFit="1"/>
    </xf>
    <xf numFmtId="0" fontId="3" fillId="0" borderId="13" xfId="0" applyFont="1" applyBorder="1" applyAlignment="1">
      <alignment horizontal="left" vertical="center"/>
    </xf>
    <xf numFmtId="193" fontId="2" fillId="0" borderId="16" xfId="0" applyNumberFormat="1" applyFont="1" applyBorder="1" applyAlignment="1">
      <alignment horizontal="right" vertical="center" shrinkToFit="1"/>
    </xf>
    <xf numFmtId="176" fontId="2" fillId="0" borderId="72" xfId="92" applyNumberFormat="1" applyFont="1" applyBorder="1" applyAlignment="1">
      <alignment horizontal="right" vertical="center" shrinkToFit="1"/>
    </xf>
    <xf numFmtId="176" fontId="2" fillId="0" borderId="68" xfId="92" applyNumberFormat="1" applyFont="1" applyBorder="1" applyAlignment="1">
      <alignment horizontal="right" vertical="center" shrinkToFit="1"/>
    </xf>
    <xf numFmtId="49" fontId="3" fillId="0" borderId="12" xfId="0" applyNumberFormat="1" applyFont="1" applyBorder="1" applyAlignment="1">
      <alignment horizontal="center" vertical="center" wrapText="1" shrinkToFit="1"/>
    </xf>
    <xf numFmtId="49" fontId="3" fillId="0" borderId="13" xfId="0" applyNumberFormat="1" applyFont="1" applyBorder="1" applyAlignment="1">
      <alignment horizontal="center" vertical="center" shrinkToFit="1"/>
    </xf>
    <xf numFmtId="49" fontId="3" fillId="0" borderId="14" xfId="0" applyNumberFormat="1" applyFont="1" applyBorder="1" applyAlignment="1">
      <alignment horizontal="center" vertical="center" shrinkToFit="1"/>
    </xf>
    <xf numFmtId="49" fontId="3" fillId="0" borderId="16" xfId="0" applyNumberFormat="1" applyFont="1" applyBorder="1" applyAlignment="1">
      <alignment horizontal="center" vertical="center" shrinkToFit="1"/>
    </xf>
    <xf numFmtId="49" fontId="3" fillId="0" borderId="22" xfId="0" applyNumberFormat="1" applyFont="1" applyBorder="1" applyAlignment="1">
      <alignment horizontal="center" vertical="center" shrinkToFit="1"/>
    </xf>
    <xf numFmtId="49" fontId="3" fillId="0" borderId="23" xfId="0" applyNumberFormat="1" applyFont="1" applyBorder="1" applyAlignment="1">
      <alignment horizontal="center" vertical="center" shrinkToFit="1"/>
    </xf>
    <xf numFmtId="211" fontId="2" fillId="0" borderId="200" xfId="0" applyNumberFormat="1" applyFont="1" applyBorder="1" applyAlignment="1">
      <alignment horizontal="center" vertical="center"/>
    </xf>
    <xf numFmtId="211" fontId="2" fillId="0" borderId="191" xfId="0" applyNumberFormat="1" applyFont="1" applyBorder="1" applyAlignment="1">
      <alignment horizontal="center" vertical="center"/>
    </xf>
    <xf numFmtId="211" fontId="2" fillId="0" borderId="68" xfId="0" applyNumberFormat="1" applyFont="1" applyBorder="1" applyAlignment="1">
      <alignment horizontal="center" vertical="center"/>
    </xf>
    <xf numFmtId="193" fontId="2" fillId="0" borderId="49" xfId="0" applyNumberFormat="1" applyFont="1" applyBorder="1" applyAlignment="1">
      <alignment horizontal="right" vertical="center"/>
    </xf>
    <xf numFmtId="193" fontId="2" fillId="0" borderId="15" xfId="0" applyNumberFormat="1" applyFont="1" applyBorder="1" applyAlignment="1">
      <alignment horizontal="right" vertical="center"/>
    </xf>
    <xf numFmtId="193" fontId="2" fillId="0" borderId="54" xfId="0" applyNumberFormat="1" applyFont="1" applyBorder="1" applyAlignment="1">
      <alignment horizontal="right" vertical="center"/>
    </xf>
    <xf numFmtId="10" fontId="2" fillId="0" borderId="11" xfId="92" applyNumberFormat="1" applyFont="1" applyBorder="1" applyAlignment="1">
      <alignment horizontal="right" vertical="center"/>
    </xf>
    <xf numFmtId="10" fontId="2" fillId="0" borderId="44" xfId="92" applyNumberFormat="1" applyFont="1" applyBorder="1" applyAlignment="1">
      <alignment horizontal="right" vertical="center"/>
    </xf>
    <xf numFmtId="10" fontId="2" fillId="0" borderId="53" xfId="92" applyNumberFormat="1" applyFont="1" applyBorder="1" applyAlignment="1">
      <alignment horizontal="right" vertical="center"/>
    </xf>
    <xf numFmtId="10" fontId="2" fillId="0" borderId="198" xfId="92" applyNumberFormat="1" applyFont="1" applyBorder="1" applyAlignment="1">
      <alignment horizontal="right" vertical="center"/>
    </xf>
    <xf numFmtId="205" fontId="2" fillId="0" borderId="63" xfId="92" applyNumberFormat="1" applyFont="1" applyFill="1" applyBorder="1" applyAlignment="1">
      <alignment horizontal="right" vertical="center"/>
    </xf>
    <xf numFmtId="205" fontId="2" fillId="0" borderId="65" xfId="92" applyNumberFormat="1" applyFont="1" applyFill="1" applyBorder="1" applyAlignment="1">
      <alignment horizontal="right" vertical="center"/>
    </xf>
    <xf numFmtId="205" fontId="2" fillId="0" borderId="69" xfId="92" applyNumberFormat="1" applyFont="1" applyFill="1" applyBorder="1" applyAlignment="1">
      <alignment horizontal="right" vertical="center"/>
    </xf>
    <xf numFmtId="0" fontId="4" fillId="0" borderId="191" xfId="0" applyFont="1" applyBorder="1" applyAlignment="1">
      <alignment horizontal="center" vertical="center" wrapText="1"/>
    </xf>
    <xf numFmtId="193" fontId="2" fillId="0" borderId="32" xfId="0" applyNumberFormat="1" applyFont="1" applyBorder="1" applyAlignment="1">
      <alignment horizontal="right" vertical="center"/>
    </xf>
    <xf numFmtId="193" fontId="2" fillId="0" borderId="44" xfId="0" applyNumberFormat="1" applyFont="1" applyBorder="1" applyAlignment="1">
      <alignment horizontal="right" vertical="center"/>
    </xf>
    <xf numFmtId="193" fontId="2" fillId="0" borderId="53" xfId="0" applyNumberFormat="1" applyFont="1" applyBorder="1" applyAlignment="1">
      <alignment horizontal="right" vertical="center"/>
    </xf>
    <xf numFmtId="0" fontId="2" fillId="0" borderId="237" xfId="0" applyFont="1" applyBorder="1" applyAlignment="1">
      <alignment horizontal="center" vertical="center" wrapText="1" shrinkToFit="1"/>
    </xf>
    <xf numFmtId="0" fontId="2" fillId="0" borderId="221" xfId="0" applyFont="1" applyBorder="1" applyAlignment="1">
      <alignment horizontal="center" vertical="center" wrapText="1" shrinkToFit="1"/>
    </xf>
    <xf numFmtId="0" fontId="2" fillId="0" borderId="220" xfId="0" applyFont="1" applyBorder="1" applyAlignment="1">
      <alignment horizontal="center" vertical="center" wrapText="1" shrinkToFit="1"/>
    </xf>
    <xf numFmtId="0" fontId="2" fillId="0" borderId="223" xfId="0" applyFont="1" applyBorder="1" applyAlignment="1">
      <alignment horizontal="center" vertical="center" wrapText="1" shrinkToFit="1"/>
    </xf>
    <xf numFmtId="193" fontId="2" fillId="0" borderId="71" xfId="0" applyNumberFormat="1" applyFont="1" applyBorder="1" applyAlignment="1">
      <alignment horizontal="right" vertical="center"/>
    </xf>
    <xf numFmtId="193" fontId="2" fillId="0" borderId="65" xfId="0" applyNumberFormat="1" applyFont="1" applyBorder="1" applyAlignment="1">
      <alignment horizontal="right" vertical="center"/>
    </xf>
    <xf numFmtId="193" fontId="2" fillId="0" borderId="69" xfId="0" applyNumberFormat="1" applyFont="1" applyBorder="1" applyAlignment="1">
      <alignment horizontal="right" vertical="center"/>
    </xf>
    <xf numFmtId="49" fontId="2" fillId="0" borderId="237" xfId="0" applyNumberFormat="1" applyFont="1" applyBorder="1" applyAlignment="1">
      <alignment horizontal="center" vertical="center" wrapText="1" shrinkToFit="1"/>
    </xf>
    <xf numFmtId="49" fontId="2" fillId="0" borderId="221" xfId="0" applyNumberFormat="1" applyFont="1" applyBorder="1" applyAlignment="1">
      <alignment horizontal="center" vertical="center" wrapText="1" shrinkToFit="1"/>
    </xf>
    <xf numFmtId="49" fontId="2" fillId="0" borderId="220" xfId="0" applyNumberFormat="1" applyFont="1" applyBorder="1" applyAlignment="1">
      <alignment horizontal="center" vertical="center" wrapText="1" shrinkToFit="1"/>
    </xf>
    <xf numFmtId="49" fontId="2" fillId="0" borderId="223" xfId="0" applyNumberFormat="1" applyFont="1" applyBorder="1" applyAlignment="1">
      <alignment horizontal="center" vertical="center" wrapText="1" shrinkToFit="1"/>
    </xf>
    <xf numFmtId="193" fontId="2" fillId="0" borderId="10" xfId="0" applyNumberFormat="1" applyFont="1" applyBorder="1" applyAlignment="1">
      <alignment horizontal="right" vertical="center"/>
    </xf>
    <xf numFmtId="193" fontId="2" fillId="0" borderId="16" xfId="0" applyNumberFormat="1" applyFont="1" applyBorder="1" applyAlignment="1">
      <alignment horizontal="right" vertical="center"/>
    </xf>
    <xf numFmtId="193" fontId="2" fillId="0" borderId="67" xfId="0" applyNumberFormat="1" applyFont="1" applyBorder="1" applyAlignment="1">
      <alignment horizontal="right" vertical="center"/>
    </xf>
    <xf numFmtId="199" fontId="2" fillId="0" borderId="281" xfId="92" applyNumberFormat="1" applyFont="1" applyFill="1" applyBorder="1" applyAlignment="1">
      <alignment horizontal="right" vertical="center"/>
    </xf>
    <xf numFmtId="193" fontId="59" fillId="0" borderId="71" xfId="0" applyNumberFormat="1" applyFont="1" applyBorder="1" applyAlignment="1">
      <alignment horizontal="right" vertical="center"/>
    </xf>
    <xf numFmtId="193" fontId="59" fillId="0" borderId="65" xfId="0" applyNumberFormat="1" applyFont="1" applyBorder="1" applyAlignment="1">
      <alignment horizontal="right" vertical="center"/>
    </xf>
    <xf numFmtId="193" fontId="59" fillId="0" borderId="69" xfId="0" applyNumberFormat="1" applyFont="1" applyBorder="1" applyAlignment="1">
      <alignment horizontal="right" vertical="center"/>
    </xf>
    <xf numFmtId="0" fontId="101" fillId="0" borderId="0" xfId="0" applyFont="1" applyBorder="1" applyAlignment="1">
      <alignment horizontal="left" vertical="top" wrapText="1" indent="1"/>
    </xf>
    <xf numFmtId="0" fontId="30" fillId="0" borderId="5" xfId="0" applyFont="1" applyBorder="1" applyAlignment="1">
      <alignment horizontal="center" vertical="center"/>
    </xf>
    <xf numFmtId="0" fontId="30" fillId="0" borderId="9" xfId="0" applyFont="1" applyBorder="1" applyAlignment="1">
      <alignment horizontal="center" vertical="center"/>
    </xf>
    <xf numFmtId="0" fontId="30" fillId="0" borderId="21" xfId="0" applyFont="1" applyBorder="1" applyAlignment="1">
      <alignment horizontal="center" vertical="center"/>
    </xf>
    <xf numFmtId="0" fontId="30" fillId="0" borderId="7" xfId="0" applyFont="1" applyBorder="1" applyAlignment="1">
      <alignment horizontal="center" vertical="center"/>
    </xf>
    <xf numFmtId="0" fontId="2" fillId="0" borderId="54" xfId="0" applyFont="1" applyBorder="1" applyAlignment="1">
      <alignment horizontal="center" vertical="center" wrapText="1"/>
    </xf>
    <xf numFmtId="0" fontId="2" fillId="0" borderId="52" xfId="0" applyFont="1" applyBorder="1" applyAlignment="1">
      <alignment horizontal="center" vertical="center" wrapText="1"/>
    </xf>
    <xf numFmtId="176" fontId="2" fillId="0" borderId="11" xfId="0" applyNumberFormat="1" applyFont="1" applyBorder="1" applyAlignment="1">
      <alignment horizontal="right" vertical="center" shrinkToFit="1"/>
    </xf>
    <xf numFmtId="176" fontId="2" fillId="0" borderId="53" xfId="0" applyNumberFormat="1" applyFont="1" applyBorder="1" applyAlignment="1">
      <alignment horizontal="right" vertical="center" shrinkToFit="1"/>
    </xf>
    <xf numFmtId="199" fontId="2" fillId="0" borderId="63" xfId="92" applyNumberFormat="1" applyFont="1" applyFill="1" applyBorder="1" applyAlignment="1">
      <alignment horizontal="right" vertical="center" shrinkToFit="1"/>
    </xf>
    <xf numFmtId="199" fontId="2" fillId="0" borderId="69" xfId="92" applyNumberFormat="1" applyFont="1" applyFill="1" applyBorder="1" applyAlignment="1">
      <alignment horizontal="right" vertical="center" shrinkToFit="1"/>
    </xf>
    <xf numFmtId="193" fontId="2" fillId="0" borderId="67" xfId="0" applyNumberFormat="1" applyFont="1" applyBorder="1" applyAlignment="1">
      <alignment horizontal="right" vertical="center" shrinkToFit="1"/>
    </xf>
    <xf numFmtId="193" fontId="2" fillId="0" borderId="10" xfId="0" applyNumberFormat="1" applyFont="1" applyBorder="1" applyAlignment="1">
      <alignment horizontal="right" vertical="center" shrinkToFit="1"/>
    </xf>
    <xf numFmtId="49" fontId="30" fillId="0" borderId="78" xfId="0" applyNumberFormat="1" applyFont="1" applyBorder="1" applyAlignment="1">
      <alignment horizontal="center" vertical="center" wrapText="1"/>
    </xf>
    <xf numFmtId="49" fontId="30" fillId="0" borderId="78" xfId="0" applyNumberFormat="1" applyFont="1" applyBorder="1" applyAlignment="1">
      <alignment horizontal="center" vertical="center"/>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2" fillId="0" borderId="19" xfId="0" applyFont="1" applyBorder="1" applyAlignment="1">
      <alignment horizontal="left" vertical="center"/>
    </xf>
    <xf numFmtId="0" fontId="2" fillId="0" borderId="21" xfId="0" applyFont="1" applyBorder="1" applyAlignment="1">
      <alignment horizontal="left" vertical="center"/>
    </xf>
    <xf numFmtId="0" fontId="2" fillId="0" borderId="9" xfId="0" applyFont="1" applyBorder="1" applyAlignment="1">
      <alignment horizontal="left" vertical="center"/>
    </xf>
    <xf numFmtId="0" fontId="59" fillId="0" borderId="11" xfId="0" applyFont="1" applyBorder="1" applyAlignment="1">
      <alignment horizontal="center" vertical="center" wrapText="1"/>
    </xf>
    <xf numFmtId="0" fontId="59" fillId="0" borderId="44" xfId="0" applyFont="1" applyBorder="1" applyAlignment="1">
      <alignment horizontal="center" vertical="center" wrapText="1"/>
    </xf>
    <xf numFmtId="0" fontId="59" fillId="0" borderId="10" xfId="0" applyFont="1" applyBorder="1" applyAlignment="1">
      <alignment horizontal="center" vertical="center" wrapText="1"/>
    </xf>
    <xf numFmtId="0" fontId="59" fillId="0" borderId="1" xfId="0" applyFont="1" applyFill="1" applyBorder="1" applyAlignment="1">
      <alignment horizontal="center" vertical="center"/>
    </xf>
    <xf numFmtId="0" fontId="39" fillId="0" borderId="220" xfId="0" applyNumberFormat="1" applyFont="1" applyBorder="1" applyAlignment="1">
      <alignment horizontal="center" vertical="center" shrinkToFit="1"/>
    </xf>
    <xf numFmtId="0" fontId="69" fillId="0" borderId="0" xfId="0" applyFont="1" applyBorder="1" applyAlignment="1">
      <alignment horizontal="center" vertical="center"/>
    </xf>
    <xf numFmtId="0" fontId="107" fillId="0" borderId="0" xfId="0" applyFont="1" applyBorder="1" applyAlignment="1">
      <alignment horizontal="left" vertical="top" wrapText="1" indent="1"/>
    </xf>
    <xf numFmtId="199" fontId="2" fillId="0" borderId="199" xfId="92" applyNumberFormat="1" applyFont="1" applyFill="1" applyBorder="1" applyAlignment="1">
      <alignment horizontal="right" vertical="center"/>
    </xf>
    <xf numFmtId="0" fontId="59" fillId="0" borderId="48" xfId="0" applyFont="1" applyBorder="1" applyAlignment="1">
      <alignment horizontal="left" vertical="center"/>
    </xf>
    <xf numFmtId="0" fontId="59" fillId="0" borderId="22" xfId="0" applyFont="1" applyBorder="1" applyAlignment="1">
      <alignment horizontal="left" vertical="center"/>
    </xf>
    <xf numFmtId="0" fontId="59" fillId="0" borderId="23" xfId="0" applyFont="1" applyBorder="1" applyAlignment="1">
      <alignment horizontal="left" vertical="center"/>
    </xf>
    <xf numFmtId="0" fontId="47" fillId="0" borderId="0" xfId="0" applyFont="1" applyBorder="1" applyAlignment="1">
      <alignment horizontal="left" vertical="top" wrapText="1" indent="1"/>
    </xf>
    <xf numFmtId="0" fontId="39" fillId="0" borderId="0" xfId="0" applyFont="1" applyBorder="1" applyAlignment="1">
      <alignment horizontal="center" vertical="center"/>
    </xf>
    <xf numFmtId="193" fontId="2" fillId="0" borderId="11" xfId="0" applyNumberFormat="1" applyFont="1" applyBorder="1" applyAlignment="1">
      <alignment horizontal="right" vertical="center"/>
    </xf>
    <xf numFmtId="0" fontId="3" fillId="0" borderId="49" xfId="0" applyFont="1" applyBorder="1" applyAlignment="1">
      <alignment horizontal="center" vertical="center"/>
    </xf>
    <xf numFmtId="0" fontId="3" fillId="0" borderId="29" xfId="0" applyFont="1" applyBorder="1" applyAlignment="1">
      <alignment horizontal="center" vertical="center"/>
    </xf>
    <xf numFmtId="0" fontId="3" fillId="0" borderId="16" xfId="0" applyFont="1" applyBorder="1" applyAlignment="1">
      <alignment horizontal="center" vertical="center"/>
    </xf>
    <xf numFmtId="0" fontId="3" fillId="0" borderId="22" xfId="0" applyFont="1" applyBorder="1" applyAlignment="1">
      <alignment horizontal="center" vertical="center"/>
    </xf>
    <xf numFmtId="0" fontId="3" fillId="0" borderId="28" xfId="0" applyFont="1" applyBorder="1" applyAlignment="1">
      <alignment horizontal="center" vertical="center" shrinkToFit="1"/>
    </xf>
    <xf numFmtId="0" fontId="3" fillId="0" borderId="29" xfId="0" applyFont="1" applyBorder="1" applyAlignment="1">
      <alignment horizontal="center" vertical="center" shrinkToFit="1"/>
    </xf>
    <xf numFmtId="0" fontId="3" fillId="0" borderId="30" xfId="0" applyFont="1" applyBorder="1" applyAlignment="1">
      <alignment horizontal="center" vertical="center" shrinkToFit="1"/>
    </xf>
    <xf numFmtId="0" fontId="3" fillId="0" borderId="48" xfId="0" applyFont="1" applyBorder="1" applyAlignment="1">
      <alignment horizontal="center" vertical="center" shrinkToFit="1"/>
    </xf>
    <xf numFmtId="0" fontId="3" fillId="0" borderId="22" xfId="0" applyFont="1" applyBorder="1" applyAlignment="1">
      <alignment horizontal="center" vertical="center" shrinkToFit="1"/>
    </xf>
    <xf numFmtId="0" fontId="3" fillId="0" borderId="23" xfId="0" applyFont="1" applyBorder="1" applyAlignment="1">
      <alignment horizontal="center" vertical="center" shrinkToFit="1"/>
    </xf>
    <xf numFmtId="0" fontId="2" fillId="37" borderId="15" xfId="0" applyFont="1" applyFill="1" applyBorder="1" applyAlignment="1">
      <alignment horizontal="center" vertical="center" wrapText="1"/>
    </xf>
    <xf numFmtId="0" fontId="2" fillId="37" borderId="16" xfId="0" applyFont="1" applyFill="1" applyBorder="1" applyAlignment="1">
      <alignment horizontal="center" vertical="center" wrapText="1"/>
    </xf>
    <xf numFmtId="0" fontId="96" fillId="0" borderId="63" xfId="0" applyFont="1" applyBorder="1" applyAlignment="1">
      <alignment horizontal="center" vertical="center" wrapText="1"/>
    </xf>
    <xf numFmtId="217" fontId="2" fillId="0" borderId="11" xfId="0" applyNumberFormat="1" applyFont="1" applyBorder="1" applyAlignment="1">
      <alignment horizontal="right" vertical="center"/>
    </xf>
    <xf numFmtId="217" fontId="2" fillId="0" borderId="53" xfId="0" applyNumberFormat="1" applyFont="1" applyBorder="1" applyAlignment="1">
      <alignment horizontal="right" vertical="center"/>
    </xf>
    <xf numFmtId="0" fontId="5" fillId="0" borderId="16" xfId="0" applyFont="1" applyBorder="1" applyAlignment="1">
      <alignment horizontal="left" vertical="center"/>
    </xf>
    <xf numFmtId="0" fontId="5" fillId="0" borderId="22" xfId="0" applyFont="1" applyBorder="1" applyAlignment="1">
      <alignment horizontal="left" vertical="center"/>
    </xf>
    <xf numFmtId="0" fontId="5" fillId="0" borderId="23" xfId="0" applyFont="1" applyBorder="1" applyAlignment="1">
      <alignment horizontal="left" vertical="center"/>
    </xf>
    <xf numFmtId="193" fontId="2" fillId="0" borderId="12" xfId="0" applyNumberFormat="1" applyFont="1" applyBorder="1" applyAlignment="1">
      <alignment horizontal="right" vertical="center"/>
    </xf>
    <xf numFmtId="193" fontId="2" fillId="0" borderId="219" xfId="0" applyNumberFormat="1" applyFont="1" applyBorder="1" applyAlignment="1">
      <alignment horizontal="right" vertical="center" shrinkToFit="1"/>
    </xf>
    <xf numFmtId="0" fontId="2" fillId="0" borderId="240" xfId="0" applyFont="1" applyFill="1" applyBorder="1" applyAlignment="1">
      <alignment horizontal="center" vertical="center" wrapText="1"/>
    </xf>
    <xf numFmtId="0" fontId="2" fillId="0" borderId="250" xfId="0" applyFont="1" applyFill="1" applyBorder="1" applyAlignment="1">
      <alignment horizontal="center" vertical="center" wrapText="1"/>
    </xf>
    <xf numFmtId="0" fontId="2" fillId="0" borderId="246" xfId="0" applyFont="1" applyFill="1" applyBorder="1" applyAlignment="1">
      <alignment horizontal="center" vertical="center" wrapText="1"/>
    </xf>
    <xf numFmtId="0" fontId="2" fillId="0" borderId="251" xfId="0" applyFont="1" applyFill="1" applyBorder="1" applyAlignment="1">
      <alignment horizontal="center" vertical="center" wrapText="1"/>
    </xf>
    <xf numFmtId="49" fontId="30" fillId="0" borderId="12" xfId="0" applyNumberFormat="1" applyFont="1" applyBorder="1" applyAlignment="1">
      <alignment horizontal="center" vertical="center" wrapText="1"/>
    </xf>
    <xf numFmtId="49" fontId="30" fillId="0" borderId="16" xfId="0" applyNumberFormat="1" applyFont="1" applyBorder="1" applyAlignment="1">
      <alignment horizontal="center" vertical="center" wrapText="1"/>
    </xf>
    <xf numFmtId="0" fontId="2" fillId="0" borderId="198" xfId="0" applyFont="1" applyBorder="1" applyAlignment="1">
      <alignment horizontal="center" vertical="center"/>
    </xf>
    <xf numFmtId="217" fontId="2" fillId="0" borderId="63" xfId="0" applyNumberFormat="1" applyFont="1" applyBorder="1" applyAlignment="1">
      <alignment horizontal="right" vertical="center"/>
    </xf>
    <xf numFmtId="217" fontId="2" fillId="0" borderId="69" xfId="0" applyNumberFormat="1" applyFont="1" applyBorder="1" applyAlignment="1">
      <alignment horizontal="right" vertical="center"/>
    </xf>
    <xf numFmtId="0" fontId="46" fillId="0" borderId="91" xfId="0" applyFont="1" applyBorder="1" applyAlignment="1">
      <alignment horizontal="center" vertical="center" wrapText="1"/>
    </xf>
    <xf numFmtId="0" fontId="46" fillId="0" borderId="45" xfId="0" applyFont="1" applyBorder="1" applyAlignment="1">
      <alignment horizontal="center" vertical="center" wrapText="1"/>
    </xf>
    <xf numFmtId="0" fontId="46" fillId="0" borderId="92" xfId="0" applyFont="1" applyBorder="1" applyAlignment="1">
      <alignment horizontal="center" vertical="center" wrapText="1"/>
    </xf>
    <xf numFmtId="0" fontId="46" fillId="0" borderId="186" xfId="0" applyFont="1" applyBorder="1" applyAlignment="1">
      <alignment horizontal="center" vertical="center" wrapText="1"/>
    </xf>
    <xf numFmtId="176" fontId="2" fillId="0" borderId="12" xfId="92" applyNumberFormat="1" applyFont="1" applyBorder="1" applyAlignment="1">
      <alignment horizontal="right" vertical="center"/>
    </xf>
    <xf numFmtId="0" fontId="4" fillId="0" borderId="65" xfId="0" applyFont="1" applyBorder="1" applyAlignment="1">
      <alignment horizontal="center" vertical="center" wrapText="1"/>
    </xf>
    <xf numFmtId="0" fontId="40" fillId="0" borderId="0" xfId="0" applyFont="1" applyBorder="1" applyAlignment="1">
      <alignment horizontal="center" vertical="center"/>
    </xf>
    <xf numFmtId="0" fontId="40" fillId="0" borderId="13" xfId="0" applyFont="1" applyBorder="1" applyAlignment="1">
      <alignment horizontal="center" vertical="center"/>
    </xf>
    <xf numFmtId="190" fontId="2" fillId="0" borderId="63" xfId="0" applyNumberFormat="1" applyFont="1" applyFill="1" applyBorder="1" applyAlignment="1">
      <alignment horizontal="right" vertical="center" shrinkToFit="1"/>
    </xf>
    <xf numFmtId="190" fontId="2" fillId="0" borderId="69" xfId="0" applyNumberFormat="1" applyFont="1" applyFill="1" applyBorder="1" applyAlignment="1">
      <alignment horizontal="right" vertical="center" shrinkToFit="1"/>
    </xf>
    <xf numFmtId="176" fontId="2" fillId="0" borderId="64" xfId="92" applyNumberFormat="1" applyFont="1" applyBorder="1" applyAlignment="1">
      <alignment horizontal="right" vertical="center" shrinkToFit="1"/>
    </xf>
    <xf numFmtId="49" fontId="30" fillId="0" borderId="175" xfId="0" applyNumberFormat="1" applyFont="1" applyBorder="1" applyAlignment="1">
      <alignment horizontal="center" vertical="center" wrapText="1"/>
    </xf>
    <xf numFmtId="49" fontId="30" fillId="0" borderId="186" xfId="0" applyNumberFormat="1" applyFont="1" applyBorder="1" applyAlignment="1">
      <alignment horizontal="center" vertical="center" wrapText="1"/>
    </xf>
    <xf numFmtId="190" fontId="2" fillId="0" borderId="11" xfId="0" applyNumberFormat="1" applyFont="1" applyBorder="1" applyAlignment="1">
      <alignment horizontal="right" vertical="center" shrinkToFit="1"/>
    </xf>
    <xf numFmtId="190" fontId="2" fillId="0" borderId="53" xfId="0" applyNumberFormat="1" applyFont="1" applyBorder="1" applyAlignment="1">
      <alignment horizontal="right" vertical="center" shrinkToFit="1"/>
    </xf>
    <xf numFmtId="0" fontId="2" fillId="37" borderId="12" xfId="0" applyFont="1" applyFill="1" applyBorder="1" applyAlignment="1">
      <alignment horizontal="center" vertical="center" wrapText="1"/>
    </xf>
    <xf numFmtId="0" fontId="46" fillId="0" borderId="49" xfId="0" applyFont="1" applyBorder="1" applyAlignment="1">
      <alignment horizontal="center" vertical="center" wrapText="1"/>
    </xf>
    <xf numFmtId="0" fontId="46" fillId="0" borderId="16" xfId="0" applyFont="1" applyBorder="1" applyAlignment="1">
      <alignment horizontal="center" vertical="center" wrapText="1"/>
    </xf>
    <xf numFmtId="183" fontId="2" fillId="0" borderId="32" xfId="0" applyNumberFormat="1" applyFont="1" applyBorder="1" applyAlignment="1">
      <alignment horizontal="right" vertical="center" shrinkToFit="1"/>
    </xf>
    <xf numFmtId="183" fontId="2" fillId="0" borderId="53" xfId="0" applyNumberFormat="1" applyFont="1" applyBorder="1" applyAlignment="1">
      <alignment horizontal="right" vertical="center" shrinkToFit="1"/>
    </xf>
    <xf numFmtId="183" fontId="2" fillId="0" borderId="49" xfId="0" applyNumberFormat="1" applyFont="1" applyBorder="1" applyAlignment="1">
      <alignment horizontal="right" vertical="center" shrinkToFit="1"/>
    </xf>
    <xf numFmtId="183" fontId="2" fillId="0" borderId="54" xfId="0" applyNumberFormat="1" applyFont="1" applyBorder="1" applyAlignment="1">
      <alignment horizontal="right" vertical="center" shrinkToFit="1"/>
    </xf>
    <xf numFmtId="190" fontId="2" fillId="0" borderId="12" xfId="0" applyNumberFormat="1" applyFont="1" applyBorder="1" applyAlignment="1">
      <alignment horizontal="right" vertical="center" shrinkToFit="1"/>
    </xf>
    <xf numFmtId="190" fontId="2" fillId="0" borderId="54" xfId="0" applyNumberFormat="1" applyFont="1" applyBorder="1" applyAlignment="1">
      <alignment horizontal="right" vertical="center" shrinkToFit="1"/>
    </xf>
    <xf numFmtId="190" fontId="2" fillId="0" borderId="71" xfId="0" applyNumberFormat="1" applyFont="1" applyBorder="1" applyAlignment="1">
      <alignment horizontal="right" vertical="center" shrinkToFit="1"/>
    </xf>
    <xf numFmtId="190" fontId="2" fillId="0" borderId="69" xfId="0" applyNumberFormat="1" applyFont="1" applyBorder="1" applyAlignment="1">
      <alignment horizontal="right" vertical="center" shrinkToFit="1"/>
    </xf>
    <xf numFmtId="0" fontId="46" fillId="0" borderId="29" xfId="0" applyFont="1" applyBorder="1" applyAlignment="1">
      <alignment horizontal="center" vertical="center" wrapText="1"/>
    </xf>
    <xf numFmtId="0" fontId="46" fillId="0" borderId="22" xfId="0" applyFont="1" applyBorder="1" applyAlignment="1">
      <alignment horizontal="center" vertical="center" wrapText="1"/>
    </xf>
    <xf numFmtId="0" fontId="46" fillId="0" borderId="28" xfId="0" applyFont="1" applyBorder="1" applyAlignment="1">
      <alignment horizontal="center" vertical="center" wrapText="1" shrinkToFit="1"/>
    </xf>
    <xf numFmtId="0" fontId="46" fillId="0" borderId="29" xfId="0" applyFont="1" applyBorder="1" applyAlignment="1">
      <alignment horizontal="center" vertical="center" wrapText="1" shrinkToFit="1"/>
    </xf>
    <xf numFmtId="0" fontId="46" fillId="0" borderId="30" xfId="0" applyFont="1" applyBorder="1" applyAlignment="1">
      <alignment horizontal="center" vertical="center" wrapText="1" shrinkToFit="1"/>
    </xf>
    <xf numFmtId="0" fontId="46" fillId="0" borderId="48" xfId="0" applyFont="1" applyBorder="1" applyAlignment="1">
      <alignment horizontal="center" vertical="center" wrapText="1" shrinkToFit="1"/>
    </xf>
    <xf numFmtId="0" fontId="46" fillId="0" borderId="22" xfId="0" applyFont="1" applyBorder="1" applyAlignment="1">
      <alignment horizontal="center" vertical="center" wrapText="1" shrinkToFit="1"/>
    </xf>
    <xf numFmtId="0" fontId="46" fillId="0" borderId="23" xfId="0" applyFont="1" applyBorder="1" applyAlignment="1">
      <alignment horizontal="center" vertical="center" wrapText="1" shrinkToFit="1"/>
    </xf>
    <xf numFmtId="189" fontId="2" fillId="0" borderId="71" xfId="0" applyNumberFormat="1" applyFont="1" applyFill="1" applyBorder="1" applyAlignment="1">
      <alignment horizontal="right" vertical="center" shrinkToFit="1"/>
    </xf>
    <xf numFmtId="189" fontId="2" fillId="0" borderId="67" xfId="0" applyNumberFormat="1" applyFont="1" applyFill="1" applyBorder="1" applyAlignment="1">
      <alignment horizontal="right" vertical="center" shrinkToFit="1"/>
    </xf>
    <xf numFmtId="189" fontId="2" fillId="0" borderId="63" xfId="0" applyNumberFormat="1" applyFont="1" applyFill="1" applyBorder="1" applyAlignment="1">
      <alignment horizontal="right" vertical="center" shrinkToFit="1"/>
    </xf>
    <xf numFmtId="189" fontId="2" fillId="0" borderId="69" xfId="0" applyNumberFormat="1" applyFont="1" applyFill="1" applyBorder="1" applyAlignment="1">
      <alignment horizontal="right" vertical="center" shrinkToFit="1"/>
    </xf>
    <xf numFmtId="0" fontId="95" fillId="0" borderId="12" xfId="0" applyFont="1" applyBorder="1" applyAlignment="1">
      <alignment horizontal="left" vertical="center" shrinkToFit="1"/>
    </xf>
    <xf numFmtId="0" fontId="95" fillId="0" borderId="13" xfId="0" applyFont="1" applyBorder="1" applyAlignment="1">
      <alignment horizontal="left" vertical="center" shrinkToFit="1"/>
    </xf>
    <xf numFmtId="0" fontId="95" fillId="0" borderId="14" xfId="0" applyFont="1" applyBorder="1" applyAlignment="1">
      <alignment horizontal="left" vertical="center" shrinkToFit="1"/>
    </xf>
    <xf numFmtId="0" fontId="95" fillId="0" borderId="15" xfId="0" applyFont="1" applyBorder="1" applyAlignment="1">
      <alignment horizontal="left" vertical="center" shrinkToFit="1"/>
    </xf>
    <xf numFmtId="0" fontId="95" fillId="0" borderId="0" xfId="0" applyFont="1" applyBorder="1" applyAlignment="1">
      <alignment horizontal="left" vertical="center" shrinkToFit="1"/>
    </xf>
    <xf numFmtId="0" fontId="95" fillId="0" borderId="43" xfId="0" applyFont="1" applyBorder="1" applyAlignment="1">
      <alignment horizontal="left" vertical="center" shrinkToFit="1"/>
    </xf>
    <xf numFmtId="189" fontId="2" fillId="0" borderId="11" xfId="0" applyNumberFormat="1" applyFont="1" applyFill="1" applyBorder="1" applyAlignment="1">
      <alignment horizontal="right" vertical="center" shrinkToFit="1"/>
    </xf>
    <xf numFmtId="189" fontId="2" fillId="0" borderId="53" xfId="0" applyNumberFormat="1" applyFont="1" applyFill="1" applyBorder="1" applyAlignment="1">
      <alignment horizontal="right" vertical="center" shrinkToFit="1"/>
    </xf>
    <xf numFmtId="189" fontId="2" fillId="0" borderId="11" xfId="91" applyNumberFormat="1" applyFont="1" applyFill="1" applyBorder="1" applyAlignment="1">
      <alignment horizontal="right" vertical="center" shrinkToFit="1"/>
    </xf>
    <xf numFmtId="189" fontId="2" fillId="0" borderId="53" xfId="91" applyNumberFormat="1" applyFont="1" applyFill="1" applyBorder="1" applyAlignment="1">
      <alignment horizontal="right" vertical="center" shrinkToFit="1"/>
    </xf>
    <xf numFmtId="189" fontId="2" fillId="0" borderId="32" xfId="91" applyNumberFormat="1" applyFont="1" applyFill="1" applyBorder="1" applyAlignment="1">
      <alignment horizontal="right" vertical="center" shrinkToFit="1"/>
    </xf>
    <xf numFmtId="189" fontId="2" fillId="0" borderId="10" xfId="91" applyNumberFormat="1" applyFont="1" applyFill="1" applyBorder="1" applyAlignment="1">
      <alignment horizontal="right" vertical="center" shrinkToFit="1"/>
    </xf>
    <xf numFmtId="193" fontId="2" fillId="0" borderId="11" xfId="0" applyNumberFormat="1" applyFont="1" applyBorder="1" applyAlignment="1">
      <alignment horizontal="right" vertical="center" shrinkToFit="1"/>
    </xf>
    <xf numFmtId="189" fontId="2" fillId="0" borderId="32" xfId="0" applyNumberFormat="1" applyFont="1" applyBorder="1" applyAlignment="1">
      <alignment horizontal="right" vertical="center" shrinkToFit="1"/>
    </xf>
    <xf numFmtId="189" fontId="2" fillId="0" borderId="10" xfId="0" applyNumberFormat="1" applyFont="1" applyBorder="1" applyAlignment="1">
      <alignment horizontal="right" vertical="center" shrinkToFit="1"/>
    </xf>
    <xf numFmtId="0" fontId="59" fillId="0" borderId="11" xfId="0" applyFont="1" applyFill="1" applyBorder="1" applyAlignment="1">
      <alignment horizontal="center" vertical="center" wrapText="1"/>
    </xf>
    <xf numFmtId="0" fontId="59" fillId="0" borderId="44" xfId="0" applyFont="1" applyFill="1" applyBorder="1" applyAlignment="1">
      <alignment horizontal="center" vertical="center" wrapText="1"/>
    </xf>
    <xf numFmtId="0" fontId="59" fillId="0" borderId="10" xfId="0" applyFont="1" applyFill="1" applyBorder="1" applyAlignment="1">
      <alignment horizontal="center" vertical="center" wrapText="1"/>
    </xf>
    <xf numFmtId="0" fontId="46" fillId="0" borderId="94" xfId="0" applyFont="1" applyBorder="1" applyAlignment="1">
      <alignment horizontal="center" vertical="center" wrapText="1"/>
    </xf>
    <xf numFmtId="0" fontId="46" fillId="0" borderId="95" xfId="0" applyFont="1" applyBorder="1" applyAlignment="1">
      <alignment horizontal="center" vertical="center" wrapText="1"/>
    </xf>
    <xf numFmtId="193" fontId="2" fillId="0" borderId="12" xfId="0" applyNumberFormat="1" applyFont="1" applyBorder="1" applyAlignment="1">
      <alignment horizontal="right" vertical="center" shrinkToFit="1"/>
    </xf>
    <xf numFmtId="193" fontId="2" fillId="0" borderId="63" xfId="0" applyNumberFormat="1" applyFont="1" applyBorder="1" applyAlignment="1">
      <alignment horizontal="right" vertical="center" shrinkToFit="1"/>
    </xf>
    <xf numFmtId="176" fontId="2" fillId="0" borderId="237" xfId="92" applyNumberFormat="1" applyFont="1" applyBorder="1" applyAlignment="1">
      <alignment horizontal="right" vertical="center" shrinkToFit="1"/>
    </xf>
    <xf numFmtId="176" fontId="2" fillId="0" borderId="16" xfId="92" applyNumberFormat="1" applyFont="1" applyBorder="1" applyAlignment="1">
      <alignment horizontal="right" vertical="center" shrinkToFit="1"/>
    </xf>
    <xf numFmtId="0" fontId="2" fillId="0" borderId="248" xfId="0" applyFont="1" applyFill="1" applyBorder="1" applyAlignment="1">
      <alignment horizontal="center" vertical="center"/>
    </xf>
    <xf numFmtId="0" fontId="2" fillId="0" borderId="240" xfId="0" applyFont="1" applyFill="1" applyBorder="1" applyAlignment="1">
      <alignment horizontal="center" vertical="center"/>
    </xf>
    <xf numFmtId="0" fontId="2" fillId="0" borderId="250" xfId="0" applyFont="1" applyFill="1" applyBorder="1" applyAlignment="1">
      <alignment horizontal="center" vertical="center"/>
    </xf>
    <xf numFmtId="0" fontId="2" fillId="0" borderId="249" xfId="0" applyFont="1" applyFill="1" applyBorder="1" applyAlignment="1">
      <alignment horizontal="center" vertical="center"/>
    </xf>
    <xf numFmtId="0" fontId="2" fillId="0" borderId="246" xfId="0" applyFont="1" applyFill="1" applyBorder="1" applyAlignment="1">
      <alignment horizontal="center" vertical="center"/>
    </xf>
    <xf numFmtId="0" fontId="2" fillId="0" borderId="251" xfId="0" applyFont="1" applyFill="1" applyBorder="1" applyAlignment="1">
      <alignment horizontal="center" vertical="center"/>
    </xf>
    <xf numFmtId="189" fontId="2" fillId="0" borderId="49" xfId="91" applyNumberFormat="1" applyFont="1" applyFill="1" applyBorder="1" applyAlignment="1">
      <alignment horizontal="right" vertical="center" shrinkToFit="1"/>
    </xf>
    <xf numFmtId="189" fontId="2" fillId="0" borderId="16" xfId="91" applyNumberFormat="1" applyFont="1" applyFill="1" applyBorder="1" applyAlignment="1">
      <alignment horizontal="right" vertical="center" shrinkToFit="1"/>
    </xf>
    <xf numFmtId="189" fontId="2" fillId="0" borderId="49" xfId="0" applyNumberFormat="1" applyFont="1" applyBorder="1" applyAlignment="1">
      <alignment horizontal="right" vertical="center" shrinkToFit="1"/>
    </xf>
    <xf numFmtId="189" fontId="2" fillId="0" borderId="16" xfId="0" applyNumberFormat="1" applyFont="1" applyBorder="1" applyAlignment="1">
      <alignment horizontal="right" vertical="center" shrinkToFit="1"/>
    </xf>
    <xf numFmtId="189" fontId="2" fillId="0" borderId="71" xfId="0" applyNumberFormat="1" applyFont="1" applyBorder="1" applyAlignment="1">
      <alignment horizontal="right" vertical="center" shrinkToFit="1"/>
    </xf>
    <xf numFmtId="189" fontId="2" fillId="0" borderId="67" xfId="0" applyNumberFormat="1" applyFont="1" applyBorder="1" applyAlignment="1">
      <alignment horizontal="right" vertical="center" shrinkToFit="1"/>
    </xf>
    <xf numFmtId="189" fontId="2" fillId="0" borderId="12" xfId="91" applyNumberFormat="1" applyFont="1" applyFill="1" applyBorder="1" applyAlignment="1">
      <alignment horizontal="right" vertical="center" shrinkToFit="1"/>
    </xf>
    <xf numFmtId="189" fontId="2" fillId="0" borderId="54" xfId="91" applyNumberFormat="1" applyFont="1" applyFill="1" applyBorder="1" applyAlignment="1">
      <alignment horizontal="right" vertical="center" shrinkToFit="1"/>
    </xf>
    <xf numFmtId="0" fontId="55" fillId="0" borderId="220" xfId="93" applyFont="1" applyBorder="1" applyAlignment="1">
      <alignment shrinkToFit="1"/>
    </xf>
    <xf numFmtId="0" fontId="55" fillId="0" borderId="220" xfId="93" applyFont="1" applyBorder="1" applyAlignment="1">
      <alignment horizontal="left" shrinkToFit="1"/>
    </xf>
    <xf numFmtId="0" fontId="45" fillId="0" borderId="224" xfId="93" applyFont="1" applyBorder="1" applyAlignment="1">
      <alignment horizontal="center" vertical="center" wrapText="1" shrinkToFit="1"/>
    </xf>
    <xf numFmtId="0" fontId="45" fillId="0" borderId="225" xfId="93" applyFont="1" applyBorder="1" applyAlignment="1">
      <alignment horizontal="center" vertical="center" shrinkToFit="1"/>
    </xf>
    <xf numFmtId="0" fontId="45" fillId="0" borderId="217" xfId="93" applyFont="1" applyBorder="1" applyAlignment="1">
      <alignment horizontal="center" vertical="center" shrinkToFit="1"/>
    </xf>
    <xf numFmtId="0" fontId="45" fillId="0" borderId="217" xfId="0" applyFont="1" applyBorder="1" applyAlignment="1">
      <alignment horizontal="center" vertical="center" shrinkToFit="1"/>
    </xf>
    <xf numFmtId="0" fontId="45" fillId="0" borderId="292" xfId="93" applyFont="1" applyBorder="1" applyAlignment="1">
      <alignment horizontal="center" vertical="center" shrinkToFit="1"/>
    </xf>
    <xf numFmtId="0" fontId="45" fillId="0" borderId="268" xfId="93" applyFont="1" applyBorder="1" applyAlignment="1">
      <alignment horizontal="center" vertical="center" shrinkToFit="1"/>
    </xf>
    <xf numFmtId="0" fontId="45" fillId="0" borderId="224" xfId="93" applyFont="1" applyBorder="1" applyAlignment="1">
      <alignment horizontal="center" vertical="center" shrinkToFit="1"/>
    </xf>
    <xf numFmtId="0" fontId="45" fillId="0" borderId="267" xfId="93" applyFont="1" applyBorder="1" applyAlignment="1">
      <alignment horizontal="center" vertical="center" shrinkToFit="1"/>
    </xf>
    <xf numFmtId="0" fontId="45" fillId="0" borderId="73" xfId="93" applyNumberFormat="1" applyFont="1" applyBorder="1" applyAlignment="1">
      <alignment horizontal="center" vertical="center" shrinkToFit="1"/>
    </xf>
    <xf numFmtId="0" fontId="45" fillId="0" borderId="73" xfId="0" applyNumberFormat="1" applyFont="1" applyBorder="1" applyAlignment="1">
      <alignment horizontal="center" vertical="center" shrinkToFit="1"/>
    </xf>
    <xf numFmtId="0" fontId="83" fillId="0" borderId="0" xfId="93" applyFont="1" applyAlignment="1">
      <alignment horizontal="left" vertical="center" wrapText="1" indent="1"/>
    </xf>
    <xf numFmtId="0" fontId="45" fillId="0" borderId="301" xfId="93" applyFont="1" applyBorder="1" applyAlignment="1">
      <alignment horizontal="center" vertical="center"/>
    </xf>
    <xf numFmtId="0" fontId="45" fillId="0" borderId="176" xfId="93" applyFont="1" applyBorder="1" applyAlignment="1">
      <alignment horizontal="center" vertical="center"/>
    </xf>
    <xf numFmtId="0" fontId="45" fillId="0" borderId="196" xfId="93" applyFont="1" applyBorder="1" applyAlignment="1">
      <alignment horizontal="center" vertical="center"/>
    </xf>
    <xf numFmtId="0" fontId="45" fillId="0" borderId="302" xfId="93" applyFont="1" applyBorder="1" applyAlignment="1">
      <alignment horizontal="center" vertical="center"/>
    </xf>
    <xf numFmtId="0" fontId="45" fillId="0" borderId="303" xfId="93" applyFont="1" applyBorder="1" applyAlignment="1">
      <alignment horizontal="center" vertical="center"/>
    </xf>
    <xf numFmtId="0" fontId="45" fillId="0" borderId="304" xfId="93" applyFont="1" applyBorder="1" applyAlignment="1">
      <alignment horizontal="center" vertical="center"/>
    </xf>
    <xf numFmtId="0" fontId="45" fillId="45" borderId="73" xfId="93" applyFont="1" applyFill="1" applyBorder="1" applyAlignment="1">
      <alignment horizontal="center" vertical="center" shrinkToFit="1"/>
    </xf>
    <xf numFmtId="0" fontId="45" fillId="45" borderId="18" xfId="93" applyFont="1" applyFill="1" applyBorder="1" applyAlignment="1">
      <alignment horizontal="center" vertical="center" shrinkToFit="1"/>
    </xf>
    <xf numFmtId="0" fontId="45" fillId="45" borderId="117" xfId="93" applyFont="1" applyFill="1" applyBorder="1" applyAlignment="1">
      <alignment horizontal="center" vertical="center" shrinkToFit="1"/>
    </xf>
    <xf numFmtId="0" fontId="45" fillId="0" borderId="284" xfId="93" applyFont="1" applyBorder="1" applyAlignment="1">
      <alignment horizontal="distributed" vertical="center" justifyLastLine="1"/>
    </xf>
    <xf numFmtId="0" fontId="45" fillId="0" borderId="13" xfId="93" applyFont="1" applyBorder="1" applyAlignment="1">
      <alignment horizontal="distributed" vertical="center" justifyLastLine="1"/>
    </xf>
    <xf numFmtId="0" fontId="45" fillId="0" borderId="269" xfId="93" applyFont="1" applyBorder="1" applyAlignment="1">
      <alignment horizontal="distributed" vertical="center" justifyLastLine="1"/>
    </xf>
    <xf numFmtId="0" fontId="45" fillId="0" borderId="50" xfId="93" applyFont="1" applyBorder="1" applyAlignment="1">
      <alignment horizontal="distributed" vertical="center" justifyLastLine="1"/>
    </xf>
    <xf numFmtId="0" fontId="45" fillId="0" borderId="51" xfId="93" applyFont="1" applyBorder="1" applyAlignment="1">
      <alignment horizontal="distributed" vertical="center" justifyLastLine="1"/>
    </xf>
    <xf numFmtId="0" fontId="45" fillId="0" borderId="169" xfId="93" applyFont="1" applyBorder="1" applyAlignment="1">
      <alignment horizontal="distributed" vertical="center" justifyLastLine="1"/>
    </xf>
    <xf numFmtId="0" fontId="45" fillId="0" borderId="194" xfId="93" applyFont="1" applyBorder="1" applyAlignment="1">
      <alignment horizontal="center" vertical="center"/>
    </xf>
    <xf numFmtId="0" fontId="45" fillId="0" borderId="17" xfId="93" applyFont="1" applyBorder="1" applyAlignment="1">
      <alignment horizontal="center" vertical="center" justifyLastLine="1"/>
    </xf>
    <xf numFmtId="0" fontId="45" fillId="0" borderId="18" xfId="93" applyFont="1" applyBorder="1" applyAlignment="1">
      <alignment horizontal="center" vertical="center" justifyLastLine="1"/>
    </xf>
    <xf numFmtId="0" fontId="45" fillId="0" borderId="117" xfId="93" applyFont="1" applyBorder="1" applyAlignment="1">
      <alignment horizontal="center" vertical="center" justifyLastLine="1"/>
    </xf>
    <xf numFmtId="0" fontId="45" fillId="0" borderId="17" xfId="93" applyFont="1" applyBorder="1" applyAlignment="1">
      <alignment horizontal="center" vertical="center"/>
    </xf>
    <xf numFmtId="0" fontId="45" fillId="0" borderId="18" xfId="93" applyFont="1" applyBorder="1" applyAlignment="1">
      <alignment horizontal="center" vertical="center"/>
    </xf>
    <xf numFmtId="0" fontId="45" fillId="0" borderId="117" xfId="93" applyFont="1" applyBorder="1" applyAlignment="1">
      <alignment horizontal="center" vertical="center"/>
    </xf>
    <xf numFmtId="0" fontId="77" fillId="0" borderId="73" xfId="93" applyFont="1" applyBorder="1" applyAlignment="1">
      <alignment horizontal="center" vertical="center" shrinkToFit="1"/>
    </xf>
    <xf numFmtId="0" fontId="77" fillId="0" borderId="18" xfId="93" applyFont="1" applyBorder="1" applyAlignment="1">
      <alignment horizontal="center" vertical="center" shrinkToFit="1"/>
    </xf>
    <xf numFmtId="0" fontId="77" fillId="0" borderId="117" xfId="93" applyFont="1" applyBorder="1" applyAlignment="1">
      <alignment horizontal="center" vertical="center" shrinkToFit="1"/>
    </xf>
    <xf numFmtId="0" fontId="45" fillId="0" borderId="91" xfId="93" applyNumberFormat="1" applyFont="1" applyBorder="1" applyAlignment="1">
      <alignment horizontal="center" vertical="center"/>
    </xf>
    <xf numFmtId="49" fontId="45" fillId="0" borderId="218" xfId="93" applyNumberFormat="1" applyFont="1" applyBorder="1" applyAlignment="1">
      <alignment horizontal="center" vertical="center"/>
    </xf>
    <xf numFmtId="0" fontId="45" fillId="0" borderId="216" xfId="93" applyFont="1" applyBorder="1" applyAlignment="1">
      <alignment horizontal="distributed" vertical="center" justifyLastLine="1"/>
    </xf>
    <xf numFmtId="0" fontId="45" fillId="0" borderId="286" xfId="93" applyFont="1" applyBorder="1" applyAlignment="1">
      <alignment horizontal="center" vertical="center"/>
    </xf>
    <xf numFmtId="0" fontId="45" fillId="0" borderId="46" xfId="93" applyFont="1" applyBorder="1" applyAlignment="1">
      <alignment horizontal="center" vertical="center" justifyLastLine="1"/>
    </xf>
    <xf numFmtId="0" fontId="45" fillId="0" borderId="234" xfId="93" applyFont="1" applyBorder="1" applyAlignment="1">
      <alignment horizontal="center" vertical="center" justifyLastLine="1"/>
    </xf>
    <xf numFmtId="0" fontId="45" fillId="0" borderId="285" xfId="93" applyFont="1" applyBorder="1" applyAlignment="1">
      <alignment horizontal="center" vertical="center" justifyLastLine="1"/>
    </xf>
    <xf numFmtId="0" fontId="45" fillId="0" borderId="17" xfId="93" applyFont="1" applyBorder="1" applyAlignment="1">
      <alignment horizontal="distributed" vertical="center" indent="2"/>
    </xf>
    <xf numFmtId="0" fontId="45" fillId="0" borderId="18" xfId="93" applyFont="1" applyBorder="1" applyAlignment="1">
      <alignment horizontal="distributed" vertical="center" indent="2"/>
    </xf>
    <xf numFmtId="0" fontId="45" fillId="0" borderId="117" xfId="93" applyFont="1" applyBorder="1" applyAlignment="1">
      <alignment horizontal="distributed" vertical="center" indent="2"/>
    </xf>
    <xf numFmtId="0" fontId="45" fillId="0" borderId="287" xfId="93" applyFont="1" applyBorder="1" applyAlignment="1">
      <alignment horizontal="distributed" vertical="center" justifyLastLine="1"/>
    </xf>
    <xf numFmtId="0" fontId="45" fillId="0" borderId="234" xfId="93" applyFont="1" applyBorder="1" applyAlignment="1">
      <alignment horizontal="distributed" vertical="center" justifyLastLine="1"/>
    </xf>
    <xf numFmtId="0" fontId="45" fillId="0" borderId="285" xfId="93" applyFont="1" applyBorder="1" applyAlignment="1">
      <alignment horizontal="distributed" vertical="center" justifyLastLine="1"/>
    </xf>
    <xf numFmtId="0" fontId="45" fillId="0" borderId="17" xfId="93" applyFont="1" applyBorder="1" applyAlignment="1">
      <alignment horizontal="distributed" vertical="center" justifyLastLine="1"/>
    </xf>
    <xf numFmtId="0" fontId="45" fillId="0" borderId="18" xfId="93" applyFont="1" applyBorder="1" applyAlignment="1">
      <alignment horizontal="distributed" vertical="center" justifyLastLine="1"/>
    </xf>
    <xf numFmtId="0" fontId="45" fillId="0" borderId="117" xfId="93" applyFont="1" applyBorder="1" applyAlignment="1">
      <alignment horizontal="distributed" vertical="center" justifyLastLine="1"/>
    </xf>
    <xf numFmtId="0" fontId="45" fillId="45" borderId="237" xfId="93" applyFont="1" applyFill="1" applyBorder="1" applyAlignment="1">
      <alignment horizontal="center" vertical="center"/>
    </xf>
    <xf numFmtId="0" fontId="45" fillId="45" borderId="13" xfId="93" applyFont="1" applyFill="1" applyBorder="1" applyAlignment="1">
      <alignment horizontal="center" vertical="center"/>
    </xf>
    <xf numFmtId="0" fontId="45" fillId="45" borderId="269" xfId="93" applyFont="1" applyFill="1" applyBorder="1" applyAlignment="1">
      <alignment horizontal="center" vertical="center"/>
    </xf>
    <xf numFmtId="0" fontId="45" fillId="45" borderId="15" xfId="93" applyFont="1" applyFill="1" applyBorder="1" applyAlignment="1">
      <alignment horizontal="center" vertical="center"/>
    </xf>
    <xf numFmtId="0" fontId="45" fillId="45" borderId="0" xfId="93" applyFont="1" applyFill="1" applyAlignment="1">
      <alignment horizontal="center" vertical="center"/>
    </xf>
    <xf numFmtId="0" fontId="45" fillId="45" borderId="170" xfId="93" applyFont="1" applyFill="1" applyBorder="1" applyAlignment="1">
      <alignment horizontal="center" vertical="center"/>
    </xf>
    <xf numFmtId="0" fontId="45" fillId="45" borderId="54" xfId="93" applyFont="1" applyFill="1" applyBorder="1" applyAlignment="1">
      <alignment horizontal="center" vertical="center"/>
    </xf>
    <xf numFmtId="0" fontId="45" fillId="45" borderId="51" xfId="93" applyFont="1" applyFill="1" applyBorder="1" applyAlignment="1">
      <alignment horizontal="center" vertical="center"/>
    </xf>
    <xf numFmtId="0" fontId="45" fillId="45" borderId="169" xfId="93" applyFont="1" applyFill="1" applyBorder="1" applyAlignment="1">
      <alignment horizontal="center" vertical="center"/>
    </xf>
    <xf numFmtId="0" fontId="45" fillId="0" borderId="287" xfId="93" applyFont="1" applyBorder="1" applyAlignment="1">
      <alignment horizontal="center" vertical="center" justifyLastLine="1"/>
    </xf>
    <xf numFmtId="0" fontId="45" fillId="45" borderId="0" xfId="93" applyFont="1" applyFill="1" applyBorder="1" applyAlignment="1">
      <alignment horizontal="center" vertical="center"/>
    </xf>
    <xf numFmtId="0" fontId="45" fillId="0" borderId="46" xfId="93" applyFont="1" applyBorder="1" applyAlignment="1">
      <alignment horizontal="distributed" vertical="center" justifyLastLine="1"/>
    </xf>
    <xf numFmtId="0" fontId="45" fillId="0" borderId="90" xfId="93" applyFont="1" applyBorder="1" applyAlignment="1">
      <alignment horizontal="distributed" vertical="center" justifyLastLine="1"/>
    </xf>
    <xf numFmtId="0" fontId="45" fillId="0" borderId="73" xfId="93" applyFont="1" applyBorder="1" applyAlignment="1">
      <alignment horizontal="center" vertical="center" shrinkToFit="1"/>
    </xf>
    <xf numFmtId="0" fontId="45" fillId="0" borderId="18" xfId="93" applyFont="1" applyBorder="1" applyAlignment="1">
      <alignment horizontal="center" vertical="center" shrinkToFit="1"/>
    </xf>
    <xf numFmtId="0" fontId="45" fillId="0" borderId="117" xfId="93" applyFont="1" applyBorder="1" applyAlignment="1">
      <alignment horizontal="center" vertical="center" shrinkToFit="1"/>
    </xf>
    <xf numFmtId="0" fontId="77" fillId="0" borderId="313" xfId="0" applyFont="1" applyBorder="1" applyAlignment="1">
      <alignment horizontal="center" vertical="center" wrapText="1"/>
    </xf>
    <xf numFmtId="0" fontId="77" fillId="0" borderId="207" xfId="0" applyFont="1" applyBorder="1" applyAlignment="1">
      <alignment horizontal="center" vertical="center" wrapText="1"/>
    </xf>
    <xf numFmtId="0" fontId="77" fillId="0" borderId="314" xfId="0" applyFont="1" applyBorder="1" applyAlignment="1">
      <alignment horizontal="center" vertical="center" wrapText="1"/>
    </xf>
    <xf numFmtId="0" fontId="77" fillId="0" borderId="317" xfId="0" applyFont="1" applyBorder="1" applyAlignment="1">
      <alignment horizontal="center" vertical="center" wrapText="1"/>
    </xf>
    <xf numFmtId="0" fontId="77" fillId="0" borderId="310" xfId="0" applyFont="1" applyBorder="1" applyAlignment="1">
      <alignment horizontal="center" vertical="center" wrapText="1"/>
    </xf>
    <xf numFmtId="0" fontId="77" fillId="0" borderId="311" xfId="93" applyFont="1" applyBorder="1" applyAlignment="1">
      <alignment horizontal="center" vertical="center"/>
    </xf>
    <xf numFmtId="0" fontId="77" fillId="0" borderId="208" xfId="93" applyFont="1" applyBorder="1" applyAlignment="1">
      <alignment horizontal="center" vertical="center"/>
    </xf>
    <xf numFmtId="185" fontId="77" fillId="39" borderId="306" xfId="92" applyNumberFormat="1" applyFont="1" applyFill="1" applyBorder="1" applyAlignment="1">
      <alignment horizontal="center" vertical="center" wrapText="1"/>
    </xf>
    <xf numFmtId="185" fontId="77" fillId="39" borderId="298" xfId="92" applyNumberFormat="1" applyFont="1" applyFill="1" applyBorder="1" applyAlignment="1">
      <alignment horizontal="center" vertical="center" wrapText="1"/>
    </xf>
    <xf numFmtId="185" fontId="77" fillId="39" borderId="307" xfId="92" applyNumberFormat="1" applyFont="1" applyFill="1" applyBorder="1" applyAlignment="1">
      <alignment horizontal="center" vertical="center" wrapText="1"/>
    </xf>
    <xf numFmtId="185" fontId="77" fillId="39" borderId="5" xfId="92" applyNumberFormat="1" applyFont="1" applyFill="1" applyBorder="1" applyAlignment="1">
      <alignment horizontal="center" vertical="center" wrapText="1" shrinkToFit="1"/>
    </xf>
    <xf numFmtId="185" fontId="77" fillId="39" borderId="195" xfId="92" applyNumberFormat="1" applyFont="1" applyFill="1" applyBorder="1" applyAlignment="1">
      <alignment horizontal="center" vertical="center" shrinkToFit="1"/>
    </xf>
    <xf numFmtId="185" fontId="77" fillId="39" borderId="21" xfId="92" applyNumberFormat="1" applyFont="1" applyFill="1" applyBorder="1" applyAlignment="1">
      <alignment horizontal="center" vertical="center" wrapText="1" shrinkToFit="1"/>
    </xf>
    <xf numFmtId="185" fontId="77" fillId="39" borderId="21" xfId="92" applyNumberFormat="1" applyFont="1" applyFill="1" applyBorder="1" applyAlignment="1">
      <alignment horizontal="center" vertical="center" shrinkToFit="1"/>
    </xf>
    <xf numFmtId="185" fontId="77" fillId="39" borderId="93" xfId="92" applyNumberFormat="1" applyFont="1" applyFill="1" applyBorder="1" applyAlignment="1">
      <alignment horizontal="center" vertical="center" shrinkToFit="1"/>
    </xf>
    <xf numFmtId="0" fontId="77" fillId="0" borderId="309" xfId="0" applyFont="1" applyBorder="1" applyAlignment="1">
      <alignment horizontal="center" vertical="center" wrapText="1"/>
    </xf>
    <xf numFmtId="0" fontId="77" fillId="0" borderId="313" xfId="1" applyFont="1" applyBorder="1" applyAlignment="1">
      <alignment horizontal="center" vertical="center" wrapText="1"/>
    </xf>
    <xf numFmtId="0" fontId="77" fillId="0" borderId="207" xfId="1" applyFont="1" applyBorder="1" applyAlignment="1">
      <alignment horizontal="center" vertical="center" wrapText="1"/>
    </xf>
    <xf numFmtId="0" fontId="77" fillId="0" borderId="314" xfId="1" applyFont="1" applyBorder="1" applyAlignment="1">
      <alignment horizontal="center" vertical="center" wrapText="1"/>
    </xf>
    <xf numFmtId="185" fontId="77" fillId="39" borderId="307" xfId="95" applyNumberFormat="1" applyFont="1" applyFill="1" applyBorder="1" applyAlignment="1">
      <alignment horizontal="center" vertical="center" wrapText="1"/>
    </xf>
    <xf numFmtId="185" fontId="77" fillId="39" borderId="298" xfId="95" applyNumberFormat="1" applyFont="1" applyFill="1" applyBorder="1" applyAlignment="1">
      <alignment horizontal="center" vertical="center" wrapText="1"/>
    </xf>
    <xf numFmtId="185" fontId="77" fillId="39" borderId="5" xfId="95" applyNumberFormat="1" applyFont="1" applyFill="1" applyBorder="1" applyAlignment="1">
      <alignment horizontal="center" vertical="center" wrapText="1" shrinkToFit="1"/>
    </xf>
    <xf numFmtId="185" fontId="77" fillId="39" borderId="195" xfId="95" applyNumberFormat="1" applyFont="1" applyFill="1" applyBorder="1" applyAlignment="1">
      <alignment horizontal="center" vertical="center" shrinkToFit="1"/>
    </xf>
    <xf numFmtId="185" fontId="77" fillId="39" borderId="21" xfId="95" applyNumberFormat="1" applyFont="1" applyFill="1" applyBorder="1" applyAlignment="1">
      <alignment horizontal="center" vertical="center" wrapText="1" shrinkToFit="1"/>
    </xf>
    <xf numFmtId="185" fontId="77" fillId="39" borderId="21" xfId="95" applyNumberFormat="1" applyFont="1" applyFill="1" applyBorder="1" applyAlignment="1">
      <alignment horizontal="center" vertical="center" shrinkToFit="1"/>
    </xf>
    <xf numFmtId="185" fontId="77" fillId="39" borderId="93" xfId="95" applyNumberFormat="1" applyFont="1" applyFill="1" applyBorder="1" applyAlignment="1">
      <alignment horizontal="center" vertical="center" shrinkToFit="1"/>
    </xf>
    <xf numFmtId="0" fontId="77" fillId="0" borderId="309" xfId="1" applyFont="1" applyBorder="1" applyAlignment="1">
      <alignment horizontal="center" vertical="center" wrapText="1"/>
    </xf>
    <xf numFmtId="0" fontId="77" fillId="0" borderId="310" xfId="1" applyFont="1" applyBorder="1" applyAlignment="1">
      <alignment horizontal="center" vertical="center" wrapText="1"/>
    </xf>
    <xf numFmtId="185" fontId="77" fillId="39" borderId="306" xfId="95" applyNumberFormat="1" applyFont="1" applyFill="1" applyBorder="1" applyAlignment="1">
      <alignment horizontal="center" vertical="center" wrapText="1"/>
    </xf>
    <xf numFmtId="0" fontId="77" fillId="0" borderId="317" xfId="1" applyFont="1" applyBorder="1" applyAlignment="1">
      <alignment horizontal="center" vertical="center" wrapText="1"/>
    </xf>
    <xf numFmtId="0" fontId="77" fillId="0" borderId="318" xfId="1" applyFont="1" applyBorder="1" applyAlignment="1">
      <alignment horizontal="center" vertical="center" wrapText="1"/>
    </xf>
    <xf numFmtId="0" fontId="77" fillId="0" borderId="319" xfId="1" applyFont="1" applyBorder="1" applyAlignment="1">
      <alignment horizontal="center" vertical="center" wrapText="1"/>
    </xf>
    <xf numFmtId="176" fontId="77" fillId="0" borderId="311" xfId="92" applyNumberFormat="1" applyFont="1" applyFill="1" applyBorder="1" applyAlignment="1">
      <alignment horizontal="center" vertical="center"/>
    </xf>
    <xf numFmtId="176" fontId="77" fillId="0" borderId="208" xfId="92" applyNumberFormat="1" applyFont="1" applyFill="1" applyBorder="1" applyAlignment="1">
      <alignment horizontal="center" vertical="center"/>
    </xf>
    <xf numFmtId="176" fontId="77" fillId="0" borderId="309" xfId="1" applyNumberFormat="1" applyFont="1" applyBorder="1" applyAlignment="1">
      <alignment horizontal="center" vertical="center" wrapText="1"/>
    </xf>
    <xf numFmtId="176" fontId="77" fillId="0" borderId="310" xfId="1" applyNumberFormat="1" applyFont="1" applyBorder="1" applyAlignment="1">
      <alignment horizontal="center" vertical="center" wrapText="1"/>
    </xf>
    <xf numFmtId="176" fontId="77" fillId="0" borderId="313" xfId="95" applyNumberFormat="1" applyFont="1" applyBorder="1" applyAlignment="1">
      <alignment horizontal="center" vertical="center" wrapText="1"/>
    </xf>
    <xf numFmtId="176" fontId="77" fillId="0" borderId="207" xfId="95" applyNumberFormat="1" applyFont="1" applyBorder="1" applyAlignment="1">
      <alignment horizontal="center" vertical="center" wrapText="1"/>
    </xf>
    <xf numFmtId="176" fontId="77" fillId="0" borderId="314" xfId="95" applyNumberFormat="1" applyFont="1" applyBorder="1" applyAlignment="1">
      <alignment horizontal="center" vertical="center" wrapText="1"/>
    </xf>
    <xf numFmtId="176" fontId="77" fillId="0" borderId="309" xfId="95" applyNumberFormat="1" applyFont="1" applyBorder="1" applyAlignment="1">
      <alignment horizontal="center" vertical="center" wrapText="1"/>
    </xf>
    <xf numFmtId="176" fontId="77" fillId="0" borderId="310" xfId="95" applyNumberFormat="1" applyFont="1" applyBorder="1" applyAlignment="1">
      <alignment horizontal="center" vertical="center" wrapText="1"/>
    </xf>
    <xf numFmtId="176" fontId="77" fillId="0" borderId="314" xfId="1" applyNumberFormat="1" applyFont="1" applyBorder="1" applyAlignment="1">
      <alignment horizontal="center" vertical="center" wrapText="1"/>
    </xf>
    <xf numFmtId="176" fontId="77" fillId="0" borderId="207" xfId="1" applyNumberFormat="1" applyFont="1" applyBorder="1" applyAlignment="1">
      <alignment horizontal="center" vertical="center" wrapText="1"/>
    </xf>
    <xf numFmtId="185" fontId="77" fillId="39" borderId="312" xfId="95" applyNumberFormat="1" applyFont="1" applyFill="1" applyBorder="1" applyAlignment="1">
      <alignment horizontal="center" vertical="center" wrapText="1"/>
    </xf>
    <xf numFmtId="176" fontId="77" fillId="0" borderId="299" xfId="92" applyNumberFormat="1" applyFont="1" applyBorder="1" applyAlignment="1">
      <alignment horizontal="center" vertical="center" wrapText="1"/>
    </xf>
    <xf numFmtId="176" fontId="77" fillId="0" borderId="207" xfId="92" applyNumberFormat="1" applyFont="1" applyBorder="1" applyAlignment="1">
      <alignment horizontal="center" vertical="center" wrapText="1"/>
    </xf>
    <xf numFmtId="176" fontId="77" fillId="0" borderId="300" xfId="92" applyNumberFormat="1" applyFont="1" applyBorder="1" applyAlignment="1">
      <alignment horizontal="center" vertical="center" wrapText="1"/>
    </xf>
    <xf numFmtId="0" fontId="32" fillId="0" borderId="97" xfId="93" applyFont="1" applyBorder="1" applyAlignment="1">
      <alignment horizontal="center" vertical="center"/>
    </xf>
    <xf numFmtId="0" fontId="32" fillId="0" borderId="97" xfId="0" applyFont="1" applyBorder="1" applyAlignment="1">
      <alignment horizontal="center" vertical="center"/>
    </xf>
    <xf numFmtId="0" fontId="78" fillId="0" borderId="116" xfId="93" applyFont="1" applyBorder="1" applyAlignment="1">
      <alignment horizontal="center" vertical="center"/>
    </xf>
    <xf numFmtId="0" fontId="78" fillId="0" borderId="118" xfId="93" applyFont="1" applyBorder="1" applyAlignment="1">
      <alignment horizontal="center" vertical="center"/>
    </xf>
    <xf numFmtId="0" fontId="78" fillId="0" borderId="121" xfId="93" applyFont="1" applyBorder="1" applyAlignment="1">
      <alignment horizontal="center" vertical="center"/>
    </xf>
    <xf numFmtId="0" fontId="78" fillId="0" borderId="174" xfId="93" applyFont="1" applyBorder="1" applyAlignment="1">
      <alignment horizontal="center" vertical="center"/>
    </xf>
    <xf numFmtId="0" fontId="78" fillId="0" borderId="97" xfId="93" applyFont="1" applyBorder="1" applyAlignment="1">
      <alignment horizontal="center" vertical="center"/>
    </xf>
    <xf numFmtId="0" fontId="78" fillId="0" borderId="206" xfId="93" applyFont="1" applyBorder="1" applyAlignment="1">
      <alignment horizontal="center" vertical="center"/>
    </xf>
    <xf numFmtId="176" fontId="77" fillId="0" borderId="266" xfId="92" applyNumberFormat="1" applyFont="1" applyFill="1" applyBorder="1" applyAlignment="1">
      <alignment horizontal="center" vertical="center"/>
    </xf>
    <xf numFmtId="185" fontId="77" fillId="39" borderId="47" xfId="92" applyNumberFormat="1" applyFont="1" applyFill="1" applyBorder="1" applyAlignment="1">
      <alignment horizontal="center" vertical="center" wrapText="1" shrinkToFit="1"/>
    </xf>
    <xf numFmtId="185" fontId="77" fillId="39" borderId="195" xfId="92" applyNumberFormat="1" applyFont="1" applyFill="1" applyBorder="1" applyAlignment="1">
      <alignment horizontal="center" vertical="center" wrapText="1" shrinkToFit="1"/>
    </xf>
    <xf numFmtId="185" fontId="77" fillId="39" borderId="187" xfId="92" applyNumberFormat="1" applyFont="1" applyFill="1" applyBorder="1" applyAlignment="1">
      <alignment horizontal="center" vertical="center" wrapText="1" shrinkToFit="1"/>
    </xf>
    <xf numFmtId="185" fontId="77" fillId="39" borderId="205" xfId="92" applyNumberFormat="1" applyFont="1" applyFill="1" applyBorder="1" applyAlignment="1">
      <alignment horizontal="center" vertical="center" wrapText="1"/>
    </xf>
    <xf numFmtId="185" fontId="77" fillId="39" borderId="9" xfId="95" applyNumberFormat="1" applyFont="1" applyFill="1" applyBorder="1" applyAlignment="1">
      <alignment horizontal="center" vertical="center" wrapText="1" shrinkToFit="1"/>
    </xf>
    <xf numFmtId="185" fontId="77" fillId="39" borderId="47" xfId="95" applyNumberFormat="1" applyFont="1" applyFill="1" applyBorder="1" applyAlignment="1">
      <alignment horizontal="center" vertical="center" wrapText="1" shrinkToFit="1"/>
    </xf>
    <xf numFmtId="185" fontId="77" fillId="39" borderId="7" xfId="95" applyNumberFormat="1" applyFont="1" applyFill="1" applyBorder="1" applyAlignment="1">
      <alignment horizontal="center" vertical="center" wrapText="1" shrinkToFit="1"/>
    </xf>
    <xf numFmtId="185" fontId="77" fillId="39" borderId="325" xfId="95" applyNumberFormat="1" applyFont="1" applyFill="1" applyBorder="1" applyAlignment="1">
      <alignment horizontal="center" vertical="center" wrapText="1"/>
    </xf>
    <xf numFmtId="185" fontId="77" fillId="39" borderId="326" xfId="95" applyNumberFormat="1" applyFont="1" applyFill="1" applyBorder="1" applyAlignment="1">
      <alignment horizontal="center" vertical="center" wrapText="1"/>
    </xf>
    <xf numFmtId="176" fontId="77" fillId="0" borderId="323" xfId="1" applyNumberFormat="1" applyFont="1" applyBorder="1" applyAlignment="1">
      <alignment horizontal="center" vertical="center" wrapText="1"/>
    </xf>
    <xf numFmtId="176" fontId="77" fillId="0" borderId="324" xfId="1" applyNumberFormat="1" applyFont="1" applyBorder="1" applyAlignment="1">
      <alignment horizontal="center" vertical="center" wrapText="1"/>
    </xf>
    <xf numFmtId="176" fontId="77" fillId="0" borderId="311" xfId="93" applyNumberFormat="1" applyFont="1" applyBorder="1" applyAlignment="1">
      <alignment horizontal="center" vertical="center"/>
    </xf>
    <xf numFmtId="176" fontId="77" fillId="0" borderId="208" xfId="93" applyNumberFormat="1" applyFont="1" applyBorder="1" applyAlignment="1">
      <alignment horizontal="center" vertical="center"/>
    </xf>
    <xf numFmtId="176" fontId="77" fillId="0" borderId="313" xfId="92" applyNumberFormat="1" applyFont="1" applyBorder="1" applyAlignment="1">
      <alignment horizontal="center" vertical="center" wrapText="1"/>
    </xf>
    <xf numFmtId="176" fontId="77" fillId="0" borderId="314" xfId="92" applyNumberFormat="1" applyFont="1" applyBorder="1" applyAlignment="1">
      <alignment horizontal="center" vertical="center" wrapText="1"/>
    </xf>
    <xf numFmtId="185" fontId="77" fillId="39" borderId="195" xfId="95" applyNumberFormat="1" applyFont="1" applyFill="1" applyBorder="1" applyAlignment="1">
      <alignment horizontal="center" vertical="center" wrapText="1" shrinkToFit="1"/>
    </xf>
    <xf numFmtId="185" fontId="77" fillId="39" borderId="187" xfId="95" applyNumberFormat="1" applyFont="1" applyFill="1" applyBorder="1" applyAlignment="1">
      <alignment horizontal="center" vertical="center" wrapText="1" shrinkToFit="1"/>
    </xf>
    <xf numFmtId="0" fontId="45" fillId="0" borderId="311" xfId="93" applyFont="1" applyBorder="1" applyAlignment="1">
      <alignment horizontal="center" vertical="center"/>
    </xf>
    <xf numFmtId="0" fontId="45" fillId="0" borderId="208" xfId="93" applyFont="1" applyBorder="1" applyAlignment="1">
      <alignment horizontal="center" vertical="center"/>
    </xf>
    <xf numFmtId="185" fontId="77" fillId="39" borderId="205" xfId="95" applyNumberFormat="1" applyFont="1" applyFill="1" applyBorder="1" applyAlignment="1">
      <alignment horizontal="center" vertical="center" wrapText="1"/>
    </xf>
    <xf numFmtId="0" fontId="77" fillId="0" borderId="338" xfId="0" applyFont="1" applyBorder="1" applyAlignment="1">
      <alignment horizontal="center" vertical="center" wrapText="1"/>
    </xf>
    <xf numFmtId="0" fontId="45" fillId="0" borderId="335" xfId="93" applyFont="1" applyBorder="1" applyAlignment="1">
      <alignment horizontal="center" vertical="center"/>
    </xf>
    <xf numFmtId="0" fontId="77" fillId="0" borderId="332" xfId="1" applyFont="1" applyBorder="1" applyAlignment="1">
      <alignment horizontal="center" vertical="center" wrapText="1"/>
    </xf>
    <xf numFmtId="0" fontId="77" fillId="0" borderId="333" xfId="1" applyFont="1" applyBorder="1" applyAlignment="1">
      <alignment horizontal="center" vertical="center" wrapText="1"/>
    </xf>
    <xf numFmtId="0" fontId="77" fillId="0" borderId="334" xfId="1" applyFont="1" applyBorder="1" applyAlignment="1">
      <alignment horizontal="center" vertical="center" wrapText="1"/>
    </xf>
    <xf numFmtId="176" fontId="77" fillId="0" borderId="332" xfId="1" applyNumberFormat="1" applyFont="1" applyBorder="1" applyAlignment="1">
      <alignment horizontal="center" vertical="center" wrapText="1"/>
    </xf>
    <xf numFmtId="176" fontId="77" fillId="0" borderId="333" xfId="1" applyNumberFormat="1" applyFont="1" applyBorder="1" applyAlignment="1">
      <alignment horizontal="center" vertical="center" wrapText="1"/>
    </xf>
    <xf numFmtId="176" fontId="77" fillId="0" borderId="334" xfId="1" applyNumberFormat="1" applyFont="1" applyBorder="1" applyAlignment="1">
      <alignment horizontal="center" vertical="center" wrapText="1"/>
    </xf>
    <xf numFmtId="176" fontId="77" fillId="0" borderId="313" xfId="1" applyNumberFormat="1" applyFont="1" applyBorder="1" applyAlignment="1">
      <alignment horizontal="center" vertical="center" wrapText="1"/>
    </xf>
    <xf numFmtId="176" fontId="77" fillId="0" borderId="316" xfId="1" applyNumberFormat="1" applyFont="1" applyBorder="1" applyAlignment="1">
      <alignment horizontal="center" vertical="center" wrapText="1"/>
    </xf>
    <xf numFmtId="176" fontId="77" fillId="0" borderId="327" xfId="1" applyNumberFormat="1" applyFont="1" applyBorder="1" applyAlignment="1">
      <alignment horizontal="center" vertical="center" wrapText="1"/>
    </xf>
    <xf numFmtId="0" fontId="110" fillId="0" borderId="18" xfId="87" applyFont="1" applyBorder="1" applyAlignment="1">
      <alignment horizontal="justify" vertical="center" wrapText="1"/>
    </xf>
    <xf numFmtId="0" fontId="110" fillId="0" borderId="19" xfId="87" applyFont="1" applyBorder="1" applyAlignment="1">
      <alignment horizontal="justify" vertical="center" wrapText="1"/>
    </xf>
    <xf numFmtId="0" fontId="73" fillId="0" borderId="18" xfId="87" applyFont="1" applyBorder="1" applyAlignment="1">
      <alignment horizontal="justify" vertical="center" wrapText="1"/>
    </xf>
    <xf numFmtId="0" fontId="73" fillId="0" borderId="19" xfId="87" applyFont="1" applyBorder="1" applyAlignment="1">
      <alignment horizontal="justify" vertical="center" wrapText="1"/>
    </xf>
    <xf numFmtId="0" fontId="72" fillId="0" borderId="0" xfId="87" applyFont="1" applyAlignment="1">
      <alignment horizontal="right" vertical="center" wrapText="1"/>
    </xf>
    <xf numFmtId="0" fontId="73" fillId="0" borderId="292" xfId="94" applyFont="1" applyBorder="1" applyAlignment="1">
      <alignment horizontal="center" vertical="center" wrapText="1"/>
    </xf>
    <xf numFmtId="0" fontId="32" fillId="0" borderId="293" xfId="87" applyFont="1" applyBorder="1" applyAlignment="1">
      <alignment horizontal="center" vertical="center"/>
    </xf>
    <xf numFmtId="0" fontId="73" fillId="0" borderId="268" xfId="94" applyFont="1" applyBorder="1" applyAlignment="1">
      <alignment horizontal="center" vertical="center" wrapText="1"/>
    </xf>
    <xf numFmtId="0" fontId="73" fillId="0" borderId="268" xfId="87" applyFont="1" applyBorder="1" applyAlignment="1">
      <alignment horizontal="center" vertical="center" wrapText="1"/>
    </xf>
    <xf numFmtId="0" fontId="73" fillId="0" borderId="294" xfId="87" applyFont="1" applyBorder="1" applyAlignment="1">
      <alignment horizontal="center" vertical="center" wrapText="1"/>
    </xf>
    <xf numFmtId="0" fontId="73" fillId="0" borderId="293" xfId="94" applyFont="1" applyBorder="1" applyAlignment="1">
      <alignment horizontal="center" vertical="center" wrapText="1"/>
    </xf>
    <xf numFmtId="0" fontId="110" fillId="0" borderId="18" xfId="87" applyFont="1" applyBorder="1" applyAlignment="1">
      <alignment vertical="center" wrapText="1"/>
    </xf>
    <xf numFmtId="0" fontId="110" fillId="0" borderId="19" xfId="87" applyFont="1" applyBorder="1" applyAlignment="1">
      <alignment vertical="center" wrapText="1"/>
    </xf>
    <xf numFmtId="0" fontId="73" fillId="0" borderId="17" xfId="87" applyFont="1" applyBorder="1" applyAlignment="1">
      <alignment horizontal="left" vertical="center" wrapText="1"/>
    </xf>
    <xf numFmtId="0" fontId="73" fillId="0" borderId="18" xfId="87" applyFont="1" applyBorder="1" applyAlignment="1">
      <alignment horizontal="left" vertical="center" wrapText="1"/>
    </xf>
    <xf numFmtId="0" fontId="73" fillId="0" borderId="19" xfId="87" applyFont="1" applyBorder="1" applyAlignment="1">
      <alignment horizontal="left" vertical="center" wrapText="1"/>
    </xf>
    <xf numFmtId="0" fontId="73" fillId="0" borderId="21" xfId="87" applyFont="1" applyBorder="1" applyAlignment="1">
      <alignment horizontal="left" vertical="center" wrapText="1"/>
    </xf>
    <xf numFmtId="0" fontId="73" fillId="0" borderId="9" xfId="87" applyFont="1" applyBorder="1" applyAlignment="1">
      <alignment horizontal="left" vertical="center" wrapText="1"/>
    </xf>
    <xf numFmtId="0" fontId="73" fillId="0" borderId="7" xfId="87" applyFont="1" applyBorder="1" applyAlignment="1">
      <alignment horizontal="left" vertical="center" wrapText="1"/>
    </xf>
    <xf numFmtId="0" fontId="110" fillId="0" borderId="117" xfId="87" applyFont="1" applyBorder="1" applyAlignment="1">
      <alignment horizontal="justify" vertical="center" wrapText="1"/>
    </xf>
    <xf numFmtId="0" fontId="110" fillId="0" borderId="104" xfId="87" applyFont="1" applyBorder="1" applyAlignment="1">
      <alignment horizontal="justify" vertical="center" wrapText="1"/>
    </xf>
    <xf numFmtId="0" fontId="110" fillId="0" borderId="177" xfId="87" applyFont="1" applyBorder="1" applyAlignment="1">
      <alignment horizontal="justify" vertical="center" wrapText="1"/>
    </xf>
    <xf numFmtId="0" fontId="110" fillId="0" borderId="51" xfId="87" applyFont="1" applyBorder="1" applyAlignment="1">
      <alignment horizontal="justify" vertical="center" wrapText="1"/>
    </xf>
    <xf numFmtId="0" fontId="119" fillId="0" borderId="51" xfId="87" applyFont="1" applyBorder="1" applyAlignment="1">
      <alignment horizontal="justify" vertical="center" wrapText="1"/>
    </xf>
    <xf numFmtId="0" fontId="119" fillId="0" borderId="52" xfId="87" applyFont="1" applyBorder="1" applyAlignment="1">
      <alignment horizontal="justify" vertical="center" wrapText="1"/>
    </xf>
    <xf numFmtId="0" fontId="110" fillId="0" borderId="18" xfId="87" applyFont="1" applyBorder="1" applyAlignment="1">
      <alignment horizontal="left" vertical="center" wrapText="1"/>
    </xf>
    <xf numFmtId="0" fontId="110" fillId="0" borderId="19" xfId="87" applyFont="1" applyBorder="1" applyAlignment="1">
      <alignment horizontal="left" vertical="center" wrapText="1"/>
    </xf>
    <xf numFmtId="0" fontId="110" fillId="0" borderId="29" xfId="87" applyFont="1" applyBorder="1" applyAlignment="1">
      <alignment horizontal="justify" vertical="center" wrapText="1"/>
    </xf>
    <xf numFmtId="0" fontId="119" fillId="0" borderId="29" xfId="87" applyFont="1" applyBorder="1" applyAlignment="1">
      <alignment horizontal="justify" vertical="center" wrapText="1"/>
    </xf>
    <xf numFmtId="0" fontId="119" fillId="0" borderId="30" xfId="87" applyFont="1" applyBorder="1" applyAlignment="1">
      <alignment horizontal="justify" vertical="center" wrapText="1"/>
    </xf>
    <xf numFmtId="0" fontId="110" fillId="0" borderId="21" xfId="94" applyFont="1" applyBorder="1" applyAlignment="1">
      <alignment horizontal="left" vertical="center" wrapText="1"/>
    </xf>
    <xf numFmtId="0" fontId="110" fillId="0" borderId="9" xfId="94" applyFont="1" applyBorder="1" applyAlignment="1">
      <alignment horizontal="left" vertical="center" wrapText="1"/>
    </xf>
    <xf numFmtId="0" fontId="110" fillId="0" borderId="7" xfId="94" applyFont="1" applyBorder="1" applyAlignment="1">
      <alignment horizontal="left" vertical="center" wrapText="1"/>
    </xf>
    <xf numFmtId="0" fontId="110" fillId="0" borderId="287" xfId="87" applyFont="1" applyBorder="1" applyAlignment="1">
      <alignment horizontal="left" vertical="center" wrapText="1"/>
    </xf>
    <xf numFmtId="0" fontId="110" fillId="0" borderId="234" xfId="87" applyFont="1" applyBorder="1" applyAlignment="1">
      <alignment horizontal="left" vertical="center" wrapText="1"/>
    </xf>
    <xf numFmtId="0" fontId="110" fillId="0" borderId="236" xfId="87" applyFont="1" applyBorder="1" applyAlignment="1">
      <alignment horizontal="left" vertical="center" wrapText="1"/>
    </xf>
    <xf numFmtId="0" fontId="110" fillId="0" borderId="21" xfId="87" applyFont="1" applyBorder="1" applyAlignment="1">
      <alignment horizontal="left" vertical="center" wrapText="1"/>
    </xf>
    <xf numFmtId="0" fontId="110" fillId="0" borderId="9" xfId="87" applyFont="1" applyBorder="1" applyAlignment="1">
      <alignment horizontal="left" vertical="center" wrapText="1"/>
    </xf>
    <xf numFmtId="0" fontId="110" fillId="0" borderId="7" xfId="87" applyFont="1" applyBorder="1" applyAlignment="1">
      <alignment horizontal="left" vertical="center" wrapText="1"/>
    </xf>
    <xf numFmtId="0" fontId="110" fillId="0" borderId="234" xfId="87" applyFont="1" applyBorder="1" applyAlignment="1">
      <alignment horizontal="justify" vertical="center" wrapText="1"/>
    </xf>
    <xf numFmtId="0" fontId="110" fillId="0" borderId="236" xfId="87" applyFont="1" applyBorder="1" applyAlignment="1">
      <alignment horizontal="justify" vertical="center" wrapText="1"/>
    </xf>
    <xf numFmtId="0" fontId="110" fillId="0" borderId="17" xfId="87" applyFont="1" applyBorder="1" applyAlignment="1">
      <alignment horizontal="left" vertical="center" wrapText="1"/>
    </xf>
    <xf numFmtId="0" fontId="73" fillId="0" borderId="21" xfId="94" applyFont="1" applyBorder="1" applyAlignment="1">
      <alignment horizontal="left" vertical="center" wrapText="1"/>
    </xf>
    <xf numFmtId="0" fontId="73" fillId="0" borderId="9" xfId="94" applyFont="1" applyBorder="1" applyAlignment="1">
      <alignment horizontal="left" vertical="center" wrapText="1"/>
    </xf>
    <xf numFmtId="0" fontId="73" fillId="0" borderId="7" xfId="94" applyFont="1" applyBorder="1" applyAlignment="1">
      <alignment horizontal="left" vertical="center" wrapText="1"/>
    </xf>
    <xf numFmtId="0" fontId="74" fillId="0" borderId="107" xfId="87" applyFont="1" applyBorder="1" applyAlignment="1" applyProtection="1">
      <alignment horizontal="center" vertical="center"/>
      <protection locked="0"/>
    </xf>
    <xf numFmtId="0" fontId="74" fillId="0" borderId="33" xfId="87" applyFont="1" applyBorder="1" applyAlignment="1" applyProtection="1">
      <alignment horizontal="center" vertical="center"/>
      <protection locked="0"/>
    </xf>
    <xf numFmtId="0" fontId="110" fillId="0" borderId="107" xfId="87" applyFont="1" applyBorder="1" applyAlignment="1">
      <alignment horizontal="center" vertical="center"/>
    </xf>
    <xf numFmtId="0" fontId="110" fillId="0" borderId="33" xfId="87" applyFont="1" applyBorder="1" applyAlignment="1">
      <alignment horizontal="center" vertical="center"/>
    </xf>
    <xf numFmtId="0" fontId="110" fillId="0" borderId="28" xfId="87" applyFont="1" applyBorder="1" applyAlignment="1">
      <alignment horizontal="left" vertical="center" wrapText="1"/>
    </xf>
    <xf numFmtId="0" fontId="110" fillId="0" borderId="29" xfId="87" applyFont="1" applyBorder="1" applyAlignment="1">
      <alignment horizontal="left" vertical="center" wrapText="1"/>
    </xf>
    <xf numFmtId="0" fontId="110" fillId="0" borderId="30" xfId="87" applyFont="1" applyBorder="1" applyAlignment="1">
      <alignment horizontal="left" vertical="center" wrapText="1"/>
    </xf>
    <xf numFmtId="0" fontId="110" fillId="0" borderId="48" xfId="87" applyFont="1" applyBorder="1" applyAlignment="1">
      <alignment horizontal="left" vertical="center" wrapText="1"/>
    </xf>
    <xf numFmtId="0" fontId="110" fillId="0" borderId="220" xfId="87" applyFont="1" applyBorder="1" applyAlignment="1">
      <alignment horizontal="left" vertical="center" wrapText="1"/>
    </xf>
    <xf numFmtId="0" fontId="110" fillId="0" borderId="223" xfId="87" applyFont="1" applyBorder="1" applyAlignment="1">
      <alignment horizontal="left" vertical="center" wrapText="1"/>
    </xf>
    <xf numFmtId="0" fontId="73" fillId="0" borderId="117" xfId="87" applyFont="1" applyBorder="1" applyAlignment="1">
      <alignment horizontal="justify" vertical="center" wrapText="1"/>
    </xf>
    <xf numFmtId="0" fontId="73" fillId="0" borderId="104" xfId="87" applyFont="1" applyBorder="1" applyAlignment="1">
      <alignment horizontal="justify" vertical="center" wrapText="1"/>
    </xf>
    <xf numFmtId="0" fontId="73" fillId="0" borderId="177" xfId="87" applyFont="1" applyBorder="1" applyAlignment="1">
      <alignment horizontal="justify" vertical="center" wrapText="1"/>
    </xf>
  </cellXfs>
  <cellStyles count="96">
    <cellStyle name="20% - アクセント 1 2" xfId="2"/>
    <cellStyle name="20% - アクセント 1 3" xfId="3"/>
    <cellStyle name="20% - アクセント 2 2" xfId="4"/>
    <cellStyle name="20% - アクセント 2 3" xfId="5"/>
    <cellStyle name="20% - アクセント 3 2" xfId="6"/>
    <cellStyle name="20% - アクセント 3 3" xfId="7"/>
    <cellStyle name="20% - アクセント 4 2" xfId="8"/>
    <cellStyle name="20% - アクセント 4 3" xfId="9"/>
    <cellStyle name="20% - アクセント 5 2" xfId="10"/>
    <cellStyle name="20% - アクセント 5 3" xfId="11"/>
    <cellStyle name="20% - アクセント 6 2" xfId="12"/>
    <cellStyle name="20% - アクセント 6 3" xfId="13"/>
    <cellStyle name="40% - アクセント 1 2" xfId="14"/>
    <cellStyle name="40% - アクセント 1 3" xfId="15"/>
    <cellStyle name="40% - アクセント 2 2" xfId="16"/>
    <cellStyle name="40% - アクセント 2 3" xfId="17"/>
    <cellStyle name="40% - アクセント 3 2" xfId="18"/>
    <cellStyle name="40% - アクセント 3 3" xfId="19"/>
    <cellStyle name="40% - アクセント 4 2" xfId="20"/>
    <cellStyle name="40% - アクセント 4 3" xfId="21"/>
    <cellStyle name="40% - アクセント 5 2" xfId="22"/>
    <cellStyle name="40% - アクセント 5 3" xfId="23"/>
    <cellStyle name="40% - アクセント 6 2" xfId="24"/>
    <cellStyle name="40% - アクセント 6 3" xfId="25"/>
    <cellStyle name="60% - アクセント 1 2" xfId="26"/>
    <cellStyle name="60% - アクセント 1 3" xfId="27"/>
    <cellStyle name="60% - アクセント 2 2" xfId="28"/>
    <cellStyle name="60% - アクセント 2 3" xfId="29"/>
    <cellStyle name="60% - アクセント 3 2" xfId="30"/>
    <cellStyle name="60% - アクセント 3 3" xfId="31"/>
    <cellStyle name="60% - アクセント 4 2" xfId="32"/>
    <cellStyle name="60% - アクセント 4 3" xfId="33"/>
    <cellStyle name="60% - アクセント 5 2" xfId="34"/>
    <cellStyle name="60% - アクセント 5 3" xfId="35"/>
    <cellStyle name="60% - アクセント 6 2" xfId="36"/>
    <cellStyle name="60% - アクセント 6 3" xfId="37"/>
    <cellStyle name="アクセント 1 2" xfId="38"/>
    <cellStyle name="アクセント 1 3" xfId="39"/>
    <cellStyle name="アクセント 2 2" xfId="40"/>
    <cellStyle name="アクセント 2 3" xfId="41"/>
    <cellStyle name="アクセント 3 2" xfId="42"/>
    <cellStyle name="アクセント 3 3" xfId="43"/>
    <cellStyle name="アクセント 4 2" xfId="44"/>
    <cellStyle name="アクセント 4 3" xfId="45"/>
    <cellStyle name="アクセント 5 2" xfId="46"/>
    <cellStyle name="アクセント 5 3" xfId="47"/>
    <cellStyle name="アクセント 6 2" xfId="48"/>
    <cellStyle name="アクセント 6 3" xfId="49"/>
    <cellStyle name="タイトル 2" xfId="50"/>
    <cellStyle name="タイトル 3" xfId="51"/>
    <cellStyle name="チェック セル 2" xfId="52"/>
    <cellStyle name="チェック セル 3" xfId="53"/>
    <cellStyle name="どちらでもない 2" xfId="54"/>
    <cellStyle name="どちらでもない 3" xfId="55"/>
    <cellStyle name="パーセント" xfId="92" builtinId="5"/>
    <cellStyle name="パーセント 2" xfId="95"/>
    <cellStyle name="ハイパーリンク" xfId="90" builtinId="8"/>
    <cellStyle name="メモ 2" xfId="56"/>
    <cellStyle name="メモ 3" xfId="57"/>
    <cellStyle name="リンク セル 2" xfId="58"/>
    <cellStyle name="リンク セル 3" xfId="59"/>
    <cellStyle name="悪い 2" xfId="60"/>
    <cellStyle name="悪い 3" xfId="61"/>
    <cellStyle name="計算 2" xfId="62"/>
    <cellStyle name="計算 3" xfId="63"/>
    <cellStyle name="警告文 2" xfId="64"/>
    <cellStyle name="警告文 3" xfId="65"/>
    <cellStyle name="桁区切り" xfId="91" builtinId="6"/>
    <cellStyle name="桁区切り 2" xfId="88"/>
    <cellStyle name="見出し 1 2" xfId="66"/>
    <cellStyle name="見出し 1 3" xfId="67"/>
    <cellStyle name="見出し 2 2" xfId="68"/>
    <cellStyle name="見出し 2 3" xfId="69"/>
    <cellStyle name="見出し 3 2" xfId="70"/>
    <cellStyle name="見出し 3 3" xfId="71"/>
    <cellStyle name="見出し 4 2" xfId="72"/>
    <cellStyle name="見出し 4 3" xfId="73"/>
    <cellStyle name="集計 2" xfId="74"/>
    <cellStyle name="集計 3" xfId="75"/>
    <cellStyle name="出力 2" xfId="76"/>
    <cellStyle name="出力 3" xfId="77"/>
    <cellStyle name="説明文 2" xfId="78"/>
    <cellStyle name="説明文 3" xfId="79"/>
    <cellStyle name="入力 2" xfId="80"/>
    <cellStyle name="入力 3" xfId="81"/>
    <cellStyle name="標準" xfId="0" builtinId="0"/>
    <cellStyle name="標準 2" xfId="1"/>
    <cellStyle name="標準 2 2" xfId="89"/>
    <cellStyle name="標準 3" xfId="82"/>
    <cellStyle name="標準 4" xfId="83"/>
    <cellStyle name="標準 5" xfId="87"/>
    <cellStyle name="標準_31経営分析⑫" xfId="93"/>
    <cellStyle name="標準_私学会計と財務分析(西井原稿)" xfId="94"/>
    <cellStyle name="未定義" xfId="84"/>
    <cellStyle name="良い 2" xfId="85"/>
    <cellStyle name="良い 3" xfId="86"/>
  </cellStyles>
  <dxfs count="548">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fill>
        <patternFill patternType="solid">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colors>
    <mruColors>
      <color rgb="FFCCFFCC"/>
      <color rgb="FFE2FBFE"/>
      <color rgb="FFFFCC99"/>
      <color rgb="FFFFCC00"/>
      <color rgb="FFCCECFF"/>
      <color rgb="FFFFCCFF"/>
      <color rgb="FFFFCCCC"/>
      <color rgb="FFFFFF99"/>
      <color rgb="FFCC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eetMetadata" Target="metadata.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6917052750622"/>
          <c:y val="0.22019950022408633"/>
          <c:w val="0.73239782944187259"/>
          <c:h val="0.59304504620056209"/>
        </c:manualLayout>
      </c:layout>
      <c:radarChart>
        <c:radarStyle val="marker"/>
        <c:varyColors val="0"/>
        <c:ser>
          <c:idx val="0"/>
          <c:order val="0"/>
          <c:tx>
            <c:v>絶対評価</c:v>
          </c:tx>
          <c:spPr>
            <a:ln w="38100">
              <a:solidFill>
                <a:srgbClr val="0000FF"/>
              </a:solidFill>
            </a:ln>
          </c:spPr>
          <c:marker>
            <c:symbol val="square"/>
            <c:size val="6"/>
            <c:spPr>
              <a:solidFill>
                <a:schemeClr val="bg1"/>
              </a:solidFill>
              <a:ln>
                <a:solidFill>
                  <a:srgbClr val="0000FF"/>
                </a:solidFill>
              </a:ln>
            </c:spPr>
          </c:marker>
          <c:cat>
            <c:strRef>
              <c:f>'総括表(法人全体)'!$BP$9:$BP$13</c:f>
              <c:strCache>
                <c:ptCount val="5"/>
                <c:pt idx="0">
                  <c:v>①</c:v>
                </c:pt>
                <c:pt idx="1">
                  <c:v>②</c:v>
                </c:pt>
                <c:pt idx="2">
                  <c:v>③</c:v>
                </c:pt>
                <c:pt idx="3">
                  <c:v>④</c:v>
                </c:pt>
                <c:pt idx="4">
                  <c:v>⑤</c:v>
                </c:pt>
              </c:strCache>
            </c:strRef>
          </c:cat>
          <c:val>
            <c:numRef>
              <c:f>'総括表(法人全体)'!$BQ$9:$BQ$13</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D3B3-4958-829A-D23876ABE141}"/>
            </c:ext>
          </c:extLst>
        </c:ser>
        <c:ser>
          <c:idx val="2"/>
          <c:order val="1"/>
          <c:tx>
            <c:v>趨勢評価</c:v>
          </c:tx>
          <c:spPr>
            <a:ln w="38100">
              <a:solidFill>
                <a:srgbClr val="008000"/>
              </a:solidFill>
            </a:ln>
          </c:spPr>
          <c:marker>
            <c:symbol val="triangle"/>
            <c:size val="6"/>
            <c:spPr>
              <a:solidFill>
                <a:schemeClr val="bg1"/>
              </a:solidFill>
              <a:ln>
                <a:solidFill>
                  <a:srgbClr val="008000"/>
                </a:solidFill>
              </a:ln>
            </c:spPr>
          </c:marker>
          <c:cat>
            <c:strRef>
              <c:f>'総括表(法人全体)'!$BP$9:$BP$13</c:f>
              <c:strCache>
                <c:ptCount val="5"/>
                <c:pt idx="0">
                  <c:v>①</c:v>
                </c:pt>
                <c:pt idx="1">
                  <c:v>②</c:v>
                </c:pt>
                <c:pt idx="2">
                  <c:v>③</c:v>
                </c:pt>
                <c:pt idx="3">
                  <c:v>④</c:v>
                </c:pt>
                <c:pt idx="4">
                  <c:v>⑤</c:v>
                </c:pt>
              </c:strCache>
            </c:strRef>
          </c:cat>
          <c:val>
            <c:numRef>
              <c:f>'総括表(法人全体)'!$BR$9:$BR$13</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D3B3-4958-829A-D23876ABE141}"/>
            </c:ext>
          </c:extLst>
        </c:ser>
        <c:ser>
          <c:idx val="1"/>
          <c:order val="2"/>
          <c:tx>
            <c:v>相対評価</c:v>
          </c:tx>
          <c:spPr>
            <a:ln w="38100">
              <a:solidFill>
                <a:srgbClr val="FF0000"/>
              </a:solidFill>
            </a:ln>
          </c:spPr>
          <c:marker>
            <c:symbol val="circle"/>
            <c:size val="6"/>
            <c:spPr>
              <a:solidFill>
                <a:schemeClr val="bg1"/>
              </a:solidFill>
            </c:spPr>
          </c:marker>
          <c:dLbls>
            <c:dLbl>
              <c:idx val="0"/>
              <c:layout>
                <c:manualLayout>
                  <c:x val="-2.9239772813872268E-3"/>
                  <c:y val="1.4205805961367664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48AF-4D1F-8AC0-F5BB7C14D3EF}"/>
                </c:ext>
              </c:extLst>
            </c:dLbl>
            <c:dLbl>
              <c:idx val="1"/>
              <c:layout>
                <c:manualLayout>
                  <c:x val="-2.0467840969710587E-2"/>
                  <c:y val="-8.6812255790215528E-17"/>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48AF-4D1F-8AC0-F5BB7C14D3EF}"/>
                </c:ext>
              </c:extLst>
            </c:dLbl>
            <c:dLbl>
              <c:idx val="2"/>
              <c:layout>
                <c:manualLayout>
                  <c:x val="-2.9239772813872268E-3"/>
                  <c:y val="-4.7352686537892215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48AF-4D1F-8AC0-F5BB7C14D3EF}"/>
                </c:ext>
              </c:extLst>
            </c:dLbl>
            <c:dLbl>
              <c:idx val="3"/>
              <c:layout>
                <c:manualLayout>
                  <c:x val="2.9239772813871735E-3"/>
                  <c:y val="-4.7352686537892215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ECCD-4C82-B072-6E7AC4D862AA}"/>
                </c:ext>
              </c:extLst>
            </c:dLbl>
            <c:dLbl>
              <c:idx val="4"/>
              <c:layout>
                <c:manualLayout>
                  <c:x val="8.77193184416168E-3"/>
                  <c:y val="-4.7352686537893082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48AF-4D1F-8AC0-F5BB7C14D3EF}"/>
                </c:ext>
              </c:extLst>
            </c:dLbl>
            <c:spPr>
              <a:solidFill>
                <a:srgbClr val="FFFFCC"/>
              </a:solidFill>
              <a:ln>
                <a:solidFill>
                  <a:schemeClr val="tx1"/>
                </a:solidFill>
              </a:ln>
              <a:effectLst>
                <a:outerShdw dist="35560" dir="2700000" algn="tl" rotWithShape="0">
                  <a:schemeClr val="tx1"/>
                </a:outerShdw>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'総括表(法人全体)'!$BP$9:$BP$13</c:f>
              <c:strCache>
                <c:ptCount val="5"/>
                <c:pt idx="0">
                  <c:v>①</c:v>
                </c:pt>
                <c:pt idx="1">
                  <c:v>②</c:v>
                </c:pt>
                <c:pt idx="2">
                  <c:v>③</c:v>
                </c:pt>
                <c:pt idx="3">
                  <c:v>④</c:v>
                </c:pt>
                <c:pt idx="4">
                  <c:v>⑤</c:v>
                </c:pt>
              </c:strCache>
            </c:strRef>
          </c:cat>
          <c:val>
            <c:numRef>
              <c:f>'総括表(法人全体)'!$BS$9:$BS$13</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2-D3B3-4958-829A-D23876ABE141}"/>
            </c:ext>
          </c:extLst>
        </c:ser>
        <c:dLbls>
          <c:showLegendKey val="0"/>
          <c:showVal val="0"/>
          <c:showCatName val="0"/>
          <c:showSerName val="0"/>
          <c:showPercent val="0"/>
          <c:showBubbleSize val="0"/>
        </c:dLbls>
        <c:axId val="50449024"/>
        <c:axId val="67115648"/>
      </c:radarChart>
      <c:catAx>
        <c:axId val="50449024"/>
        <c:scaling>
          <c:orientation val="minMax"/>
        </c:scaling>
        <c:delete val="1"/>
        <c:axPos val="b"/>
        <c:majorGridlines/>
        <c:numFmt formatCode="General" sourceLinked="0"/>
        <c:majorTickMark val="out"/>
        <c:minorTickMark val="none"/>
        <c:tickLblPos val="nextTo"/>
        <c:crossAx val="67115648"/>
        <c:crosses val="autoZero"/>
        <c:auto val="1"/>
        <c:lblAlgn val="ctr"/>
        <c:lblOffset val="100"/>
        <c:noMultiLvlLbl val="0"/>
      </c:catAx>
      <c:valAx>
        <c:axId val="67115648"/>
        <c:scaling>
          <c:orientation val="minMax"/>
          <c:max val="10"/>
          <c:min val="0"/>
        </c:scaling>
        <c:delete val="0"/>
        <c:axPos val="l"/>
        <c:majorGridlines>
          <c:spPr>
            <a:ln w="9525">
              <a:solidFill>
                <a:srgbClr val="000000"/>
              </a:solidFill>
            </a:ln>
          </c:spPr>
        </c:majorGridlines>
        <c:numFmt formatCode="General" sourceLinked="1"/>
        <c:majorTickMark val="cross"/>
        <c:minorTickMark val="none"/>
        <c:tickLblPos val="nextTo"/>
        <c:spPr>
          <a:ln>
            <a:solidFill>
              <a:srgbClr val="000000"/>
            </a:solidFill>
          </a:ln>
        </c:spPr>
        <c:txPr>
          <a:bodyPr/>
          <a:lstStyle/>
          <a:p>
            <a:pPr>
              <a:defRPr sz="900" b="1"/>
            </a:pPr>
            <a:endParaRPr lang="ja-JP"/>
          </a:p>
        </c:txPr>
        <c:crossAx val="50449024"/>
        <c:crosses val="autoZero"/>
        <c:crossBetween val="between"/>
        <c:majorUnit val="1"/>
      </c:valAx>
    </c:plotArea>
    <c:legend>
      <c:legendPos val="b"/>
      <c:layout>
        <c:manualLayout>
          <c:xMode val="edge"/>
          <c:yMode val="edge"/>
          <c:x val="2.3733486147600069E-2"/>
          <c:y val="1.9772170192266823E-2"/>
          <c:w val="0.88891188675044575"/>
          <c:h val="3.9595048773267132E-2"/>
        </c:manualLayout>
      </c:layout>
      <c:overlay val="0"/>
      <c:spPr>
        <a:ln>
          <a:solidFill>
            <a:schemeClr val="tx1"/>
          </a:solidFill>
        </a:ln>
        <a:effectLst>
          <a:outerShdw dist="50800" dir="2700000" algn="tl" rotWithShape="0">
            <a:prstClr val="black"/>
          </a:outerShdw>
        </a:effectLst>
      </c:spPr>
      <c:txPr>
        <a:bodyPr/>
        <a:lstStyle/>
        <a:p>
          <a:pPr>
            <a:defRPr sz="900"/>
          </a:pPr>
          <a:endParaRPr lang="ja-JP"/>
        </a:p>
      </c:txPr>
    </c:legend>
    <c:plotVisOnly val="1"/>
    <c:dispBlanksAs val="gap"/>
    <c:showDLblsOverMax val="0"/>
  </c:chart>
  <c:spPr>
    <a:noFill/>
    <a:ln w="3175">
      <a:solidFill>
        <a:schemeClr val="tx1"/>
      </a:solidFill>
    </a:ln>
  </c:spPr>
  <c:printSettings>
    <c:headerFooter/>
    <c:pageMargins b="0.75" l="0.7" r="0.7" t="0.75" header="0.3" footer="0.3"/>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7316395759930318"/>
          <c:y val="0.22361305048758326"/>
          <c:w val="0.49263174146575334"/>
          <c:h val="0.86478289398607777"/>
        </c:manualLayout>
      </c:layout>
      <c:radarChart>
        <c:radarStyle val="marker"/>
        <c:varyColors val="0"/>
        <c:ser>
          <c:idx val="0"/>
          <c:order val="0"/>
          <c:tx>
            <c:v>絶対評価</c:v>
          </c:tx>
          <c:spPr>
            <a:ln w="38100">
              <a:solidFill>
                <a:srgbClr val="0000FF"/>
              </a:solidFill>
            </a:ln>
          </c:spPr>
          <c:marker>
            <c:symbol val="square"/>
            <c:size val="6"/>
            <c:spPr>
              <a:solidFill>
                <a:schemeClr val="bg1"/>
              </a:solidFill>
              <a:ln>
                <a:solidFill>
                  <a:srgbClr val="0000FF"/>
                </a:solidFill>
              </a:ln>
            </c:spPr>
          </c:marker>
          <c:cat>
            <c:numLit>
              <c:formatCode>General</c:formatCode>
              <c:ptCount val="5"/>
            </c:numLit>
          </c:cat>
          <c:val>
            <c:numRef>
              <c:f>'総括表 (部門)'!$CS$11:$CS$15</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90EF-499D-A882-8AA513946D01}"/>
            </c:ext>
          </c:extLst>
        </c:ser>
        <c:ser>
          <c:idx val="2"/>
          <c:order val="1"/>
          <c:tx>
            <c:v>趨勢評価</c:v>
          </c:tx>
          <c:spPr>
            <a:ln w="38100">
              <a:solidFill>
                <a:srgbClr val="008000"/>
              </a:solidFill>
            </a:ln>
          </c:spPr>
          <c:marker>
            <c:symbol val="triangle"/>
            <c:size val="6"/>
            <c:spPr>
              <a:solidFill>
                <a:schemeClr val="bg1"/>
              </a:solidFill>
              <a:ln>
                <a:solidFill>
                  <a:srgbClr val="008000"/>
                </a:solidFill>
              </a:ln>
            </c:spPr>
          </c:marker>
          <c:cat>
            <c:numLit>
              <c:formatCode>General</c:formatCode>
              <c:ptCount val="5"/>
            </c:numLit>
          </c:cat>
          <c:val>
            <c:numRef>
              <c:f>'総括表 (部門)'!$CT$11:$CT$15</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90EF-499D-A882-8AA513946D01}"/>
            </c:ext>
          </c:extLst>
        </c:ser>
        <c:ser>
          <c:idx val="1"/>
          <c:order val="2"/>
          <c:tx>
            <c:v>相対評価</c:v>
          </c:tx>
          <c:spPr>
            <a:ln w="38100">
              <a:solidFill>
                <a:srgbClr val="FF0000"/>
              </a:solidFill>
            </a:ln>
          </c:spPr>
          <c:marker>
            <c:symbol val="circle"/>
            <c:size val="6"/>
            <c:spPr>
              <a:solidFill>
                <a:schemeClr val="bg1"/>
              </a:solidFill>
            </c:spPr>
          </c:marker>
          <c:dLbls>
            <c:dLbl>
              <c:idx val="0"/>
              <c:layout>
                <c:manualLayout>
                  <c:x val="-1.5193592084593135E-3"/>
                  <c:y val="2.0810263920755596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A55C-40F9-86C3-FA209FDD851B}"/>
                </c:ext>
              </c:extLst>
            </c:dLbl>
            <c:dLbl>
              <c:idx val="1"/>
              <c:layout>
                <c:manualLayout>
                  <c:x val="-1.5193592084593135E-2"/>
                  <c:y val="6.936754640251893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08F8-4747-9CC1-FDA11AFC8B0C}"/>
                </c:ext>
              </c:extLst>
            </c:dLbl>
            <c:dLbl>
              <c:idx val="2"/>
              <c:layout>
                <c:manualLayout>
                  <c:x val="-4.5580776253779402E-3"/>
                  <c:y val="-1.84980123740050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08F8-4747-9CC1-FDA11AFC8B0C}"/>
                </c:ext>
              </c:extLst>
            </c:dLbl>
            <c:dLbl>
              <c:idx val="3"/>
              <c:layout>
                <c:manualLayout>
                  <c:x val="6.0774368338371984E-3"/>
                  <c:y val="-1.84980123740050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A55C-40F9-86C3-FA209FDD851B}"/>
                </c:ext>
              </c:extLst>
            </c:dLbl>
            <c:dLbl>
              <c:idx val="4"/>
              <c:layout>
                <c:manualLayout>
                  <c:x val="1.5193592084593135E-2"/>
                  <c:y val="4.6245030935012626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A55C-40F9-86C3-FA209FDD851B}"/>
                </c:ext>
              </c:extLst>
            </c:dLbl>
            <c:spPr>
              <a:solidFill>
                <a:srgbClr val="FFFFCC"/>
              </a:solidFill>
              <a:ln>
                <a:solidFill>
                  <a:schemeClr val="tx1"/>
                </a:solidFill>
              </a:ln>
              <a:effectLst>
                <a:outerShdw dist="35560" dir="2700000" algn="tl" rotWithShape="0">
                  <a:schemeClr val="tx1"/>
                </a:outerShdw>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Lit>
              <c:formatCode>General</c:formatCode>
              <c:ptCount val="5"/>
            </c:numLit>
          </c:cat>
          <c:val>
            <c:numRef>
              <c:f>'総括表 (部門)'!$CU$11:$CU$15</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2-90EF-499D-A882-8AA513946D01}"/>
            </c:ext>
          </c:extLst>
        </c:ser>
        <c:dLbls>
          <c:showLegendKey val="0"/>
          <c:showVal val="0"/>
          <c:showCatName val="0"/>
          <c:showSerName val="0"/>
          <c:showPercent val="0"/>
          <c:showBubbleSize val="0"/>
        </c:dLbls>
        <c:axId val="45126016"/>
        <c:axId val="45127552"/>
      </c:radarChart>
      <c:catAx>
        <c:axId val="45126016"/>
        <c:scaling>
          <c:orientation val="minMax"/>
        </c:scaling>
        <c:delete val="1"/>
        <c:axPos val="b"/>
        <c:majorGridlines/>
        <c:numFmt formatCode="General" sourceLinked="0"/>
        <c:majorTickMark val="out"/>
        <c:minorTickMark val="none"/>
        <c:tickLblPos val="nextTo"/>
        <c:crossAx val="45127552"/>
        <c:crosses val="autoZero"/>
        <c:auto val="1"/>
        <c:lblAlgn val="ctr"/>
        <c:lblOffset val="100"/>
        <c:noMultiLvlLbl val="0"/>
      </c:catAx>
      <c:valAx>
        <c:axId val="45127552"/>
        <c:scaling>
          <c:orientation val="minMax"/>
          <c:max val="10"/>
          <c:min val="0"/>
        </c:scaling>
        <c:delete val="0"/>
        <c:axPos val="l"/>
        <c:majorGridlines>
          <c:spPr>
            <a:ln w="9525">
              <a:solidFill>
                <a:srgbClr val="000000"/>
              </a:solidFill>
            </a:ln>
          </c:spPr>
        </c:majorGridlines>
        <c:numFmt formatCode="General" sourceLinked="1"/>
        <c:majorTickMark val="cross"/>
        <c:minorTickMark val="none"/>
        <c:tickLblPos val="nextTo"/>
        <c:spPr>
          <a:ln>
            <a:solidFill>
              <a:srgbClr val="000000"/>
            </a:solidFill>
          </a:ln>
        </c:spPr>
        <c:txPr>
          <a:bodyPr/>
          <a:lstStyle/>
          <a:p>
            <a:pPr>
              <a:defRPr sz="900" b="1"/>
            </a:pPr>
            <a:endParaRPr lang="ja-JP"/>
          </a:p>
        </c:txPr>
        <c:crossAx val="45126016"/>
        <c:crosses val="autoZero"/>
        <c:crossBetween val="between"/>
        <c:majorUnit val="1"/>
      </c:valAx>
    </c:plotArea>
    <c:legend>
      <c:legendPos val="b"/>
      <c:layout>
        <c:manualLayout>
          <c:xMode val="edge"/>
          <c:yMode val="edge"/>
          <c:x val="8.7711895483146302E-3"/>
          <c:y val="2.1168817849047155E-2"/>
          <c:w val="0.40935371956877376"/>
          <c:h val="5.415785856328547E-2"/>
        </c:manualLayout>
      </c:layout>
      <c:overlay val="0"/>
      <c:spPr>
        <a:ln>
          <a:solidFill>
            <a:schemeClr val="tx1"/>
          </a:solidFill>
        </a:ln>
        <a:effectLst>
          <a:outerShdw dist="50800" dir="2700000" algn="tl" rotWithShape="0">
            <a:prstClr val="black"/>
          </a:outerShdw>
        </a:effectLst>
      </c:spPr>
      <c:txPr>
        <a:bodyPr/>
        <a:lstStyle/>
        <a:p>
          <a:pPr>
            <a:defRPr sz="900"/>
          </a:pPr>
          <a:endParaRPr lang="ja-JP"/>
        </a:p>
      </c:txPr>
    </c:legend>
    <c:plotVisOnly val="1"/>
    <c:dispBlanksAs val="gap"/>
    <c:showDLblsOverMax val="0"/>
  </c:chart>
  <c:spPr>
    <a:noFill/>
    <a:ln w="3175">
      <a:solidFill>
        <a:schemeClr val="tx1"/>
      </a:solidFill>
    </a:ln>
  </c:spPr>
  <c:printSettings>
    <c:headerFooter/>
    <c:pageMargins b="0.75" l="0.7" r="0.7" t="0.75" header="0.3" footer="0.3"/>
    <c:pageSetup orientation="portrait"/>
  </c:printSettings>
  <c:userShapes r:id="rId1"/>
</c:chartSpace>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13</xdr:col>
      <xdr:colOff>0</xdr:colOff>
      <xdr:row>21</xdr:row>
      <xdr:rowOff>47625</xdr:rowOff>
    </xdr:from>
    <xdr:to>
      <xdr:col>14</xdr:col>
      <xdr:colOff>219075</xdr:colOff>
      <xdr:row>22</xdr:row>
      <xdr:rowOff>104775</xdr:rowOff>
    </xdr:to>
    <xdr:sp macro="" textlink="">
      <xdr:nvSpPr>
        <xdr:cNvPr id="2" name="AutoShape 2">
          <a:extLst>
            <a:ext uri="{FF2B5EF4-FFF2-40B4-BE49-F238E27FC236}">
              <a16:creationId xmlns:a16="http://schemas.microsoft.com/office/drawing/2014/main" id="{FFF2C2E5-4FC9-4EFF-8A07-28CC68A499C8}"/>
            </a:ext>
          </a:extLst>
        </xdr:cNvPr>
        <xdr:cNvSpPr>
          <a:spLocks noChangeArrowheads="1"/>
        </xdr:cNvSpPr>
      </xdr:nvSpPr>
      <xdr:spPr bwMode="auto">
        <a:xfrm rot="10800000">
          <a:off x="3086100" y="3457575"/>
          <a:ext cx="457200" cy="219075"/>
        </a:xfrm>
        <a:prstGeom prst="triangle">
          <a:avLst>
            <a:gd name="adj" fmla="val 50000"/>
          </a:avLst>
        </a:prstGeom>
        <a:solidFill>
          <a:srgbClr xmlns:mc="http://schemas.openxmlformats.org/markup-compatibility/2006" xmlns:a14="http://schemas.microsoft.com/office/drawing/2010/main" val="99CC00" mc:Ignorable="a14" a14:legacySpreadsheetColorIndex="50"/>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13</xdr:col>
      <xdr:colOff>0</xdr:colOff>
      <xdr:row>28</xdr:row>
      <xdr:rowOff>47625</xdr:rowOff>
    </xdr:from>
    <xdr:to>
      <xdr:col>14</xdr:col>
      <xdr:colOff>219075</xdr:colOff>
      <xdr:row>29</xdr:row>
      <xdr:rowOff>104775</xdr:rowOff>
    </xdr:to>
    <xdr:sp macro="" textlink="">
      <xdr:nvSpPr>
        <xdr:cNvPr id="3" name="AutoShape 3">
          <a:extLst>
            <a:ext uri="{FF2B5EF4-FFF2-40B4-BE49-F238E27FC236}">
              <a16:creationId xmlns:a16="http://schemas.microsoft.com/office/drawing/2014/main" id="{512F7461-08AE-4ECD-A156-C91B75E82CC7}"/>
            </a:ext>
          </a:extLst>
        </xdr:cNvPr>
        <xdr:cNvSpPr>
          <a:spLocks noChangeArrowheads="1"/>
        </xdr:cNvSpPr>
      </xdr:nvSpPr>
      <xdr:spPr bwMode="auto">
        <a:xfrm rot="10800000">
          <a:off x="3086100" y="4591050"/>
          <a:ext cx="457200" cy="219075"/>
        </a:xfrm>
        <a:prstGeom prst="triangle">
          <a:avLst>
            <a:gd name="adj" fmla="val 50000"/>
          </a:avLst>
        </a:prstGeom>
        <a:solidFill>
          <a:srgbClr xmlns:mc="http://schemas.openxmlformats.org/markup-compatibility/2006" xmlns:a14="http://schemas.microsoft.com/office/drawing/2010/main" val="99CC00" mc:Ignorable="a14" a14:legacySpreadsheetColorIndex="50"/>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13</xdr:col>
      <xdr:colOff>9525</xdr:colOff>
      <xdr:row>35</xdr:row>
      <xdr:rowOff>57150</xdr:rowOff>
    </xdr:from>
    <xdr:to>
      <xdr:col>14</xdr:col>
      <xdr:colOff>228600</xdr:colOff>
      <xdr:row>36</xdr:row>
      <xdr:rowOff>114300</xdr:rowOff>
    </xdr:to>
    <xdr:sp macro="" textlink="">
      <xdr:nvSpPr>
        <xdr:cNvPr id="4" name="AutoShape 4">
          <a:extLst>
            <a:ext uri="{FF2B5EF4-FFF2-40B4-BE49-F238E27FC236}">
              <a16:creationId xmlns:a16="http://schemas.microsoft.com/office/drawing/2014/main" id="{46A177A2-66A3-4B54-B943-B6E990C0ADEF}"/>
            </a:ext>
          </a:extLst>
        </xdr:cNvPr>
        <xdr:cNvSpPr>
          <a:spLocks noChangeArrowheads="1"/>
        </xdr:cNvSpPr>
      </xdr:nvSpPr>
      <xdr:spPr bwMode="auto">
        <a:xfrm rot="10800000">
          <a:off x="3095625" y="5734050"/>
          <a:ext cx="457200" cy="219075"/>
        </a:xfrm>
        <a:prstGeom prst="triangle">
          <a:avLst>
            <a:gd name="adj" fmla="val 50000"/>
          </a:avLst>
        </a:prstGeom>
        <a:solidFill>
          <a:srgbClr xmlns:mc="http://schemas.openxmlformats.org/markup-compatibility/2006" xmlns:a14="http://schemas.microsoft.com/office/drawing/2010/main" val="99CC00" mc:Ignorable="a14" a14:legacySpreadsheetColorIndex="50"/>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9525</xdr:colOff>
      <xdr:row>1</xdr:row>
      <xdr:rowOff>89086</xdr:rowOff>
    </xdr:from>
    <xdr:to>
      <xdr:col>22</xdr:col>
      <xdr:colOff>161924</xdr:colOff>
      <xdr:row>2</xdr:row>
      <xdr:rowOff>448235</xdr:rowOff>
    </xdr:to>
    <xdr:sp macro="" textlink="">
      <xdr:nvSpPr>
        <xdr:cNvPr id="2" name="Rectangle 7">
          <a:extLst>
            <a:ext uri="{FF2B5EF4-FFF2-40B4-BE49-F238E27FC236}">
              <a16:creationId xmlns:a16="http://schemas.microsoft.com/office/drawing/2014/main" id="{CD43D492-0FE3-4D3C-AFAF-B220B14CE5EA}"/>
            </a:ext>
          </a:extLst>
        </xdr:cNvPr>
        <xdr:cNvSpPr>
          <a:spLocks noChangeArrowheads="1"/>
        </xdr:cNvSpPr>
      </xdr:nvSpPr>
      <xdr:spPr bwMode="auto">
        <a:xfrm>
          <a:off x="3800475" y="508186"/>
          <a:ext cx="8286749" cy="540124"/>
        </a:xfrm>
        <a:prstGeom prst="rect">
          <a:avLst/>
        </a:prstGeom>
        <a:solidFill>
          <a:srgbClr xmlns:mc="http://schemas.openxmlformats.org/markup-compatibility/2006" xmlns:a14="http://schemas.microsoft.com/office/drawing/2010/main" val="FFFFFF" mc:Ignorable="a14" a14:legacySpreadsheetColorIndex="65"/>
        </a:solidFill>
        <a:ln w="1270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22860" anchor="ctr" upright="1"/>
        <a:lstStyle/>
        <a:p>
          <a:pPr algn="l" rtl="0">
            <a:lnSpc>
              <a:spcPts val="1400"/>
            </a:lnSpc>
            <a:defRPr sz="1000"/>
          </a:pPr>
          <a:r>
            <a:rPr lang="ja-JP" altLang="en-US" sz="1200" b="0" i="0" u="none" strike="noStrike" baseline="0">
              <a:solidFill>
                <a:srgbClr val="000000"/>
              </a:solidFill>
              <a:latin typeface="ＭＳ 明朝" panose="02020609040205080304" pitchFamily="17" charset="-128"/>
              <a:ea typeface="ＭＳ 明朝" panose="02020609040205080304" pitchFamily="17" charset="-128"/>
            </a:rPr>
            <a:t>　</a:t>
          </a:r>
          <a:r>
            <a:rPr lang="ja-JP" altLang="en-US" sz="1100" b="0" i="0" u="none" strike="noStrike" baseline="0">
              <a:solidFill>
                <a:srgbClr val="000000"/>
              </a:solidFill>
              <a:latin typeface="ＭＳ 明朝" panose="02020609040205080304" pitchFamily="17" charset="-128"/>
              <a:ea typeface="ＭＳ 明朝" panose="02020609040205080304" pitchFamily="17" charset="-128"/>
            </a:rPr>
            <a:t>◎ 下記の項目の内、当てはまると思う項目について、チェック欄に「○」を付ける。</a:t>
          </a:r>
        </a:p>
        <a:p>
          <a:pPr algn="l" rtl="0">
            <a:lnSpc>
              <a:spcPts val="1200"/>
            </a:lnSpc>
            <a:defRPr sz="1000"/>
          </a:pPr>
          <a:r>
            <a:rPr lang="ja-JP" altLang="en-US" sz="1100" b="0" i="0" u="none" strike="noStrike" baseline="0">
              <a:solidFill>
                <a:srgbClr val="000000"/>
              </a:solidFill>
              <a:latin typeface="ＭＳ 明朝" panose="02020609040205080304" pitchFamily="17" charset="-128"/>
              <a:ea typeface="ＭＳ 明朝" panose="02020609040205080304" pitchFamily="17" charset="-128"/>
            </a:rPr>
            <a:t>　◎ チェック欄に「○」が付かない項目については、その原因を分析し、改善策を検討し実行することが必要である。</a:t>
          </a:r>
          <a:endParaRPr lang="en-US" altLang="ja-JP" sz="1100" b="0" i="0" u="none" strike="noStrike" baseline="0">
            <a:solidFill>
              <a:srgbClr val="000000"/>
            </a:solidFill>
            <a:latin typeface="ＭＳ 明朝" panose="02020609040205080304" pitchFamily="17" charset="-128"/>
            <a:ea typeface="ＭＳ 明朝" panose="02020609040205080304" pitchFamily="17" charset="-128"/>
          </a:endParaRPr>
        </a:p>
      </xdr:txBody>
    </xdr:sp>
    <xdr:clientData/>
  </xdr:twoCellAnchor>
  <xdr:twoCellAnchor>
    <xdr:from>
      <xdr:col>9</xdr:col>
      <xdr:colOff>104775</xdr:colOff>
      <xdr:row>0</xdr:row>
      <xdr:rowOff>85725</xdr:rowOff>
    </xdr:from>
    <xdr:to>
      <xdr:col>18</xdr:col>
      <xdr:colOff>295275</xdr:colOff>
      <xdr:row>1</xdr:row>
      <xdr:rowOff>28575</xdr:rowOff>
    </xdr:to>
    <xdr:sp macro="" textlink="">
      <xdr:nvSpPr>
        <xdr:cNvPr id="3" name="AutoShape 8">
          <a:extLst>
            <a:ext uri="{FF2B5EF4-FFF2-40B4-BE49-F238E27FC236}">
              <a16:creationId xmlns:a16="http://schemas.microsoft.com/office/drawing/2014/main" id="{5A23FB4A-32F4-4CFC-9918-EB575F3AFDE3}"/>
            </a:ext>
          </a:extLst>
        </xdr:cNvPr>
        <xdr:cNvSpPr>
          <a:spLocks noChangeArrowheads="1"/>
        </xdr:cNvSpPr>
      </xdr:nvSpPr>
      <xdr:spPr bwMode="auto">
        <a:xfrm>
          <a:off x="5438775" y="85725"/>
          <a:ext cx="4933950" cy="361950"/>
        </a:xfrm>
        <a:prstGeom prst="roundRect">
          <a:avLst>
            <a:gd name="adj" fmla="val 16667"/>
          </a:avLst>
        </a:prstGeom>
        <a:noFill/>
        <a:ln w="158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 ２.　管理運営等に関するチェックリスト</a:t>
          </a:r>
        </a:p>
      </xdr:txBody>
    </xdr:sp>
    <xdr:clientData/>
  </xdr:twoCellAnchor>
  <xdr:twoCellAnchor>
    <xdr:from>
      <xdr:col>16</xdr:col>
      <xdr:colOff>79663</xdr:colOff>
      <xdr:row>8</xdr:row>
      <xdr:rowOff>26843</xdr:rowOff>
    </xdr:from>
    <xdr:to>
      <xdr:col>16</xdr:col>
      <xdr:colOff>1300595</xdr:colOff>
      <xdr:row>8</xdr:row>
      <xdr:rowOff>232929</xdr:rowOff>
    </xdr:to>
    <xdr:sp macro="" textlink="">
      <xdr:nvSpPr>
        <xdr:cNvPr id="4" name="テキスト ボックス 3">
          <a:extLst>
            <a:ext uri="{FF2B5EF4-FFF2-40B4-BE49-F238E27FC236}">
              <a16:creationId xmlns:a16="http://schemas.microsoft.com/office/drawing/2014/main" id="{A5630DF0-BF5D-416D-84CE-A36045D801EE}"/>
            </a:ext>
          </a:extLst>
        </xdr:cNvPr>
        <xdr:cNvSpPr txBox="1"/>
      </xdr:nvSpPr>
      <xdr:spPr>
        <a:xfrm>
          <a:off x="8214013" y="2684318"/>
          <a:ext cx="1220932" cy="206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該当する○の数は･･･</a:t>
          </a:r>
        </a:p>
      </xdr:txBody>
    </xdr:sp>
    <xdr:clientData/>
  </xdr:twoCellAnchor>
  <xdr:twoCellAnchor>
    <xdr:from>
      <xdr:col>0</xdr:col>
      <xdr:colOff>51088</xdr:colOff>
      <xdr:row>31</xdr:row>
      <xdr:rowOff>36368</xdr:rowOff>
    </xdr:from>
    <xdr:to>
      <xdr:col>0</xdr:col>
      <xdr:colOff>1272020</xdr:colOff>
      <xdr:row>31</xdr:row>
      <xdr:rowOff>242454</xdr:rowOff>
    </xdr:to>
    <xdr:sp macro="" textlink="">
      <xdr:nvSpPr>
        <xdr:cNvPr id="5" name="テキスト ボックス 4">
          <a:extLst>
            <a:ext uri="{FF2B5EF4-FFF2-40B4-BE49-F238E27FC236}">
              <a16:creationId xmlns:a16="http://schemas.microsoft.com/office/drawing/2014/main" id="{8C05A968-B6DB-42F5-B8BD-224C5AD1AD91}"/>
            </a:ext>
          </a:extLst>
        </xdr:cNvPr>
        <xdr:cNvSpPr txBox="1"/>
      </xdr:nvSpPr>
      <xdr:spPr>
        <a:xfrm>
          <a:off x="51088" y="10571018"/>
          <a:ext cx="1220932" cy="206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該当する○の数は･･･</a:t>
          </a:r>
        </a:p>
      </xdr:txBody>
    </xdr:sp>
    <xdr:clientData/>
  </xdr:twoCellAnchor>
  <xdr:twoCellAnchor>
    <xdr:from>
      <xdr:col>0</xdr:col>
      <xdr:colOff>108238</xdr:colOff>
      <xdr:row>19</xdr:row>
      <xdr:rowOff>74468</xdr:rowOff>
    </xdr:from>
    <xdr:to>
      <xdr:col>0</xdr:col>
      <xdr:colOff>1329170</xdr:colOff>
      <xdr:row>19</xdr:row>
      <xdr:rowOff>280554</xdr:rowOff>
    </xdr:to>
    <xdr:sp macro="" textlink="">
      <xdr:nvSpPr>
        <xdr:cNvPr id="6" name="テキスト ボックス 5">
          <a:extLst>
            <a:ext uri="{FF2B5EF4-FFF2-40B4-BE49-F238E27FC236}">
              <a16:creationId xmlns:a16="http://schemas.microsoft.com/office/drawing/2014/main" id="{31408672-DFFC-48D6-85B7-D958C6FFCFD8}"/>
            </a:ext>
          </a:extLst>
        </xdr:cNvPr>
        <xdr:cNvSpPr txBox="1"/>
      </xdr:nvSpPr>
      <xdr:spPr>
        <a:xfrm>
          <a:off x="108238" y="6580043"/>
          <a:ext cx="1220932" cy="206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該当する○の数は･･･</a:t>
          </a:r>
        </a:p>
      </xdr:txBody>
    </xdr:sp>
    <xdr:clientData/>
  </xdr:twoCellAnchor>
  <xdr:twoCellAnchor>
    <xdr:from>
      <xdr:col>16</xdr:col>
      <xdr:colOff>95249</xdr:colOff>
      <xdr:row>14</xdr:row>
      <xdr:rowOff>43295</xdr:rowOff>
    </xdr:from>
    <xdr:to>
      <xdr:col>16</xdr:col>
      <xdr:colOff>1316181</xdr:colOff>
      <xdr:row>14</xdr:row>
      <xdr:rowOff>249381</xdr:rowOff>
    </xdr:to>
    <xdr:sp macro="" textlink="">
      <xdr:nvSpPr>
        <xdr:cNvPr id="7" name="テキスト ボックス 6">
          <a:extLst>
            <a:ext uri="{FF2B5EF4-FFF2-40B4-BE49-F238E27FC236}">
              <a16:creationId xmlns:a16="http://schemas.microsoft.com/office/drawing/2014/main" id="{BB63B39D-1748-49BC-9065-93BED3D375E2}"/>
            </a:ext>
          </a:extLst>
        </xdr:cNvPr>
        <xdr:cNvSpPr txBox="1"/>
      </xdr:nvSpPr>
      <xdr:spPr>
        <a:xfrm>
          <a:off x="8229599" y="4643870"/>
          <a:ext cx="1220932" cy="206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該当する○の数は･･･</a:t>
          </a:r>
        </a:p>
      </xdr:txBody>
    </xdr:sp>
    <xdr:clientData/>
  </xdr:twoCellAnchor>
  <xdr:twoCellAnchor>
    <xdr:from>
      <xdr:col>16</xdr:col>
      <xdr:colOff>60613</xdr:colOff>
      <xdr:row>32</xdr:row>
      <xdr:rowOff>74468</xdr:rowOff>
    </xdr:from>
    <xdr:to>
      <xdr:col>16</xdr:col>
      <xdr:colOff>1281545</xdr:colOff>
      <xdr:row>32</xdr:row>
      <xdr:rowOff>280554</xdr:rowOff>
    </xdr:to>
    <xdr:sp macro="" textlink="">
      <xdr:nvSpPr>
        <xdr:cNvPr id="8" name="テキスト ボックス 7">
          <a:extLst>
            <a:ext uri="{FF2B5EF4-FFF2-40B4-BE49-F238E27FC236}">
              <a16:creationId xmlns:a16="http://schemas.microsoft.com/office/drawing/2014/main" id="{7EFAD483-DF2C-48A6-A3F4-D8D65C7EAF5E}"/>
            </a:ext>
          </a:extLst>
        </xdr:cNvPr>
        <xdr:cNvSpPr txBox="1"/>
      </xdr:nvSpPr>
      <xdr:spPr>
        <a:xfrm>
          <a:off x="8194963" y="10932968"/>
          <a:ext cx="1220932" cy="206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該当する○の数は･･･</a:t>
          </a:r>
        </a:p>
      </xdr:txBody>
    </xdr:sp>
    <xdr:clientData/>
  </xdr:twoCellAnchor>
  <xdr:twoCellAnchor>
    <xdr:from>
      <xdr:col>16</xdr:col>
      <xdr:colOff>98713</xdr:colOff>
      <xdr:row>30</xdr:row>
      <xdr:rowOff>74468</xdr:rowOff>
    </xdr:from>
    <xdr:to>
      <xdr:col>16</xdr:col>
      <xdr:colOff>1319645</xdr:colOff>
      <xdr:row>30</xdr:row>
      <xdr:rowOff>280554</xdr:rowOff>
    </xdr:to>
    <xdr:sp macro="" textlink="">
      <xdr:nvSpPr>
        <xdr:cNvPr id="9" name="テキスト ボックス 8">
          <a:extLst>
            <a:ext uri="{FF2B5EF4-FFF2-40B4-BE49-F238E27FC236}">
              <a16:creationId xmlns:a16="http://schemas.microsoft.com/office/drawing/2014/main" id="{3C8B1CCE-C420-4CFF-9416-9A9E94CED34D}"/>
            </a:ext>
          </a:extLst>
        </xdr:cNvPr>
        <xdr:cNvSpPr txBox="1"/>
      </xdr:nvSpPr>
      <xdr:spPr>
        <a:xfrm>
          <a:off x="8233063" y="10285268"/>
          <a:ext cx="1220932" cy="206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該当する○の数は･･･</a:t>
          </a:r>
        </a:p>
      </xdr:txBody>
    </xdr:sp>
    <xdr:clientData/>
  </xdr:twoCellAnchor>
  <xdr:twoCellAnchor>
    <xdr:from>
      <xdr:col>16</xdr:col>
      <xdr:colOff>89188</xdr:colOff>
      <xdr:row>25</xdr:row>
      <xdr:rowOff>74468</xdr:rowOff>
    </xdr:from>
    <xdr:to>
      <xdr:col>16</xdr:col>
      <xdr:colOff>1310120</xdr:colOff>
      <xdr:row>25</xdr:row>
      <xdr:rowOff>280554</xdr:rowOff>
    </xdr:to>
    <xdr:sp macro="" textlink="">
      <xdr:nvSpPr>
        <xdr:cNvPr id="10" name="テキスト ボックス 9">
          <a:extLst>
            <a:ext uri="{FF2B5EF4-FFF2-40B4-BE49-F238E27FC236}">
              <a16:creationId xmlns:a16="http://schemas.microsoft.com/office/drawing/2014/main" id="{652ECAB6-09F9-46BA-922F-C6693B51B1FB}"/>
            </a:ext>
          </a:extLst>
        </xdr:cNvPr>
        <xdr:cNvSpPr txBox="1"/>
      </xdr:nvSpPr>
      <xdr:spPr>
        <a:xfrm>
          <a:off x="8223538" y="8666018"/>
          <a:ext cx="1220932" cy="206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該当する○の数は･･･</a:t>
          </a:r>
        </a:p>
      </xdr:txBody>
    </xdr:sp>
    <xdr:clientData/>
  </xdr:twoCellAnchor>
  <xdr:twoCellAnchor>
    <xdr:from>
      <xdr:col>16</xdr:col>
      <xdr:colOff>79663</xdr:colOff>
      <xdr:row>21</xdr:row>
      <xdr:rowOff>45893</xdr:rowOff>
    </xdr:from>
    <xdr:to>
      <xdr:col>16</xdr:col>
      <xdr:colOff>1300595</xdr:colOff>
      <xdr:row>21</xdr:row>
      <xdr:rowOff>251979</xdr:rowOff>
    </xdr:to>
    <xdr:sp macro="" textlink="">
      <xdr:nvSpPr>
        <xdr:cNvPr id="11" name="テキスト ボックス 10">
          <a:extLst>
            <a:ext uri="{FF2B5EF4-FFF2-40B4-BE49-F238E27FC236}">
              <a16:creationId xmlns:a16="http://schemas.microsoft.com/office/drawing/2014/main" id="{4C3FE58E-34F9-4609-86CC-E941C96E312B}"/>
            </a:ext>
          </a:extLst>
        </xdr:cNvPr>
        <xdr:cNvSpPr txBox="1"/>
      </xdr:nvSpPr>
      <xdr:spPr>
        <a:xfrm>
          <a:off x="8214013" y="7189643"/>
          <a:ext cx="1220932" cy="206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該当する○の数は･･･</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xdr:colOff>
      <xdr:row>1</xdr:row>
      <xdr:rowOff>142873</xdr:rowOff>
    </xdr:from>
    <xdr:to>
      <xdr:col>12</xdr:col>
      <xdr:colOff>857251</xdr:colOff>
      <xdr:row>11</xdr:row>
      <xdr:rowOff>0</xdr:rowOff>
    </xdr:to>
    <xdr:sp macro="" textlink="">
      <xdr:nvSpPr>
        <xdr:cNvPr id="5" name="角丸四角形 2">
          <a:extLst>
            <a:ext uri="{FF2B5EF4-FFF2-40B4-BE49-F238E27FC236}">
              <a16:creationId xmlns:a16="http://schemas.microsoft.com/office/drawing/2014/main" id="{309FD4B7-9579-4AB1-9EF8-7FCE40F18C3B}"/>
            </a:ext>
          </a:extLst>
        </xdr:cNvPr>
        <xdr:cNvSpPr/>
      </xdr:nvSpPr>
      <xdr:spPr bwMode="auto">
        <a:xfrm>
          <a:off x="8586108" y="292552"/>
          <a:ext cx="7211786" cy="1694091"/>
        </a:xfrm>
        <a:prstGeom prst="roundRect">
          <a:avLst/>
        </a:prstGeom>
        <a:ln>
          <a:headEnd/>
          <a:tailEnd/>
        </a:ln>
      </xdr:spPr>
      <xdr:style>
        <a:lnRef idx="2">
          <a:schemeClr val="accent3"/>
        </a:lnRef>
        <a:fillRef idx="1">
          <a:schemeClr val="lt1"/>
        </a:fillRef>
        <a:effectRef idx="0">
          <a:schemeClr val="accent3"/>
        </a:effectRef>
        <a:fontRef idx="minor">
          <a:schemeClr val="dk1"/>
        </a:fontRef>
      </xdr:style>
      <xdr:txBody>
        <a:bodyPr vertOverflow="clip" horzOverflow="clip" wrap="square" lIns="90000" tIns="46800" rIns="90000" bIns="46800" rtlCol="0" anchor="t" anchorCtr="0" upright="1"/>
        <a:lstStyle/>
        <a:p>
          <a:pPr algn="l" rtl="0">
            <a:lnSpc>
              <a:spcPct val="100000"/>
            </a:lnSpc>
          </a:pPr>
          <a:r>
            <a:rPr kumimoji="1" lang="en-US" altLang="ja-JP" sz="1200" b="0" i="0" u="none" strike="noStrike" baseline="0">
              <a:solidFill>
                <a:srgbClr val="000000"/>
              </a:solidFill>
              <a:latin typeface="+mn-ea"/>
              <a:ea typeface="+mn-ea"/>
            </a:rPr>
            <a:t>《</a:t>
          </a:r>
          <a:r>
            <a:rPr kumimoji="1" lang="ja-JP" altLang="en-US" sz="1200" b="0" i="0" u="none" strike="noStrike" baseline="0">
              <a:solidFill>
                <a:srgbClr val="000000"/>
              </a:solidFill>
              <a:latin typeface="+mn-ea"/>
              <a:ea typeface="+mn-ea"/>
            </a:rPr>
            <a:t>入力について</a:t>
          </a:r>
          <a:r>
            <a:rPr kumimoji="1" lang="en-US" altLang="ja-JP" sz="1200" b="0" i="0" u="none" strike="noStrike" baseline="0">
              <a:solidFill>
                <a:srgbClr val="000000"/>
              </a:solidFill>
              <a:latin typeface="+mn-ea"/>
              <a:ea typeface="+mn-ea"/>
            </a:rPr>
            <a:t>》</a:t>
          </a:r>
        </a:p>
        <a:p>
          <a:pPr algn="l" rtl="0">
            <a:lnSpc>
              <a:spcPct val="100000"/>
            </a:lnSpc>
          </a:pPr>
          <a:endParaRPr kumimoji="1" lang="en-US" altLang="ja-JP" sz="400" b="0" i="0" u="none" strike="noStrike" baseline="0">
            <a:solidFill>
              <a:srgbClr val="000000"/>
            </a:solidFill>
            <a:latin typeface="+mn-ea"/>
            <a:ea typeface="+mn-ea"/>
          </a:endParaRPr>
        </a:p>
        <a:p>
          <a:pPr algn="l" rtl="0">
            <a:lnSpc>
              <a:spcPct val="100000"/>
            </a:lnSpc>
          </a:pPr>
          <a:r>
            <a:rPr kumimoji="1" lang="ja-JP" altLang="en-US" sz="1100" b="0" i="0" u="none" strike="noStrike" baseline="0">
              <a:solidFill>
                <a:srgbClr val="000000"/>
              </a:solidFill>
              <a:latin typeface="+mn-ea"/>
              <a:ea typeface="+mn-ea"/>
            </a:rPr>
            <a:t>①決算書等を参考に、黄色</a:t>
          </a:r>
          <a:r>
            <a:rPr kumimoji="1" lang="ja-JP" altLang="en-US" sz="1100" b="0" i="0" u="none" strike="noStrike" baseline="0">
              <a:solidFill>
                <a:sysClr val="windowText" lastClr="000000"/>
              </a:solidFill>
              <a:latin typeface="+mn-ea"/>
              <a:ea typeface="+mn-ea"/>
            </a:rPr>
            <a:t>のセルに円単位で入力してください。入力された数値は各分析シートの該当箇所に自動的に転記されます。</a:t>
          </a:r>
          <a:endParaRPr kumimoji="1" lang="en-US" altLang="ja-JP" sz="1100" b="0" i="0" u="none" strike="noStrike" baseline="0">
            <a:solidFill>
              <a:sysClr val="windowText" lastClr="000000"/>
            </a:solidFill>
            <a:latin typeface="+mn-ea"/>
            <a:ea typeface="+mn-ea"/>
          </a:endParaRPr>
        </a:p>
        <a:p>
          <a:pPr algn="l" rtl="0">
            <a:lnSpc>
              <a:spcPct val="100000"/>
            </a:lnSpc>
          </a:pPr>
          <a:r>
            <a:rPr kumimoji="1" lang="ja-JP" altLang="en-US" sz="1100" b="0" i="0" u="none" strike="noStrike" baseline="0">
              <a:solidFill>
                <a:sysClr val="windowText" lastClr="000000"/>
              </a:solidFill>
              <a:latin typeface="+mn-ea"/>
              <a:ea typeface="+mn-ea"/>
            </a:rPr>
            <a:t>②グレーのセルには演算式が入っているので入力の必要はありません。</a:t>
          </a:r>
          <a:endParaRPr kumimoji="1" lang="en-US" altLang="ja-JP" sz="1100" b="0" i="0" u="none" strike="noStrike" baseline="0">
            <a:solidFill>
              <a:sysClr val="windowText" lastClr="000000"/>
            </a:solidFill>
            <a:latin typeface="+mn-ea"/>
            <a:ea typeface="+mn-ea"/>
          </a:endParaRPr>
        </a:p>
        <a:p>
          <a:pPr algn="l" rtl="0">
            <a:lnSpc>
              <a:spcPct val="100000"/>
            </a:lnSpc>
          </a:pPr>
          <a:r>
            <a:rPr kumimoji="1" lang="ja-JP" altLang="en-US" sz="1100" b="0" i="0" u="none" strike="noStrike" baseline="0">
              <a:solidFill>
                <a:sysClr val="windowText" lastClr="000000"/>
              </a:solidFill>
              <a:latin typeface="+mn-ea"/>
              <a:ea typeface="+mn-ea"/>
            </a:rPr>
            <a:t>③自法人の系統種別</a:t>
          </a:r>
          <a:r>
            <a:rPr kumimoji="1" lang="en-US" altLang="ja-JP" sz="1100" b="0" i="0" u="none" strike="noStrike" baseline="0">
              <a:solidFill>
                <a:sysClr val="windowText" lastClr="000000"/>
              </a:solidFill>
              <a:latin typeface="+mn-ea"/>
              <a:ea typeface="+mn-ea"/>
            </a:rPr>
            <a:t>【</a:t>
          </a:r>
          <a:r>
            <a:rPr kumimoji="1" lang="ja-JP" altLang="en-US" sz="1100" b="0" i="0" u="none" strike="noStrike" baseline="0">
              <a:solidFill>
                <a:sysClr val="windowText" lastClr="000000"/>
              </a:solidFill>
              <a:latin typeface="+mn-ea"/>
              <a:ea typeface="+mn-ea"/>
            </a:rPr>
            <a:t>財務</a:t>
          </a:r>
          <a:r>
            <a:rPr kumimoji="1" lang="en-US" altLang="ja-JP" sz="1100" b="0" i="0" u="none" strike="noStrike" baseline="0">
              <a:solidFill>
                <a:sysClr val="windowText" lastClr="000000"/>
              </a:solidFill>
              <a:latin typeface="+mn-ea"/>
              <a:ea typeface="+mn-ea"/>
            </a:rPr>
            <a:t>】</a:t>
          </a:r>
          <a:r>
            <a:rPr kumimoji="1" lang="ja-JP" altLang="en-US" sz="1100" b="0" i="0" u="none" strike="noStrike" baseline="0">
              <a:solidFill>
                <a:sysClr val="windowText" lastClr="000000"/>
              </a:solidFill>
              <a:latin typeface="+mn-ea"/>
              <a:ea typeface="+mn-ea"/>
            </a:rPr>
            <a:t>がプルダウンに表示されない場合があります。これは当該系統種別が集計法人数を満たさなかったため、他の系統種別と合算されていることによりますので、参考</a:t>
          </a:r>
          <a:r>
            <a:rPr kumimoji="1" lang="en-US" altLang="ja-JP" sz="1100" b="0" i="0" u="none" strike="noStrike" baseline="0">
              <a:solidFill>
                <a:sysClr val="windowText" lastClr="000000"/>
              </a:solidFill>
              <a:latin typeface="+mn-ea"/>
              <a:ea typeface="+mn-ea"/>
            </a:rPr>
            <a:t>2</a:t>
          </a:r>
          <a:r>
            <a:rPr kumimoji="1" lang="ja-JP" altLang="en-US" sz="1100" b="0" i="0" u="none" strike="noStrike" baseline="0">
              <a:solidFill>
                <a:sysClr val="windowText" lastClr="000000"/>
              </a:solidFill>
              <a:latin typeface="+mn-ea"/>
              <a:ea typeface="+mn-ea"/>
            </a:rPr>
            <a:t>（系統別）のシートを参照し、該当する系統種別を選択してください。</a:t>
          </a:r>
          <a:endParaRPr kumimoji="1" lang="en-US" altLang="ja-JP" sz="1100" b="0" i="0" u="none" strike="noStrike" baseline="0">
            <a:solidFill>
              <a:srgbClr val="000000"/>
            </a:solidFill>
            <a:latin typeface="+mn-ea"/>
            <a:ea typeface="+mn-ea"/>
          </a:endParaRPr>
        </a:p>
        <a:p>
          <a:pPr algn="l" rtl="0">
            <a:lnSpc>
              <a:spcPct val="100000"/>
            </a:lnSpc>
          </a:pPr>
          <a:endParaRPr kumimoji="1" lang="en-US" altLang="ja-JP" sz="1000" b="0" i="0" u="none" strike="noStrike" baseline="0">
            <a:solidFill>
              <a:srgbClr val="000000"/>
            </a:solidFill>
            <a:latin typeface="+mn-ea"/>
            <a:ea typeface="+mn-ea"/>
          </a:endParaRPr>
        </a:p>
        <a:p>
          <a:pPr algn="l" rtl="0">
            <a:lnSpc>
              <a:spcPct val="100000"/>
            </a:lnSpc>
          </a:pPr>
          <a:endParaRPr kumimoji="1" lang="en-US" altLang="ja-JP" sz="1000" b="0" i="0" u="none" strike="noStrike" baseline="0">
            <a:solidFill>
              <a:srgbClr val="000000"/>
            </a:solidFill>
            <a:latin typeface="+mn-ea"/>
            <a:ea typeface="+mn-ea"/>
          </a:endParaRPr>
        </a:p>
        <a:p>
          <a:pPr algn="l" rtl="0">
            <a:lnSpc>
              <a:spcPct val="100000"/>
            </a:lnSpc>
          </a:pPr>
          <a:endParaRPr kumimoji="1" lang="en-US" altLang="ja-JP" sz="1000" b="0" i="0" u="none" strike="noStrike" baseline="0">
            <a:solidFill>
              <a:srgbClr val="000000"/>
            </a:solidFill>
            <a:latin typeface="+mn-ea"/>
            <a:ea typeface="+mn-ea"/>
          </a:endParaRPr>
        </a:p>
        <a:p>
          <a:pPr algn="l" rtl="0">
            <a:lnSpc>
              <a:spcPct val="100000"/>
            </a:lnSpc>
          </a:pPr>
          <a:endParaRPr kumimoji="1" lang="ja-JP" altLang="en-US" sz="1000" b="0" i="0" u="none" strike="noStrike" baseline="0">
            <a:solidFill>
              <a:srgbClr val="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0</xdr:colOff>
      <xdr:row>2</xdr:row>
      <xdr:rowOff>0</xdr:rowOff>
    </xdr:from>
    <xdr:to>
      <xdr:col>14</xdr:col>
      <xdr:colOff>361949</xdr:colOff>
      <xdr:row>9</xdr:row>
      <xdr:rowOff>123824</xdr:rowOff>
    </xdr:to>
    <xdr:sp macro="" textlink="">
      <xdr:nvSpPr>
        <xdr:cNvPr id="4" name="角丸四角形 1">
          <a:extLst>
            <a:ext uri="{FF2B5EF4-FFF2-40B4-BE49-F238E27FC236}">
              <a16:creationId xmlns:a16="http://schemas.microsoft.com/office/drawing/2014/main" id="{A1694E6B-5BC6-4E67-83EA-DAECDF5A242A}"/>
            </a:ext>
          </a:extLst>
        </xdr:cNvPr>
        <xdr:cNvSpPr/>
      </xdr:nvSpPr>
      <xdr:spPr bwMode="auto">
        <a:xfrm>
          <a:off x="8858250" y="333375"/>
          <a:ext cx="6943724" cy="1600199"/>
        </a:xfrm>
        <a:prstGeom prst="roundRect">
          <a:avLst/>
        </a:prstGeom>
        <a:ln>
          <a:headEnd/>
          <a:tailEnd/>
        </a:ln>
      </xdr:spPr>
      <xdr:style>
        <a:lnRef idx="2">
          <a:schemeClr val="accent3"/>
        </a:lnRef>
        <a:fillRef idx="1">
          <a:schemeClr val="lt1"/>
        </a:fillRef>
        <a:effectRef idx="0">
          <a:schemeClr val="accent3"/>
        </a:effectRef>
        <a:fontRef idx="minor">
          <a:schemeClr val="dk1"/>
        </a:fontRef>
      </xdr:style>
      <xdr:txBody>
        <a:bodyPr vertOverflow="clip" horzOverflow="clip" wrap="square" lIns="90000" tIns="46800" rIns="90000" bIns="46800" rtlCol="0" anchor="t" anchorCtr="0" upright="1"/>
        <a:lstStyle/>
        <a:p>
          <a:pPr algn="l" rtl="0">
            <a:lnSpc>
              <a:spcPct val="100000"/>
            </a:lnSpc>
          </a:pPr>
          <a:r>
            <a:rPr kumimoji="1" lang="en-US" altLang="ja-JP" sz="1200" b="0" i="0" u="none" strike="noStrike" baseline="0">
              <a:solidFill>
                <a:srgbClr val="000000"/>
              </a:solidFill>
              <a:latin typeface="+mn-ea"/>
              <a:ea typeface="+mn-ea"/>
            </a:rPr>
            <a:t>《</a:t>
          </a:r>
          <a:r>
            <a:rPr kumimoji="1" lang="ja-JP" altLang="en-US" sz="1200" b="0" i="0" u="none" strike="noStrike" baseline="0">
              <a:solidFill>
                <a:srgbClr val="000000"/>
              </a:solidFill>
              <a:latin typeface="+mn-ea"/>
              <a:ea typeface="+mn-ea"/>
            </a:rPr>
            <a:t>入力について</a:t>
          </a:r>
          <a:r>
            <a:rPr kumimoji="1" lang="en-US" altLang="ja-JP" sz="1200" b="0" i="0" u="none" strike="noStrike" baseline="0">
              <a:solidFill>
                <a:srgbClr val="000000"/>
              </a:solidFill>
              <a:latin typeface="+mn-ea"/>
              <a:ea typeface="+mn-ea"/>
            </a:rPr>
            <a:t>》</a:t>
          </a:r>
        </a:p>
        <a:p>
          <a:pPr algn="l" rtl="0">
            <a:lnSpc>
              <a:spcPct val="100000"/>
            </a:lnSpc>
          </a:pPr>
          <a:endParaRPr kumimoji="1" lang="en-US" altLang="ja-JP" sz="400" b="0" i="0" u="none" strike="noStrike" baseline="0">
            <a:solidFill>
              <a:srgbClr val="000000"/>
            </a:solidFill>
            <a:latin typeface="+mn-ea"/>
            <a:ea typeface="+mn-ea"/>
          </a:endParaRPr>
        </a:p>
        <a:p>
          <a:pPr rtl="0"/>
          <a:r>
            <a:rPr kumimoji="1" lang="ja-JP" altLang="ja-JP" sz="1100" b="0" i="0" baseline="0">
              <a:solidFill>
                <a:schemeClr val="dk1"/>
              </a:solidFill>
              <a:effectLst/>
              <a:latin typeface="+mn-ea"/>
              <a:ea typeface="+mn-ea"/>
              <a:cs typeface="+mn-cs"/>
            </a:rPr>
            <a:t>①決算書等を参考に</a:t>
          </a:r>
          <a:r>
            <a:rPr kumimoji="1" lang="ja-JP" altLang="en-US" sz="1100" b="0" i="0" baseline="0">
              <a:solidFill>
                <a:schemeClr val="dk1"/>
              </a:solidFill>
              <a:effectLst/>
              <a:latin typeface="+mn-ea"/>
              <a:ea typeface="+mn-ea"/>
              <a:cs typeface="+mn-cs"/>
            </a:rPr>
            <a:t>、</a:t>
          </a:r>
          <a:r>
            <a:rPr kumimoji="1" lang="ja-JP" altLang="ja-JP" sz="1100" b="0" i="0" baseline="0">
              <a:solidFill>
                <a:schemeClr val="dk1"/>
              </a:solidFill>
              <a:effectLst/>
              <a:latin typeface="+mn-ea"/>
              <a:ea typeface="+mn-ea"/>
              <a:cs typeface="+mn-cs"/>
            </a:rPr>
            <a:t>黄色のセルに円単位で入力してください。入力された数値は各分析シートの該当箇所に</a:t>
          </a:r>
          <a:r>
            <a:rPr kumimoji="1" lang="ja-JP" altLang="en-US" sz="1100" b="0" i="0" baseline="0">
              <a:solidFill>
                <a:schemeClr val="dk1"/>
              </a:solidFill>
              <a:effectLst/>
              <a:latin typeface="+mn-ea"/>
              <a:ea typeface="+mn-ea"/>
              <a:cs typeface="+mn-cs"/>
            </a:rPr>
            <a:t>自動</a:t>
          </a:r>
          <a:r>
            <a:rPr kumimoji="1" lang="ja-JP" altLang="ja-JP" sz="1100" b="0" i="0" baseline="0">
              <a:solidFill>
                <a:schemeClr val="dk1"/>
              </a:solidFill>
              <a:effectLst/>
              <a:latin typeface="+mn-ea"/>
              <a:ea typeface="+mn-ea"/>
              <a:cs typeface="+mn-cs"/>
            </a:rPr>
            <a:t>的に転記されます。</a:t>
          </a:r>
          <a:endParaRPr kumimoji="1" lang="en-US" altLang="ja-JP" sz="1100" b="0" i="0" baseline="0">
            <a:solidFill>
              <a:schemeClr val="dk1"/>
            </a:solidFill>
            <a:effectLst/>
            <a:latin typeface="+mn-ea"/>
            <a:ea typeface="+mn-ea"/>
            <a:cs typeface="+mn-cs"/>
          </a:endParaRPr>
        </a:p>
        <a:p>
          <a:pPr rtl="0" eaLnBrk="1" fontAlgn="auto" latinLnBrk="0" hangingPunct="1"/>
          <a:r>
            <a:rPr kumimoji="1" lang="ja-JP" altLang="ja-JP" sz="1100" b="0" i="0" baseline="0">
              <a:solidFill>
                <a:schemeClr val="dk1"/>
              </a:solidFill>
              <a:effectLst/>
              <a:latin typeface="+mn-ea"/>
              <a:ea typeface="+mn-ea"/>
              <a:cs typeface="+mn-cs"/>
            </a:rPr>
            <a:t>②グレーのセルには演算式が入っているので入力の必要はありません。</a:t>
          </a:r>
          <a:endParaRPr kumimoji="1" lang="en-US" altLang="ja-JP" sz="1000" b="0" i="0" u="none" strike="noStrike" baseline="0">
            <a:solidFill>
              <a:srgbClr val="000000"/>
            </a:solidFill>
            <a:latin typeface="ＭＳ Ｐゴシック"/>
            <a:ea typeface="ＭＳ Ｐゴシック"/>
          </a:endParaRPr>
        </a:p>
        <a:p>
          <a:pPr algn="l" rtl="0">
            <a:lnSpc>
              <a:spcPct val="100000"/>
            </a:lnSpc>
          </a:pPr>
          <a:endParaRPr kumimoji="1"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3175</xdr:colOff>
      <xdr:row>107</xdr:row>
      <xdr:rowOff>0</xdr:rowOff>
    </xdr:from>
    <xdr:to>
      <xdr:col>7</xdr:col>
      <xdr:colOff>0</xdr:colOff>
      <xdr:row>107</xdr:row>
      <xdr:rowOff>276225</xdr:rowOff>
    </xdr:to>
    <xdr:sp macro="" textlink="">
      <xdr:nvSpPr>
        <xdr:cNvPr id="2" name="AutoShape 2">
          <a:extLst>
            <a:ext uri="{FF2B5EF4-FFF2-40B4-BE49-F238E27FC236}">
              <a16:creationId xmlns:a16="http://schemas.microsoft.com/office/drawing/2014/main" id="{00000000-0008-0000-0600-000002000000}"/>
            </a:ext>
          </a:extLst>
        </xdr:cNvPr>
        <xdr:cNvSpPr>
          <a:spLocks noChangeArrowheads="1"/>
        </xdr:cNvSpPr>
      </xdr:nvSpPr>
      <xdr:spPr bwMode="auto">
        <a:xfrm>
          <a:off x="4130675" y="30632400"/>
          <a:ext cx="720725" cy="276225"/>
        </a:xfrm>
        <a:prstGeom prst="rightArrow">
          <a:avLst>
            <a:gd name="adj1" fmla="val 50000"/>
            <a:gd name="adj2" fmla="val 32407"/>
          </a:avLst>
        </a:prstGeom>
        <a:solidFill>
          <a:srgbClr xmlns:mc="http://schemas.openxmlformats.org/markup-compatibility/2006" xmlns:a14="http://schemas.microsoft.com/office/drawing/2010/main" val="FFFFFF" mc:Ignorable="a14" a14:legacySpreadsheetColorIndex="65"/>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15</xdr:col>
      <xdr:colOff>409575</xdr:colOff>
      <xdr:row>82</xdr:row>
      <xdr:rowOff>66675</xdr:rowOff>
    </xdr:from>
    <xdr:to>
      <xdr:col>15</xdr:col>
      <xdr:colOff>742950</xdr:colOff>
      <xdr:row>83</xdr:row>
      <xdr:rowOff>47625</xdr:rowOff>
    </xdr:to>
    <xdr:sp macro="" textlink="">
      <xdr:nvSpPr>
        <xdr:cNvPr id="3" name="AutoShape 3">
          <a:extLst>
            <a:ext uri="{FF2B5EF4-FFF2-40B4-BE49-F238E27FC236}">
              <a16:creationId xmlns:a16="http://schemas.microsoft.com/office/drawing/2014/main" id="{00000000-0008-0000-0600-000003000000}"/>
            </a:ext>
          </a:extLst>
        </xdr:cNvPr>
        <xdr:cNvSpPr>
          <a:spLocks noChangeArrowheads="1"/>
        </xdr:cNvSpPr>
      </xdr:nvSpPr>
      <xdr:spPr bwMode="auto">
        <a:xfrm>
          <a:off x="10639425" y="21669375"/>
          <a:ext cx="333375" cy="257175"/>
        </a:xfrm>
        <a:prstGeom prst="rightArrow">
          <a:avLst>
            <a:gd name="adj1" fmla="val 50000"/>
            <a:gd name="adj2" fmla="val 32407"/>
          </a:avLst>
        </a:prstGeom>
        <a:solidFill>
          <a:srgbClr xmlns:mc="http://schemas.openxmlformats.org/markup-compatibility/2006" xmlns:a14="http://schemas.microsoft.com/office/drawing/2010/main" val="FFFFFF" mc:Ignorable="a14" a14:legacySpreadsheetColorIndex="65"/>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7</xdr:col>
      <xdr:colOff>101601</xdr:colOff>
      <xdr:row>0</xdr:row>
      <xdr:rowOff>215900</xdr:rowOff>
    </xdr:from>
    <xdr:to>
      <xdr:col>20</xdr:col>
      <xdr:colOff>107374</xdr:colOff>
      <xdr:row>12</xdr:row>
      <xdr:rowOff>266700</xdr:rowOff>
    </xdr:to>
    <xdr:sp macro="" textlink="">
      <xdr:nvSpPr>
        <xdr:cNvPr id="5" name="角丸四角形 4">
          <a:extLst>
            <a:ext uri="{FF2B5EF4-FFF2-40B4-BE49-F238E27FC236}">
              <a16:creationId xmlns:a16="http://schemas.microsoft.com/office/drawing/2014/main" id="{00000000-0008-0000-0600-000005000000}"/>
            </a:ext>
          </a:extLst>
        </xdr:cNvPr>
        <xdr:cNvSpPr/>
      </xdr:nvSpPr>
      <xdr:spPr bwMode="auto">
        <a:xfrm>
          <a:off x="5918201" y="215900"/>
          <a:ext cx="10153073" cy="3467100"/>
        </a:xfrm>
        <a:prstGeom prst="roundRect">
          <a:avLst/>
        </a:prstGeom>
        <a:ln>
          <a:headEnd/>
          <a:tailEnd/>
        </a:ln>
      </xdr:spPr>
      <xdr:style>
        <a:lnRef idx="2">
          <a:schemeClr val="accent3"/>
        </a:lnRef>
        <a:fillRef idx="1">
          <a:schemeClr val="lt1"/>
        </a:fillRef>
        <a:effectRef idx="0">
          <a:schemeClr val="accent3"/>
        </a:effectRef>
        <a:fontRef idx="minor">
          <a:schemeClr val="dk1"/>
        </a:fontRef>
      </xdr:style>
      <xdr:txBody>
        <a:bodyPr vertOverflow="clip" horzOverflow="clip" wrap="square" lIns="90000" tIns="46800" rIns="90000" bIns="46800" rtlCol="0" anchor="t" anchorCtr="0" upright="1"/>
        <a:lstStyle/>
        <a:p>
          <a:pPr algn="l" rtl="0">
            <a:lnSpc>
              <a:spcPct val="100000"/>
            </a:lnSpc>
          </a:pPr>
          <a:r>
            <a:rPr kumimoji="1" lang="en-US" altLang="ja-JP" sz="1800" b="1" i="0" u="none" strike="noStrike" baseline="0">
              <a:solidFill>
                <a:srgbClr val="000000"/>
              </a:solidFill>
              <a:latin typeface="ＭＳ Ｐゴシック"/>
              <a:ea typeface="+mn-ea"/>
            </a:rPr>
            <a:t>《</a:t>
          </a:r>
          <a:r>
            <a:rPr kumimoji="1" lang="ja-JP" altLang="en-US" sz="1800" b="1" i="0" u="none" strike="noStrike" baseline="0">
              <a:solidFill>
                <a:srgbClr val="000000"/>
              </a:solidFill>
              <a:latin typeface="ＭＳ Ｐゴシック"/>
              <a:ea typeface="+mn-ea"/>
            </a:rPr>
            <a:t>絶対評価について</a:t>
          </a:r>
          <a:r>
            <a:rPr kumimoji="1" lang="en-US" altLang="ja-JP" sz="1800" b="1" i="0" u="none" strike="noStrike" baseline="0">
              <a:solidFill>
                <a:srgbClr val="000000"/>
              </a:solidFill>
              <a:latin typeface="ＭＳ Ｐゴシック"/>
              <a:ea typeface="+mn-ea"/>
            </a:rPr>
            <a:t>》</a:t>
          </a:r>
        </a:p>
        <a:p>
          <a:pPr algn="l" rtl="0">
            <a:lnSpc>
              <a:spcPct val="100000"/>
            </a:lnSpc>
          </a:pPr>
          <a:endParaRPr kumimoji="1" lang="en-US" altLang="ja-JP" sz="1800" b="1" i="0" u="none" strike="noStrike" baseline="0">
            <a:solidFill>
              <a:srgbClr val="000000"/>
            </a:solidFill>
            <a:latin typeface="ＭＳ Ｐゴシック"/>
            <a:ea typeface="+mn-ea"/>
          </a:endParaRPr>
        </a:p>
        <a:p>
          <a:pPr algn="l" rtl="0">
            <a:lnSpc>
              <a:spcPct val="100000"/>
            </a:lnSpc>
          </a:pPr>
          <a:r>
            <a:rPr kumimoji="1" lang="ja-JP" altLang="en-US" sz="1800" b="1" i="0" u="none" strike="noStrike" baseline="0">
              <a:solidFill>
                <a:srgbClr val="000000"/>
              </a:solidFill>
              <a:latin typeface="ＭＳ Ｐゴシック"/>
              <a:ea typeface="+mn-ea"/>
            </a:rPr>
            <a:t>①目標値入力シートにない「目標値」や階層の刻み等に変更を加えたい場合は、この「絶対評価シート」で編集が可能です。各分析シートの絶対評価に反映されます。</a:t>
          </a:r>
        </a:p>
        <a:p>
          <a:pPr algn="l" rtl="0">
            <a:lnSpc>
              <a:spcPct val="100000"/>
            </a:lnSpc>
          </a:pPr>
          <a:endParaRPr kumimoji="1" lang="ja-JP" altLang="en-US" sz="1800" b="1" i="0" u="none" strike="noStrike" baseline="0">
            <a:solidFill>
              <a:srgbClr val="000000"/>
            </a:solidFill>
            <a:latin typeface="ＭＳ Ｐゴシック"/>
            <a:ea typeface="+mn-ea"/>
          </a:endParaRPr>
        </a:p>
        <a:p>
          <a:pPr algn="l" rtl="0">
            <a:lnSpc>
              <a:spcPct val="100000"/>
            </a:lnSpc>
          </a:pPr>
          <a:r>
            <a:rPr kumimoji="1" lang="ja-JP" altLang="en-US" sz="1800" b="1" i="0" u="none" strike="noStrike" baseline="0">
              <a:solidFill>
                <a:srgbClr val="000000"/>
              </a:solidFill>
              <a:latin typeface="ＭＳ Ｐゴシック"/>
              <a:ea typeface="+mn-ea"/>
            </a:rPr>
            <a:t>②各分析シートの評価表の表示は自動的に変わらないので注意してください。</a:t>
          </a:r>
        </a:p>
        <a:p>
          <a:pPr algn="l" rtl="0">
            <a:lnSpc>
              <a:spcPct val="100000"/>
            </a:lnSpc>
          </a:pPr>
          <a:r>
            <a:rPr kumimoji="1" lang="ja-JP" altLang="en-US" sz="1800" b="1" i="0" u="none" strike="noStrike" baseline="0">
              <a:solidFill>
                <a:srgbClr val="000000"/>
              </a:solidFill>
              <a:latin typeface="ＭＳ Ｐゴシック"/>
              <a:ea typeface="+mn-ea"/>
            </a:rPr>
            <a:t>（例）経常収支差額比率の基準を</a:t>
          </a:r>
          <a:r>
            <a:rPr kumimoji="1" lang="en-US" altLang="ja-JP" sz="1800" b="1" i="0" u="none" strike="noStrike" baseline="0">
              <a:solidFill>
                <a:srgbClr val="000000"/>
              </a:solidFill>
              <a:latin typeface="ＭＳ Ｐゴシック"/>
              <a:ea typeface="+mn-ea"/>
            </a:rPr>
            <a:t>10</a:t>
          </a:r>
          <a:r>
            <a:rPr kumimoji="1" lang="ja-JP" altLang="en-US" sz="1800" b="1" i="0" u="none" strike="noStrike" baseline="0">
              <a:solidFill>
                <a:srgbClr val="000000"/>
              </a:solidFill>
              <a:latin typeface="ＭＳ Ｐゴシック"/>
              <a:ea typeface="+mn-ea"/>
            </a:rPr>
            <a:t>％から</a:t>
          </a:r>
          <a:r>
            <a:rPr kumimoji="1" lang="en-US" altLang="ja-JP" sz="1800" b="1" i="0" u="none" strike="noStrike" baseline="0">
              <a:solidFill>
                <a:srgbClr val="000000"/>
              </a:solidFill>
              <a:latin typeface="ＭＳ Ｐゴシック"/>
              <a:ea typeface="+mn-ea"/>
            </a:rPr>
            <a:t>5</a:t>
          </a:r>
          <a:r>
            <a:rPr kumimoji="1" lang="ja-JP" altLang="en-US" sz="1800" b="1" i="0" u="none" strike="noStrike" baseline="0">
              <a:solidFill>
                <a:srgbClr val="000000"/>
              </a:solidFill>
              <a:latin typeface="ＭＳ Ｐゴシック"/>
              <a:ea typeface="+mn-ea"/>
            </a:rPr>
            <a:t>％に変更した。→評価は</a:t>
          </a:r>
          <a:r>
            <a:rPr kumimoji="1" lang="en-US" altLang="ja-JP" sz="1800" b="1" i="0" u="none" strike="noStrike" baseline="0">
              <a:solidFill>
                <a:srgbClr val="000000"/>
              </a:solidFill>
              <a:latin typeface="ＭＳ Ｐゴシック"/>
              <a:ea typeface="+mn-ea"/>
            </a:rPr>
            <a:t>5</a:t>
          </a:r>
          <a:r>
            <a:rPr kumimoji="1" lang="ja-JP" altLang="en-US" sz="1800" b="1" i="0" u="none" strike="noStrike" baseline="0">
              <a:solidFill>
                <a:srgbClr val="000000"/>
              </a:solidFill>
              <a:latin typeface="ＭＳ Ｐゴシック"/>
              <a:ea typeface="+mn-ea"/>
            </a:rPr>
            <a:t>％を基準に算出されますが、当該シートの評価表は</a:t>
          </a:r>
          <a:r>
            <a:rPr kumimoji="1" lang="en-US" altLang="ja-JP" sz="1800" b="1" i="0" u="none" strike="noStrike" baseline="0">
              <a:solidFill>
                <a:srgbClr val="000000"/>
              </a:solidFill>
              <a:latin typeface="ＭＳ Ｐゴシック"/>
              <a:ea typeface="+mn-ea"/>
            </a:rPr>
            <a:t>10</a:t>
          </a:r>
          <a:r>
            <a:rPr kumimoji="1" lang="ja-JP" altLang="en-US" sz="1800" b="1" i="0" u="none" strike="noStrike" baseline="0">
              <a:solidFill>
                <a:srgbClr val="000000"/>
              </a:solidFill>
              <a:latin typeface="ＭＳ Ｐゴシック"/>
              <a:ea typeface="+mn-ea"/>
            </a:rPr>
            <a:t>％の表示のままです。「</a:t>
          </a:r>
          <a:r>
            <a:rPr kumimoji="1" lang="en-US" altLang="ja-JP" sz="1800" b="1" i="0" u="none" strike="noStrike" baseline="0">
              <a:solidFill>
                <a:srgbClr val="000000"/>
              </a:solidFill>
              <a:latin typeface="ＭＳ Ｐゴシック"/>
              <a:ea typeface="+mn-ea"/>
            </a:rPr>
            <a:t>2</a:t>
          </a:r>
          <a:r>
            <a:rPr kumimoji="1" lang="ja-JP" altLang="en-US" sz="1800" b="1" i="0" u="none" strike="noStrike" baseline="0">
              <a:solidFill>
                <a:srgbClr val="000000"/>
              </a:solidFill>
              <a:latin typeface="ＭＳ Ｐゴシック"/>
              <a:ea typeface="+mn-ea"/>
            </a:rPr>
            <a:t>年連続</a:t>
          </a:r>
          <a:r>
            <a:rPr kumimoji="1" lang="en-US" altLang="ja-JP" sz="1800" b="1" i="0" u="none" strike="noStrike" baseline="0">
              <a:solidFill>
                <a:srgbClr val="000000"/>
              </a:solidFill>
              <a:latin typeface="ＭＳ Ｐゴシック"/>
              <a:ea typeface="+mn-ea"/>
            </a:rPr>
            <a:t>10%</a:t>
          </a:r>
          <a:r>
            <a:rPr kumimoji="1" lang="ja-JP" altLang="en-US" sz="1800" b="1" i="0" u="none" strike="noStrike" baseline="0">
              <a:solidFill>
                <a:srgbClr val="000000"/>
              </a:solidFill>
              <a:latin typeface="ＭＳ Ｐゴシック"/>
              <a:ea typeface="+mn-ea"/>
            </a:rPr>
            <a:t>以上」は「</a:t>
          </a:r>
          <a:r>
            <a:rPr kumimoji="1" lang="en-US" altLang="ja-JP" sz="1800" b="1" i="0" u="none" strike="noStrike" baseline="0">
              <a:solidFill>
                <a:srgbClr val="000000"/>
              </a:solidFill>
              <a:latin typeface="ＭＳ Ｐゴシック"/>
              <a:ea typeface="+mn-ea"/>
            </a:rPr>
            <a:t>2</a:t>
          </a:r>
          <a:r>
            <a:rPr kumimoji="1" lang="ja-JP" altLang="en-US" sz="1800" b="1" i="0" u="none" strike="noStrike" baseline="0">
              <a:solidFill>
                <a:srgbClr val="000000"/>
              </a:solidFill>
              <a:latin typeface="ＭＳ Ｐゴシック"/>
              <a:ea typeface="+mn-ea"/>
            </a:rPr>
            <a:t>年連続</a:t>
          </a:r>
          <a:r>
            <a:rPr kumimoji="1" lang="en-US" altLang="ja-JP" sz="1800" b="1" i="0" u="none" strike="noStrike" baseline="0">
              <a:solidFill>
                <a:srgbClr val="000000"/>
              </a:solidFill>
              <a:latin typeface="ＭＳ Ｐゴシック"/>
              <a:ea typeface="+mn-ea"/>
            </a:rPr>
            <a:t>5</a:t>
          </a:r>
          <a:r>
            <a:rPr kumimoji="1" lang="ja-JP" altLang="en-US" sz="1800" b="1" i="0" u="none" strike="noStrike" baseline="0">
              <a:solidFill>
                <a:srgbClr val="000000"/>
              </a:solidFill>
              <a:latin typeface="ＭＳ Ｐゴシック"/>
              <a:ea typeface="+mn-ea"/>
            </a:rPr>
            <a:t>％以上」とは表示されません。</a:t>
          </a:r>
        </a:p>
        <a:p>
          <a:pPr algn="l" rtl="0">
            <a:lnSpc>
              <a:spcPct val="100000"/>
            </a:lnSpc>
          </a:pPr>
          <a:endParaRPr kumimoji="1" lang="ja-JP" altLang="en-US" sz="1400" b="0" i="0" u="none" strike="noStrike" baseline="0">
            <a:solidFill>
              <a:srgbClr val="000000"/>
            </a:solidFill>
            <a:latin typeface="ＭＳ Ｐゴシック"/>
            <a:ea typeface="+mn-ea"/>
          </a:endParaRPr>
        </a:p>
        <a:p>
          <a:pPr algn="l" rtl="0">
            <a:lnSpc>
              <a:spcPct val="100000"/>
            </a:lnSpc>
          </a:pPr>
          <a:endParaRPr kumimoji="1" lang="en-US" altLang="ja-JP" sz="1400" b="0" i="0" u="none" strike="noStrike" baseline="0">
            <a:solidFill>
              <a:srgbClr val="000000"/>
            </a:solidFill>
            <a:latin typeface="ＭＳ Ｐゴシック"/>
            <a:ea typeface="ＭＳ Ｐゴシック"/>
          </a:endParaRPr>
        </a:p>
        <a:p>
          <a:pPr algn="l" rtl="0">
            <a:lnSpc>
              <a:spcPct val="100000"/>
            </a:lnSpc>
          </a:pPr>
          <a:endParaRPr kumimoji="1" lang="en-US" altLang="ja-JP" sz="1200" b="0" i="0" u="none" strike="noStrike" baseline="0">
            <a:solidFill>
              <a:srgbClr val="000000"/>
            </a:solidFill>
            <a:latin typeface="ＭＳ Ｐゴシック"/>
            <a:ea typeface="ＭＳ Ｐゴシック"/>
          </a:endParaRPr>
        </a:p>
        <a:p>
          <a:pPr algn="l" rtl="0">
            <a:lnSpc>
              <a:spcPct val="100000"/>
            </a:lnSpc>
          </a:pPr>
          <a:endParaRPr kumimoji="1" lang="en-US" altLang="ja-JP" sz="1000" b="0" i="0" u="none" strike="noStrike" baseline="0">
            <a:solidFill>
              <a:srgbClr val="000000"/>
            </a:solidFill>
            <a:latin typeface="ＭＳ Ｐゴシック"/>
            <a:ea typeface="ＭＳ Ｐゴシック"/>
          </a:endParaRPr>
        </a:p>
        <a:p>
          <a:pPr algn="l" rtl="0">
            <a:lnSpc>
              <a:spcPct val="100000"/>
            </a:lnSpc>
          </a:pPr>
          <a:endParaRPr kumimoji="1" lang="en-US" altLang="ja-JP" sz="1000" b="0" i="0" u="none" strike="noStrike" baseline="0">
            <a:solidFill>
              <a:srgbClr val="000000"/>
            </a:solidFill>
            <a:latin typeface="ＭＳ Ｐゴシック"/>
            <a:ea typeface="ＭＳ Ｐゴシック"/>
          </a:endParaRPr>
        </a:p>
        <a:p>
          <a:pPr algn="l" rtl="0">
            <a:lnSpc>
              <a:spcPct val="100000"/>
            </a:lnSpc>
          </a:pPr>
          <a:endParaRPr kumimoji="1" lang="en-US" altLang="ja-JP" sz="1000" b="0" i="0" u="none" strike="noStrike" baseline="0">
            <a:solidFill>
              <a:srgbClr val="000000"/>
            </a:solidFill>
            <a:latin typeface="ＭＳ Ｐゴシック"/>
            <a:ea typeface="ＭＳ Ｐゴシック"/>
          </a:endParaRPr>
        </a:p>
        <a:p>
          <a:pPr algn="l" rtl="0">
            <a:lnSpc>
              <a:spcPct val="100000"/>
            </a:lnSpc>
          </a:pPr>
          <a:endParaRPr kumimoji="1" lang="en-US" altLang="ja-JP" sz="1000" b="0" i="0" u="none" strike="noStrike" baseline="0">
            <a:solidFill>
              <a:srgbClr val="000000"/>
            </a:solidFill>
            <a:latin typeface="ＭＳ Ｐゴシック"/>
            <a:ea typeface="ＭＳ Ｐゴシック"/>
          </a:endParaRPr>
        </a:p>
        <a:p>
          <a:pPr algn="l" rtl="0">
            <a:lnSpc>
              <a:spcPct val="100000"/>
            </a:lnSpc>
          </a:pPr>
          <a:endParaRPr kumimoji="1"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xdr:colOff>
      <xdr:row>6</xdr:row>
      <xdr:rowOff>142873</xdr:rowOff>
    </xdr:from>
    <xdr:to>
      <xdr:col>18</xdr:col>
      <xdr:colOff>657225</xdr:colOff>
      <xdr:row>53</xdr:row>
      <xdr:rowOff>63500</xdr:rowOff>
    </xdr:to>
    <xdr:sp macro="" textlink="">
      <xdr:nvSpPr>
        <xdr:cNvPr id="3" name="Rectangle 5">
          <a:extLst>
            <a:ext uri="{FF2B5EF4-FFF2-40B4-BE49-F238E27FC236}">
              <a16:creationId xmlns:a16="http://schemas.microsoft.com/office/drawing/2014/main" id="{00000000-0008-0000-0400-000003000000}"/>
            </a:ext>
          </a:extLst>
        </xdr:cNvPr>
        <xdr:cNvSpPr>
          <a:spLocks noChangeArrowheads="1"/>
        </xdr:cNvSpPr>
      </xdr:nvSpPr>
      <xdr:spPr bwMode="auto">
        <a:xfrm>
          <a:off x="685801" y="1343023"/>
          <a:ext cx="12315824" cy="797877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400"/>
            </a:lnSpc>
            <a:defRPr sz="1000"/>
          </a:pPr>
          <a:r>
            <a:rPr lang="ja-JP" altLang="en-US" sz="1400" b="0" i="0" u="none" strike="noStrike" baseline="0">
              <a:solidFill>
                <a:srgbClr val="000000"/>
              </a:solidFill>
              <a:latin typeface="ＭＳ Ｐゴシック"/>
              <a:ea typeface="ＭＳ Ｐゴシック"/>
            </a:rPr>
            <a:t>　　　</a:t>
          </a:r>
          <a:endParaRPr lang="en-US" altLang="ja-JP" sz="1400" b="0" i="0" u="none" strike="noStrike" baseline="0">
            <a:solidFill>
              <a:srgbClr val="000000"/>
            </a:solidFill>
            <a:latin typeface="ＭＳ Ｐゴシック"/>
            <a:ea typeface="ＭＳ Ｐゴシック"/>
          </a:endParaRPr>
        </a:p>
        <a:p>
          <a:pPr algn="l" rtl="0">
            <a:lnSpc>
              <a:spcPts val="1400"/>
            </a:lnSpc>
            <a:defRPr sz="1000"/>
          </a:pPr>
          <a:r>
            <a:rPr lang="ja-JP" altLang="en-US" sz="1400" b="0" i="0" u="none" strike="noStrike" baseline="0">
              <a:solidFill>
                <a:srgbClr val="000000"/>
              </a:solidFill>
              <a:latin typeface="ＭＳ Ｐゴシック"/>
              <a:ea typeface="ＭＳ Ｐゴシック"/>
            </a:rPr>
            <a:t>　　　① この「自己診断チェックリスト」は、学校法人が自らの経営状態の問題点を発見し、取り組むべき課題を早期に認識するために作成する</a:t>
          </a:r>
          <a:r>
            <a:rPr lang="ja-JP" altLang="en-US" sz="1400" b="0" i="0" u="none" strike="noStrike" baseline="0">
              <a:solidFill>
                <a:srgbClr val="000000"/>
              </a:solidFill>
              <a:latin typeface="+mn-ea"/>
              <a:ea typeface="+mn-ea"/>
            </a:rPr>
            <a:t>チェ</a:t>
          </a:r>
          <a:r>
            <a:rPr lang="ja-JP" altLang="ja-JP" sz="1400" b="0" i="0" baseline="0">
              <a:effectLst/>
              <a:latin typeface="+mn-ea"/>
              <a:ea typeface="+mn-ea"/>
              <a:cs typeface="+mn-cs"/>
            </a:rPr>
            <a:t>ッ</a:t>
          </a:r>
          <a:endParaRPr lang="en-US" altLang="ja-JP" sz="1400" b="0" i="0" u="none" strike="noStrike" baseline="0">
            <a:solidFill>
              <a:srgbClr val="000000"/>
            </a:solidFill>
            <a:latin typeface="+mn-ea"/>
            <a:ea typeface="+mn-ea"/>
          </a:endParaRPr>
        </a:p>
        <a:p>
          <a:pPr algn="l" rtl="0">
            <a:lnSpc>
              <a:spcPts val="1400"/>
            </a:lnSpc>
            <a:defRPr sz="1000"/>
          </a:pPr>
          <a:r>
            <a:rPr lang="ja-JP" altLang="en-US" sz="1400" b="0" i="0" u="none" strike="noStrike" baseline="0">
              <a:solidFill>
                <a:srgbClr val="000000"/>
              </a:solidFill>
              <a:latin typeface="ＭＳ Ｐゴシック"/>
              <a:ea typeface="ＭＳ Ｐゴシック"/>
            </a:rPr>
            <a:t>　　　　　クリストです。</a:t>
          </a:r>
          <a:r>
            <a:rPr lang="ja-JP" altLang="en-US" sz="1400" b="0" i="0" u="none" strike="noStrike" baseline="0">
              <a:solidFill>
                <a:srgbClr val="000000"/>
              </a:solidFill>
              <a:latin typeface="ＭＳ Ｐゴシック"/>
              <a:ea typeface="+mn-ea"/>
            </a:rPr>
            <a:t>ただし、ここで挙げている項目と内容は１つの参考例であり、各学校法人がこれを基礎に適宜、修正追加するなど、更に実態に</a:t>
          </a:r>
          <a:endParaRPr lang="en-US" altLang="ja-JP" sz="1400" b="0" i="0" u="none" strike="noStrike" baseline="0">
            <a:solidFill>
              <a:srgbClr val="000000"/>
            </a:solidFill>
            <a:latin typeface="ＭＳ Ｐゴシック"/>
            <a:ea typeface="+mn-ea"/>
          </a:endParaRPr>
        </a:p>
        <a:p>
          <a:pPr algn="l" rtl="0">
            <a:lnSpc>
              <a:spcPts val="1400"/>
            </a:lnSpc>
            <a:defRPr sz="1000"/>
          </a:pPr>
          <a:r>
            <a:rPr lang="ja-JP" altLang="en-US" sz="1400" b="0" i="0" u="none" strike="noStrike" baseline="0">
              <a:solidFill>
                <a:srgbClr val="000000"/>
              </a:solidFill>
              <a:latin typeface="ＭＳ Ｐゴシック"/>
              <a:ea typeface="+mn-ea"/>
            </a:rPr>
            <a:t>　　　　　あった分析を行うことが望まれます。</a:t>
          </a:r>
        </a:p>
        <a:p>
          <a:pPr algn="l" rtl="0">
            <a:lnSpc>
              <a:spcPts val="1400"/>
            </a:lnSpc>
            <a:defRPr sz="1000"/>
          </a:pPr>
          <a:endParaRPr lang="ja-JP" altLang="en-US" sz="1400" b="0" i="0" u="none" strike="noStrike" baseline="0">
            <a:solidFill>
              <a:srgbClr val="000000"/>
            </a:solidFill>
            <a:latin typeface="ＭＳ Ｐゴシック"/>
            <a:ea typeface="ＭＳ Ｐゴシック"/>
          </a:endParaRPr>
        </a:p>
        <a:p>
          <a:pPr algn="l" rtl="0">
            <a:lnSpc>
              <a:spcPts val="1400"/>
            </a:lnSpc>
            <a:defRPr sz="1000"/>
          </a:pPr>
          <a:r>
            <a:rPr lang="ja-JP" altLang="en-US" sz="1400" b="0" i="0" u="none" strike="noStrike" baseline="0">
              <a:solidFill>
                <a:srgbClr val="000000"/>
              </a:solidFill>
              <a:latin typeface="ＭＳ Ｐゴシック"/>
              <a:ea typeface="ＭＳ Ｐゴシック"/>
            </a:rPr>
            <a:t>　　　② 「自己診断チェックリスト」は以下の２種類で構成されます。</a:t>
          </a:r>
        </a:p>
        <a:p>
          <a:pPr algn="l" rtl="0">
            <a:lnSpc>
              <a:spcPts val="1400"/>
            </a:lnSpc>
            <a:defRPr sz="1000"/>
          </a:pPr>
          <a:endParaRPr lang="ja-JP" altLang="en-US" sz="1400" b="0" i="0" u="none" strike="noStrike" baseline="0">
            <a:solidFill>
              <a:srgbClr val="000000"/>
            </a:solidFill>
            <a:latin typeface="ＭＳ Ｐゴシック"/>
            <a:ea typeface="ＭＳ Ｐゴシック"/>
          </a:endParaRPr>
        </a:p>
        <a:p>
          <a:pPr algn="l" rtl="0">
            <a:lnSpc>
              <a:spcPts val="1400"/>
            </a:lnSpc>
            <a:defRPr sz="1000"/>
          </a:pPr>
          <a:r>
            <a:rPr lang="ja-JP" altLang="en-US" sz="1400" b="0" i="0" u="none" strike="noStrike" baseline="0">
              <a:solidFill>
                <a:srgbClr val="000000"/>
              </a:solidFill>
              <a:latin typeface="ＭＳ Ｐゴシック"/>
              <a:ea typeface="ＭＳ Ｐゴシック"/>
            </a:rPr>
            <a:t>　　　</a:t>
          </a:r>
          <a:r>
            <a:rPr lang="ja-JP" altLang="en-US" sz="1600" b="0" i="0" u="none" strike="noStrike" baseline="0">
              <a:solidFill>
                <a:srgbClr val="000000"/>
              </a:solidFill>
              <a:latin typeface="ＭＳ Ｐゴシック"/>
              <a:ea typeface="ＭＳ Ｐゴシック"/>
            </a:rPr>
            <a:t>　</a:t>
          </a:r>
          <a:r>
            <a:rPr lang="ja-JP" altLang="en-US" sz="1600" b="1" i="0" u="sng" strike="noStrike" baseline="0">
              <a:solidFill>
                <a:srgbClr val="000000"/>
              </a:solidFill>
              <a:latin typeface="ＭＳ Ｐゴシック"/>
              <a:ea typeface="ＭＳ Ｐゴシック"/>
            </a:rPr>
            <a:t>　「１．財務比率等に関するチェックリスト」</a:t>
          </a:r>
          <a:endParaRPr lang="en-US" altLang="ja-JP" sz="1600" b="1" i="0" u="sng" strike="noStrike" baseline="0">
            <a:solidFill>
              <a:srgbClr val="000000"/>
            </a:solidFill>
            <a:latin typeface="ＭＳ Ｐゴシック"/>
            <a:ea typeface="ＭＳ Ｐゴシック"/>
          </a:endParaRPr>
        </a:p>
        <a:p>
          <a:pPr algn="l" rtl="0">
            <a:lnSpc>
              <a:spcPts val="1400"/>
            </a:lnSpc>
            <a:defRPr sz="1000"/>
          </a:pPr>
          <a:r>
            <a:rPr lang="ja-JP" altLang="en-US" sz="1400" b="0" i="0" u="none" strike="noStrike" baseline="0">
              <a:solidFill>
                <a:srgbClr val="000000"/>
              </a:solidFill>
              <a:latin typeface="ＭＳ Ｐゴシック"/>
              <a:ea typeface="ＭＳ Ｐゴシック"/>
            </a:rPr>
            <a:t>　　　　　財務比率等の数値データによる</a:t>
          </a:r>
          <a:r>
            <a:rPr lang="ja-JP" altLang="en-US" sz="1400" b="0" i="0" u="sng" strike="noStrike" baseline="0">
              <a:solidFill>
                <a:srgbClr val="000000"/>
              </a:solidFill>
              <a:latin typeface="ＭＳ Ｐゴシック"/>
              <a:ea typeface="ＭＳ Ｐゴシック"/>
            </a:rPr>
            <a:t>定量的な判断</a:t>
          </a:r>
          <a:r>
            <a:rPr lang="ja-JP" altLang="en-US" sz="1400" b="0" i="0" u="none" strike="noStrike" baseline="0">
              <a:solidFill>
                <a:srgbClr val="000000"/>
              </a:solidFill>
              <a:latin typeface="ＭＳ Ｐゴシック"/>
              <a:ea typeface="ＭＳ Ｐゴシック"/>
            </a:rPr>
            <a:t>を行うためのもの</a:t>
          </a:r>
          <a:endParaRPr lang="en-US" altLang="ja-JP" sz="1400" b="0" i="0" u="none" strike="noStrike" baseline="0">
            <a:solidFill>
              <a:srgbClr val="000000"/>
            </a:solidFill>
            <a:latin typeface="ＭＳ Ｐゴシック"/>
            <a:ea typeface="ＭＳ Ｐゴシック"/>
          </a:endParaRPr>
        </a:p>
        <a:p>
          <a:pPr algn="l" rtl="0">
            <a:lnSpc>
              <a:spcPts val="1400"/>
            </a:lnSpc>
            <a:defRPr sz="1000"/>
          </a:pPr>
          <a:endParaRPr lang="en-US" altLang="ja-JP" sz="1400" b="0" i="0" u="none" strike="noStrike" baseline="0">
            <a:solidFill>
              <a:sysClr val="windowText" lastClr="000000"/>
            </a:solidFill>
            <a:latin typeface="ＭＳ Ｐゴシック"/>
            <a:ea typeface="ＭＳ Ｐゴシック"/>
          </a:endParaRPr>
        </a:p>
        <a:p>
          <a:pPr algn="l" rtl="0">
            <a:lnSpc>
              <a:spcPts val="1400"/>
            </a:lnSpc>
            <a:defRPr sz="1000"/>
          </a:pPr>
          <a:r>
            <a:rPr lang="ja-JP" altLang="en-US" sz="1400" b="0" i="0" u="none" strike="noStrike" baseline="0">
              <a:solidFill>
                <a:sysClr val="windowText" lastClr="000000"/>
              </a:solidFill>
              <a:latin typeface="ＭＳ Ｐゴシック"/>
              <a:ea typeface="+mn-ea"/>
            </a:rPr>
            <a:t>　　　　　</a:t>
          </a:r>
          <a:r>
            <a:rPr lang="ja-JP" altLang="en-US" sz="1400" b="0" i="0" u="none" strike="noStrike" baseline="0">
              <a:solidFill>
                <a:sysClr val="windowText" lastClr="000000"/>
              </a:solidFill>
              <a:latin typeface="+mn-ea"/>
              <a:ea typeface="+mn-ea"/>
            </a:rPr>
            <a:t> （</a:t>
          </a:r>
          <a:r>
            <a:rPr lang="en-US" altLang="ja-JP" sz="1400" b="0" i="0" u="none" strike="noStrike" baseline="0">
              <a:solidFill>
                <a:sysClr val="windowText" lastClr="000000"/>
              </a:solidFill>
              <a:latin typeface="+mn-ea"/>
              <a:ea typeface="+mn-ea"/>
            </a:rPr>
            <a:t>1</a:t>
          </a:r>
          <a:r>
            <a:rPr lang="ja-JP" altLang="en-US" sz="1400" b="0" i="0" u="none" strike="noStrike" baseline="0">
              <a:solidFill>
                <a:sysClr val="windowText" lastClr="000000"/>
              </a:solidFill>
              <a:latin typeface="+mn-ea"/>
              <a:ea typeface="+mn-ea"/>
            </a:rPr>
            <a:t>）収支状況を「</a:t>
          </a:r>
          <a:r>
            <a:rPr lang="en-US" altLang="ja-JP" sz="1400" b="0" i="0" u="none" strike="noStrike" baseline="0">
              <a:solidFill>
                <a:sysClr val="windowText" lastClr="000000"/>
              </a:solidFill>
              <a:latin typeface="+mn-ea"/>
              <a:ea typeface="+mn-ea"/>
            </a:rPr>
            <a:t>Ⅰ</a:t>
          </a:r>
          <a:r>
            <a:rPr lang="ja-JP" altLang="en-US" sz="1400" b="0" i="0" u="none" strike="noStrike" baseline="0">
              <a:solidFill>
                <a:sysClr val="windowText" lastClr="000000"/>
              </a:solidFill>
              <a:latin typeface="+mn-ea"/>
              <a:ea typeface="+mn-ea"/>
            </a:rPr>
            <a:t>事業活動収支状況（法人全体）」と「</a:t>
          </a:r>
          <a:r>
            <a:rPr lang="en-US" altLang="ja-JP" sz="1400" b="0" i="0" u="none" strike="noStrike" baseline="0">
              <a:solidFill>
                <a:sysClr val="windowText" lastClr="000000"/>
              </a:solidFill>
              <a:latin typeface="+mn-ea"/>
              <a:ea typeface="+mn-ea"/>
            </a:rPr>
            <a:t>Ⅱ</a:t>
          </a:r>
          <a:r>
            <a:rPr lang="ja-JP" altLang="en-US" sz="1400" b="0" i="0" u="none" strike="noStrike" baseline="0">
              <a:solidFill>
                <a:sysClr val="windowText" lastClr="000000"/>
              </a:solidFill>
              <a:latin typeface="+mn-ea"/>
              <a:ea typeface="+mn-ea"/>
            </a:rPr>
            <a:t>活動区分資金収支状況」でチェックします。</a:t>
          </a:r>
          <a:endParaRPr lang="en-US" altLang="ja-JP" sz="1400" b="0" i="0" u="none" strike="noStrike" baseline="0">
            <a:solidFill>
              <a:sysClr val="windowText" lastClr="000000"/>
            </a:solidFill>
            <a:latin typeface="+mn-ea"/>
            <a:ea typeface="+mn-ea"/>
          </a:endParaRPr>
        </a:p>
        <a:p>
          <a:pPr algn="l" rtl="0">
            <a:lnSpc>
              <a:spcPts val="1400"/>
            </a:lnSpc>
            <a:defRPr sz="1000"/>
          </a:pPr>
          <a:r>
            <a:rPr lang="ja-JP" altLang="en-US" sz="1400" b="0" i="0" u="none" strike="noStrike" baseline="0">
              <a:solidFill>
                <a:sysClr val="windowText" lastClr="000000"/>
              </a:solidFill>
              <a:latin typeface="+mn-ea"/>
              <a:ea typeface="+mn-ea"/>
            </a:rPr>
            <a:t>　　　　　　　  収支が赤字であれば、過去の運用資産の蓄えが十分かを「</a:t>
          </a:r>
          <a:r>
            <a:rPr lang="en-US" altLang="ja-JP" sz="1400" b="0" i="0" u="none" strike="noStrike" baseline="0">
              <a:solidFill>
                <a:sysClr val="windowText" lastClr="000000"/>
              </a:solidFill>
              <a:latin typeface="+mn-ea"/>
              <a:ea typeface="+mn-ea"/>
            </a:rPr>
            <a:t>Ⅲ</a:t>
          </a:r>
          <a:r>
            <a:rPr lang="ja-JP" altLang="en-US" sz="1400" b="0" i="0" u="none" strike="noStrike" baseline="0">
              <a:solidFill>
                <a:sysClr val="windowText" lastClr="000000"/>
              </a:solidFill>
              <a:latin typeface="+mn-ea"/>
              <a:ea typeface="+mn-ea"/>
            </a:rPr>
            <a:t>運用資産の状況」でチェックし、収支が黒字であれば、外部負債が返済可</a:t>
          </a:r>
          <a:endParaRPr lang="en-US" altLang="ja-JP" sz="1400" b="0" i="0" u="none" strike="noStrike" baseline="0">
            <a:solidFill>
              <a:sysClr val="windowText" lastClr="000000"/>
            </a:solidFill>
            <a:latin typeface="+mn-ea"/>
            <a:ea typeface="+mn-ea"/>
          </a:endParaRPr>
        </a:p>
        <a:p>
          <a:pPr algn="l" rtl="0">
            <a:lnSpc>
              <a:spcPts val="1400"/>
            </a:lnSpc>
            <a:defRPr sz="1000"/>
          </a:pPr>
          <a:r>
            <a:rPr lang="en-US" altLang="ja-JP" sz="1400" b="0" i="0" u="none" strike="noStrike" baseline="0">
              <a:solidFill>
                <a:sysClr val="windowText" lastClr="000000"/>
              </a:solidFill>
              <a:latin typeface="+mn-ea"/>
              <a:ea typeface="+mn-ea"/>
            </a:rPr>
            <a:t>                 </a:t>
          </a:r>
          <a:r>
            <a:rPr lang="ja-JP" altLang="en-US" sz="1400" b="0" i="0" u="none" strike="noStrike" baseline="0">
              <a:solidFill>
                <a:sysClr val="windowText" lastClr="000000"/>
              </a:solidFill>
              <a:latin typeface="+mn-ea"/>
              <a:ea typeface="+mn-ea"/>
            </a:rPr>
            <a:t>能な程度かを「</a:t>
          </a:r>
          <a:r>
            <a:rPr lang="en-US" altLang="ja-JP" sz="1400" b="0" i="0" u="none" strike="noStrike" baseline="0">
              <a:solidFill>
                <a:sysClr val="windowText" lastClr="000000"/>
              </a:solidFill>
              <a:latin typeface="+mn-ea"/>
              <a:ea typeface="+mn-ea"/>
            </a:rPr>
            <a:t>Ⅳ</a:t>
          </a:r>
          <a:r>
            <a:rPr lang="ja-JP" altLang="en-US" sz="1400" b="0" i="0" u="none" strike="noStrike" baseline="0">
              <a:solidFill>
                <a:sysClr val="windowText" lastClr="000000"/>
              </a:solidFill>
              <a:latin typeface="+mn-ea"/>
              <a:ea typeface="+mn-ea"/>
            </a:rPr>
            <a:t>外部負債状況」でチェックします。以上により、学校法人の経営状態を認識することを目的としています。</a:t>
          </a:r>
          <a:endParaRPr lang="en-US" altLang="ja-JP" sz="1400" b="0" i="0" u="none" strike="noStrike" baseline="0">
            <a:solidFill>
              <a:sysClr val="windowText" lastClr="000000"/>
            </a:solidFill>
            <a:latin typeface="+mn-ea"/>
            <a:ea typeface="+mn-ea"/>
          </a:endParaRPr>
        </a:p>
        <a:p>
          <a:pPr algn="l" rtl="0">
            <a:lnSpc>
              <a:spcPts val="1400"/>
            </a:lnSpc>
            <a:defRPr sz="1000"/>
          </a:pPr>
          <a:r>
            <a:rPr lang="ja-JP" altLang="en-US" sz="1400" b="0" i="0" u="none" strike="noStrike" baseline="0">
              <a:solidFill>
                <a:sysClr val="windowText" lastClr="000000"/>
              </a:solidFill>
              <a:latin typeface="+mn-ea"/>
              <a:ea typeface="+mn-ea"/>
            </a:rPr>
            <a:t>　　　　　      なお、「</a:t>
          </a:r>
          <a:r>
            <a:rPr lang="en-US" altLang="ja-JP" sz="1400" b="0" i="0" u="none" strike="noStrike" baseline="0">
              <a:solidFill>
                <a:sysClr val="windowText" lastClr="000000"/>
              </a:solidFill>
              <a:latin typeface="+mn-ea"/>
              <a:ea typeface="+mn-ea"/>
            </a:rPr>
            <a:t>Ⅴ</a:t>
          </a:r>
          <a:r>
            <a:rPr lang="ja-JP" altLang="en-US" sz="1400" b="0" i="0" u="none" strike="noStrike" baseline="0">
              <a:solidFill>
                <a:sysClr val="windowText" lastClr="000000"/>
              </a:solidFill>
              <a:latin typeface="+mn-ea"/>
              <a:ea typeface="+mn-ea"/>
            </a:rPr>
            <a:t>事業活動収支状況（学校単位）」、「</a:t>
          </a:r>
          <a:r>
            <a:rPr lang="en-US" altLang="ja-JP" sz="1400" b="0" i="0" u="none" strike="noStrike" baseline="0">
              <a:solidFill>
                <a:sysClr val="windowText" lastClr="000000"/>
              </a:solidFill>
              <a:latin typeface="+mn-ea"/>
              <a:ea typeface="+mn-ea"/>
            </a:rPr>
            <a:t>Ⅵ</a:t>
          </a:r>
          <a:r>
            <a:rPr lang="ja-JP" altLang="en-US" sz="1400" b="0" i="0" u="none" strike="noStrike" baseline="0">
              <a:solidFill>
                <a:sysClr val="windowText" lastClr="000000"/>
              </a:solidFill>
              <a:latin typeface="+mn-ea"/>
              <a:ea typeface="+mn-ea"/>
            </a:rPr>
            <a:t>学生数関係」、「</a:t>
          </a:r>
          <a:r>
            <a:rPr lang="en-US" altLang="ja-JP" sz="1400" b="0" i="0" u="none" strike="noStrike" baseline="0">
              <a:solidFill>
                <a:sysClr val="windowText" lastClr="000000"/>
              </a:solidFill>
              <a:latin typeface="+mn-ea"/>
              <a:ea typeface="+mn-ea"/>
            </a:rPr>
            <a:t>Ⅶ</a:t>
          </a:r>
          <a:r>
            <a:rPr lang="ja-JP" altLang="en-US" sz="1400" b="0" i="0" u="none" strike="noStrike" baseline="0">
              <a:solidFill>
                <a:sysClr val="windowText" lastClr="000000"/>
              </a:solidFill>
              <a:latin typeface="+mn-ea"/>
              <a:ea typeface="+mn-ea"/>
            </a:rPr>
            <a:t>教職員関係」、「</a:t>
          </a:r>
          <a:r>
            <a:rPr lang="en-US" altLang="ja-JP" sz="1400" b="0" i="0" u="none" strike="noStrike" baseline="0">
              <a:solidFill>
                <a:sysClr val="windowText" lastClr="000000"/>
              </a:solidFill>
              <a:latin typeface="+mn-ea"/>
              <a:ea typeface="+mn-ea"/>
            </a:rPr>
            <a:t>Ⅷ</a:t>
          </a:r>
          <a:r>
            <a:rPr lang="ja-JP" altLang="en-US" sz="1400" b="0" i="0" u="none" strike="noStrike" baseline="0">
              <a:solidFill>
                <a:sysClr val="windowText" lastClr="000000"/>
              </a:solidFill>
              <a:latin typeface="+mn-ea"/>
              <a:ea typeface="+mn-ea"/>
            </a:rPr>
            <a:t>経費関係」では、収支を構成する要因を学校単位で</a:t>
          </a:r>
          <a:endParaRPr lang="en-US" altLang="ja-JP" sz="1400" b="0" i="0" u="none" strike="noStrike" baseline="0">
            <a:solidFill>
              <a:sysClr val="windowText" lastClr="000000"/>
            </a:solidFill>
            <a:latin typeface="+mn-ea"/>
            <a:ea typeface="+mn-ea"/>
          </a:endParaRPr>
        </a:p>
        <a:p>
          <a:pPr algn="l" rtl="0">
            <a:lnSpc>
              <a:spcPts val="1400"/>
            </a:lnSpc>
            <a:defRPr sz="1000"/>
          </a:pPr>
          <a:r>
            <a:rPr lang="ja-JP" altLang="en-US" sz="1400" b="0" i="0" u="none" strike="noStrike" baseline="0">
              <a:solidFill>
                <a:sysClr val="windowText" lastClr="000000"/>
              </a:solidFill>
              <a:latin typeface="+mn-ea"/>
              <a:ea typeface="+mn-ea"/>
            </a:rPr>
            <a:t>　　　　　　　 分析することにより、収支を悪化させている原因等の把握と改善すべき点を明らかにすることを目的としています。</a:t>
          </a:r>
          <a:endParaRPr lang="en-US" altLang="ja-JP" sz="1400" b="0" i="0" u="none" strike="noStrike" baseline="0">
            <a:solidFill>
              <a:sysClr val="windowText" lastClr="000000"/>
            </a:solidFill>
            <a:latin typeface="+mn-ea"/>
            <a:ea typeface="+mn-ea"/>
          </a:endParaRPr>
        </a:p>
        <a:p>
          <a:pPr algn="l" rtl="0">
            <a:lnSpc>
              <a:spcPts val="1400"/>
            </a:lnSpc>
            <a:defRPr sz="1000"/>
          </a:pPr>
          <a:endParaRPr lang="en-US" altLang="ja-JP" sz="1400" b="0" i="0" u="none" strike="noStrike" baseline="0">
            <a:solidFill>
              <a:sysClr val="windowText" lastClr="000000"/>
            </a:solidFill>
            <a:latin typeface="+mn-ea"/>
            <a:ea typeface="+mn-ea"/>
          </a:endParaRPr>
        </a:p>
        <a:p>
          <a:pPr rtl="0"/>
          <a:r>
            <a:rPr lang="ja-JP" altLang="en-US" sz="1400" b="0" i="0" u="none" strike="noStrike" baseline="0">
              <a:solidFill>
                <a:sysClr val="windowText" lastClr="000000"/>
              </a:solidFill>
              <a:latin typeface="+mn-ea"/>
              <a:ea typeface="+mn-ea"/>
            </a:rPr>
            <a:t>　　　　　</a:t>
          </a:r>
          <a:r>
            <a:rPr lang="ja-JP" altLang="ja-JP" sz="1400" b="0" i="0" baseline="0">
              <a:solidFill>
                <a:sysClr val="windowText" lastClr="000000"/>
              </a:solidFill>
              <a:effectLst/>
              <a:latin typeface="+mn-ea"/>
              <a:ea typeface="+mn-ea"/>
              <a:cs typeface="+mn-cs"/>
            </a:rPr>
            <a:t>（</a:t>
          </a:r>
          <a:r>
            <a:rPr lang="en-US" altLang="ja-JP" sz="1400" b="0" i="0" baseline="0">
              <a:solidFill>
                <a:sysClr val="windowText" lastClr="000000"/>
              </a:solidFill>
              <a:effectLst/>
              <a:latin typeface="+mn-ea"/>
              <a:ea typeface="+mn-ea"/>
              <a:cs typeface="+mn-cs"/>
            </a:rPr>
            <a:t>2</a:t>
          </a:r>
          <a:r>
            <a:rPr lang="ja-JP" altLang="ja-JP" sz="1400" b="0" i="0" baseline="0">
              <a:solidFill>
                <a:sysClr val="windowText" lastClr="000000"/>
              </a:solidFill>
              <a:effectLst/>
              <a:latin typeface="+mn-ea"/>
              <a:ea typeface="+mn-ea"/>
              <a:cs typeface="+mn-cs"/>
            </a:rPr>
            <a:t>）各比率ごとに、</a:t>
          </a:r>
          <a:r>
            <a:rPr lang="ja-JP" altLang="en-US" sz="1400" b="0" i="0" baseline="0">
              <a:solidFill>
                <a:sysClr val="windowText" lastClr="000000"/>
              </a:solidFill>
              <a:effectLst/>
              <a:latin typeface="+mn-ea"/>
              <a:ea typeface="+mn-ea"/>
              <a:cs typeface="+mn-cs"/>
            </a:rPr>
            <a:t>「絶対評価」、</a:t>
          </a:r>
          <a:r>
            <a:rPr lang="ja-JP" altLang="ja-JP" sz="1400" b="0" i="0" baseline="0">
              <a:solidFill>
                <a:sysClr val="windowText" lastClr="000000"/>
              </a:solidFill>
              <a:effectLst/>
              <a:latin typeface="+mn-ea"/>
              <a:ea typeface="+mn-ea"/>
              <a:cs typeface="+mn-cs"/>
            </a:rPr>
            <a:t>「趨勢評価」、「相対評価」の３つの観点から評価を行います。</a:t>
          </a:r>
          <a:endParaRPr lang="en-US" altLang="ja-JP" sz="1400" b="0" i="0" baseline="0">
            <a:solidFill>
              <a:sysClr val="windowText" lastClr="000000"/>
            </a:solidFill>
            <a:effectLst/>
            <a:latin typeface="+mn-ea"/>
            <a:ea typeface="+mn-ea"/>
            <a:cs typeface="+mn-cs"/>
          </a:endParaRPr>
        </a:p>
        <a:p>
          <a:pPr rtl="0"/>
          <a:r>
            <a:rPr lang="ja-JP" altLang="en-US" sz="1400" b="0" i="0" baseline="0">
              <a:solidFill>
                <a:sysClr val="windowText" lastClr="000000"/>
              </a:solidFill>
              <a:effectLst/>
              <a:latin typeface="+mn-ea"/>
              <a:ea typeface="+mn-ea"/>
              <a:cs typeface="+mn-cs"/>
            </a:rPr>
            <a:t>　　　　　　　　</a:t>
          </a:r>
          <a:r>
            <a:rPr lang="en-US" altLang="ja-JP" sz="1400" b="0" i="0" baseline="0">
              <a:solidFill>
                <a:sysClr val="windowText" lastClr="000000"/>
              </a:solidFill>
              <a:effectLst/>
              <a:latin typeface="+mn-ea"/>
              <a:ea typeface="+mn-ea"/>
              <a:cs typeface="+mn-cs"/>
            </a:rPr>
            <a:t>【</a:t>
          </a:r>
          <a:r>
            <a:rPr lang="ja-JP" altLang="en-US" sz="1400" b="0" i="0" baseline="0">
              <a:solidFill>
                <a:sysClr val="windowText" lastClr="000000"/>
              </a:solidFill>
              <a:effectLst/>
              <a:latin typeface="+mn-ea"/>
              <a:ea typeface="+mn-ea"/>
              <a:cs typeface="+mn-cs"/>
            </a:rPr>
            <a:t>絶対評価</a:t>
          </a:r>
          <a:r>
            <a:rPr lang="en-US" altLang="ja-JP" sz="1400" b="0" i="0" baseline="0">
              <a:solidFill>
                <a:sysClr val="windowText" lastClr="000000"/>
              </a:solidFill>
              <a:effectLst/>
              <a:latin typeface="+mn-ea"/>
              <a:ea typeface="+mn-ea"/>
              <a:cs typeface="+mn-cs"/>
            </a:rPr>
            <a:t>】</a:t>
          </a:r>
          <a:r>
            <a:rPr lang="ja-JP" altLang="en-US" sz="1400" b="0" i="0" baseline="0">
              <a:solidFill>
                <a:sysClr val="windowText" lastClr="000000"/>
              </a:solidFill>
              <a:effectLst/>
              <a:latin typeface="+mn-ea"/>
              <a:ea typeface="+mn-ea"/>
              <a:cs typeface="+mn-cs"/>
            </a:rPr>
            <a:t>指標ごとの適正値や法人自ら設定した目標値を基に、その達成度を５段階（２、４、６、８、１０）で評価します。</a:t>
          </a:r>
        </a:p>
        <a:p>
          <a:pPr rtl="0"/>
          <a:r>
            <a:rPr lang="ja-JP" altLang="en-US" sz="1400" b="0" i="0" baseline="0">
              <a:solidFill>
                <a:sysClr val="windowText" lastClr="000000"/>
              </a:solidFill>
              <a:effectLst/>
              <a:latin typeface="+mn-ea"/>
              <a:ea typeface="+mn-ea"/>
              <a:cs typeface="+mn-cs"/>
            </a:rPr>
            <a:t>　　　　　　　　  　　　　　 　絶対評価は原則、各学校法人で目標値を設定することが望ましく、法人の財務戦略や過去のデータに示した系統別の平均</a:t>
          </a:r>
          <a:endParaRPr lang="en-US" altLang="ja-JP" sz="1400" b="0" i="0" baseline="0">
            <a:solidFill>
              <a:sysClr val="windowText" lastClr="000000"/>
            </a:solidFill>
            <a:effectLst/>
            <a:latin typeface="+mn-ea"/>
            <a:ea typeface="+mn-ea"/>
            <a:cs typeface="+mn-cs"/>
          </a:endParaRPr>
        </a:p>
        <a:p>
          <a:pPr rtl="0"/>
          <a:r>
            <a:rPr lang="en-US" altLang="ja-JP" sz="1400" b="0" i="0" baseline="0">
              <a:solidFill>
                <a:sysClr val="windowText" lastClr="000000"/>
              </a:solidFill>
              <a:effectLst/>
              <a:latin typeface="+mn-ea"/>
              <a:ea typeface="+mn-ea"/>
              <a:cs typeface="+mn-cs"/>
            </a:rPr>
            <a:t>                                 </a:t>
          </a:r>
          <a:r>
            <a:rPr lang="ja-JP" altLang="en-US" sz="1400" b="0" i="0" baseline="0">
              <a:solidFill>
                <a:sysClr val="windowText" lastClr="000000"/>
              </a:solidFill>
              <a:effectLst/>
              <a:latin typeface="+mn-ea"/>
              <a:ea typeface="+mn-ea"/>
              <a:cs typeface="+mn-cs"/>
            </a:rPr>
            <a:t>値などを参考に適切な数値を設定します。また、望ましい値がある比率については、具体的に示しています。</a:t>
          </a:r>
          <a:endParaRPr lang="en-US" altLang="ja-JP" sz="1400" b="0" i="0" baseline="0">
            <a:solidFill>
              <a:sysClr val="windowText" lastClr="000000"/>
            </a:solidFill>
            <a:effectLst/>
            <a:latin typeface="+mn-ea"/>
            <a:ea typeface="+mn-ea"/>
            <a:cs typeface="+mn-cs"/>
          </a:endParaRPr>
        </a:p>
        <a:p>
          <a:pPr rtl="0"/>
          <a:r>
            <a:rPr lang="en-US" altLang="ja-JP" sz="1400" b="0" i="0" baseline="0">
              <a:solidFill>
                <a:sysClr val="windowText" lastClr="000000"/>
              </a:solidFill>
              <a:effectLst/>
              <a:latin typeface="+mn-ea"/>
              <a:ea typeface="+mn-ea"/>
              <a:cs typeface="+mn-cs"/>
            </a:rPr>
            <a:t>                 【</a:t>
          </a:r>
          <a:r>
            <a:rPr lang="ja-JP" altLang="ja-JP" sz="1400" b="0" i="0" baseline="0">
              <a:solidFill>
                <a:sysClr val="windowText" lastClr="000000"/>
              </a:solidFill>
              <a:effectLst/>
              <a:latin typeface="+mn-ea"/>
              <a:ea typeface="+mn-ea"/>
              <a:cs typeface="+mn-cs"/>
            </a:rPr>
            <a:t>趨勢評価</a:t>
          </a:r>
          <a:r>
            <a:rPr lang="en-US" altLang="ja-JP" sz="1400" b="0" i="0" baseline="0">
              <a:solidFill>
                <a:sysClr val="windowText" lastClr="000000"/>
              </a:solidFill>
              <a:effectLst/>
              <a:latin typeface="+mn-ea"/>
              <a:ea typeface="+mn-ea"/>
              <a:cs typeface="+mn-cs"/>
            </a:rPr>
            <a:t>】</a:t>
          </a:r>
          <a:r>
            <a:rPr lang="ja-JP" altLang="ja-JP" sz="1400" b="0" i="0" baseline="0">
              <a:solidFill>
                <a:sysClr val="windowText" lastClr="000000"/>
              </a:solidFill>
              <a:effectLst/>
              <a:latin typeface="+mn-ea"/>
              <a:ea typeface="+mn-ea"/>
              <a:cs typeface="+mn-cs"/>
            </a:rPr>
            <a:t>４年前と比較して現在の数値が改善したか否かを５段階（</a:t>
          </a:r>
          <a:r>
            <a:rPr lang="ja-JP" altLang="en-US" sz="1400" b="0" i="0" baseline="0">
              <a:solidFill>
                <a:sysClr val="windowText" lastClr="000000"/>
              </a:solidFill>
              <a:effectLst/>
              <a:latin typeface="+mn-ea"/>
              <a:ea typeface="+mn-ea"/>
              <a:cs typeface="+mn-cs"/>
            </a:rPr>
            <a:t>２、４、６、８、１０）</a:t>
          </a:r>
          <a:r>
            <a:rPr lang="ja-JP" altLang="ja-JP" sz="1400" b="0" i="0" baseline="0">
              <a:solidFill>
                <a:sysClr val="windowText" lastClr="000000"/>
              </a:solidFill>
              <a:effectLst/>
              <a:latin typeface="+mn-ea"/>
              <a:ea typeface="+mn-ea"/>
              <a:cs typeface="+mn-cs"/>
            </a:rPr>
            <a:t>で評価します。</a:t>
          </a:r>
          <a:endParaRPr lang="en-US" altLang="ja-JP" sz="1400" b="0" i="0" baseline="0">
            <a:solidFill>
              <a:sysClr val="windowText" lastClr="000000"/>
            </a:solidFill>
            <a:effectLst/>
            <a:latin typeface="+mn-ea"/>
            <a:ea typeface="+mn-ea"/>
            <a:cs typeface="+mn-cs"/>
          </a:endParaRPr>
        </a:p>
        <a:p>
          <a:pPr rtl="0"/>
          <a:r>
            <a:rPr lang="ja-JP" altLang="en-US" sz="1400" b="0" i="0" baseline="0">
              <a:solidFill>
                <a:sysClr val="windowText" lastClr="000000"/>
              </a:solidFill>
              <a:effectLst/>
              <a:latin typeface="+mn-ea"/>
              <a:ea typeface="+mn-ea"/>
              <a:cs typeface="+mn-cs"/>
            </a:rPr>
            <a:t>　　　　　　　　　　　　　　　原則として、率により判定している項目は「増減」で、実数で判定しているものは「伸び率（</a:t>
          </a:r>
          <a:r>
            <a:rPr lang="en-US" altLang="ja-JP" sz="1400" b="0" i="0" baseline="0">
              <a:solidFill>
                <a:sysClr val="windowText" lastClr="000000"/>
              </a:solidFill>
              <a:effectLst/>
              <a:latin typeface="+mn-ea"/>
              <a:ea typeface="+mn-ea"/>
              <a:cs typeface="+mn-cs"/>
            </a:rPr>
            <a:t>%</a:t>
          </a:r>
          <a:r>
            <a:rPr lang="ja-JP" altLang="en-US" sz="1400" b="0" i="0" baseline="0">
              <a:solidFill>
                <a:sysClr val="windowText" lastClr="000000"/>
              </a:solidFill>
              <a:effectLst/>
              <a:latin typeface="+mn-ea"/>
              <a:ea typeface="+mn-ea"/>
              <a:cs typeface="+mn-cs"/>
            </a:rPr>
            <a:t>）」で評価します。</a:t>
          </a:r>
          <a:endParaRPr lang="en-US" altLang="ja-JP" sz="1400" b="0" i="0" baseline="0">
            <a:solidFill>
              <a:sysClr val="windowText" lastClr="000000"/>
            </a:solidFill>
            <a:effectLst/>
            <a:latin typeface="+mn-ea"/>
            <a:ea typeface="+mn-ea"/>
            <a:cs typeface="+mn-cs"/>
          </a:endParaRPr>
        </a:p>
        <a:p>
          <a:pPr rtl="0"/>
          <a:r>
            <a:rPr lang="ja-JP" altLang="en-US" sz="1400" b="0" i="0" baseline="0">
              <a:solidFill>
                <a:sysClr val="windowText" lastClr="000000"/>
              </a:solidFill>
              <a:effectLst/>
              <a:latin typeface="+mn-ea"/>
              <a:ea typeface="+mn-ea"/>
              <a:cs typeface="+mn-cs"/>
            </a:rPr>
            <a:t>　　　　　　　　</a:t>
          </a:r>
          <a:r>
            <a:rPr lang="en-US" altLang="ja-JP" sz="1400">
              <a:solidFill>
                <a:sysClr val="windowText" lastClr="000000"/>
              </a:solidFill>
              <a:effectLst/>
              <a:latin typeface="+mn-ea"/>
              <a:ea typeface="+mn-ea"/>
            </a:rPr>
            <a:t>【</a:t>
          </a:r>
          <a:r>
            <a:rPr lang="ja-JP" altLang="en-US" sz="1400">
              <a:solidFill>
                <a:sysClr val="windowText" lastClr="000000"/>
              </a:solidFill>
              <a:effectLst/>
              <a:latin typeface="+mn-ea"/>
              <a:ea typeface="+mn-ea"/>
            </a:rPr>
            <a:t>相対評価</a:t>
          </a:r>
          <a:r>
            <a:rPr lang="en-US" altLang="ja-JP" sz="1400">
              <a:solidFill>
                <a:sysClr val="windowText" lastClr="000000"/>
              </a:solidFill>
              <a:effectLst/>
              <a:latin typeface="+mn-ea"/>
              <a:ea typeface="+mn-ea"/>
            </a:rPr>
            <a:t>】</a:t>
          </a:r>
          <a:r>
            <a:rPr lang="ja-JP" altLang="en-US" sz="1400">
              <a:solidFill>
                <a:sysClr val="windowText" lastClr="000000"/>
              </a:solidFill>
              <a:effectLst/>
              <a:latin typeface="+mn-ea"/>
              <a:ea typeface="+mn-ea"/>
            </a:rPr>
            <a:t>全法人（学校）の中での自法人（学校）の位置を財務比率等の階層区分に応じ１０の階層（１～１０）に分けて評価します。</a:t>
          </a:r>
          <a:endParaRPr lang="en-US" altLang="ja-JP" sz="1400">
            <a:solidFill>
              <a:sysClr val="windowText" lastClr="000000"/>
            </a:solidFill>
            <a:effectLst/>
            <a:latin typeface="+mn-ea"/>
            <a:ea typeface="+mn-ea"/>
          </a:endParaRPr>
        </a:p>
        <a:p>
          <a:pPr algn="l" rtl="0">
            <a:lnSpc>
              <a:spcPts val="1400"/>
            </a:lnSpc>
            <a:defRPr sz="1000"/>
          </a:pPr>
          <a:endParaRPr lang="ja-JP" altLang="en-US" sz="1400" b="0" i="0" u="none" strike="noStrike" baseline="0">
            <a:solidFill>
              <a:sysClr val="windowText" lastClr="000000"/>
            </a:solidFill>
            <a:latin typeface="+mn-ea"/>
            <a:ea typeface="+mn-ea"/>
          </a:endParaRPr>
        </a:p>
        <a:p>
          <a:pPr algn="l" rtl="0">
            <a:lnSpc>
              <a:spcPts val="1400"/>
            </a:lnSpc>
            <a:defRPr sz="1000"/>
          </a:pPr>
          <a:endParaRPr lang="ja-JP" altLang="en-US" sz="1400" b="0" i="0" u="none" strike="noStrike" baseline="0">
            <a:solidFill>
              <a:sysClr val="windowText" lastClr="000000"/>
            </a:solidFill>
            <a:latin typeface="ＭＳ Ｐゴシック"/>
            <a:ea typeface="ＭＳ Ｐゴシック"/>
          </a:endParaRPr>
        </a:p>
        <a:p>
          <a:pPr algn="l" rtl="0">
            <a:lnSpc>
              <a:spcPts val="1400"/>
            </a:lnSpc>
            <a:defRPr sz="1000"/>
          </a:pPr>
          <a:r>
            <a:rPr lang="ja-JP" altLang="en-US" sz="1400" b="0" i="0" u="none" strike="noStrike" baseline="0">
              <a:solidFill>
                <a:sysClr val="windowText" lastClr="000000"/>
              </a:solidFill>
              <a:latin typeface="ＭＳ Ｐゴシック"/>
              <a:ea typeface="ＭＳ Ｐゴシック"/>
            </a:rPr>
            <a:t>　　　　</a:t>
          </a:r>
          <a:r>
            <a:rPr lang="ja-JP" altLang="en-US" sz="1600" b="1" i="0" u="sng" strike="noStrike" baseline="0">
              <a:solidFill>
                <a:sysClr val="windowText" lastClr="000000"/>
              </a:solidFill>
              <a:latin typeface="ＭＳ Ｐゴシック"/>
              <a:ea typeface="ＭＳ Ｐゴシック"/>
            </a:rPr>
            <a:t>　「２．管理運営等に関するチェックリスト」　</a:t>
          </a:r>
          <a:endParaRPr lang="en-US" altLang="ja-JP" sz="1600" b="1" i="0" u="sng" strike="noStrike" baseline="0">
            <a:solidFill>
              <a:sysClr val="windowText" lastClr="000000"/>
            </a:solidFill>
            <a:latin typeface="ＭＳ Ｐゴシック"/>
            <a:ea typeface="ＭＳ Ｐゴシック"/>
          </a:endParaRPr>
        </a:p>
        <a:p>
          <a:pPr algn="l" rtl="0">
            <a:lnSpc>
              <a:spcPts val="1400"/>
            </a:lnSpc>
            <a:defRPr sz="1000"/>
          </a:pPr>
          <a:r>
            <a:rPr lang="ja-JP" altLang="en-US" sz="1400" b="0" i="0" u="none" strike="noStrike" baseline="0">
              <a:solidFill>
                <a:sysClr val="windowText" lastClr="000000"/>
              </a:solidFill>
              <a:latin typeface="ＭＳ Ｐゴシック"/>
              <a:ea typeface="ＭＳ Ｐゴシック"/>
            </a:rPr>
            <a:t>　　　　　学校法人の管理運営等についての</a:t>
          </a:r>
          <a:r>
            <a:rPr lang="ja-JP" altLang="en-US" sz="1400" b="0" i="0" u="sng" strike="noStrike" baseline="0">
              <a:solidFill>
                <a:sysClr val="windowText" lastClr="000000"/>
              </a:solidFill>
              <a:latin typeface="ＭＳ Ｐゴシック"/>
              <a:ea typeface="ＭＳ Ｐゴシック"/>
            </a:rPr>
            <a:t>定性的な判断</a:t>
          </a:r>
          <a:r>
            <a:rPr lang="ja-JP" altLang="en-US" sz="1400" b="0" i="0" u="none" strike="noStrike" baseline="0">
              <a:solidFill>
                <a:sysClr val="windowText" lastClr="000000"/>
              </a:solidFill>
              <a:latin typeface="ＭＳ Ｐゴシック"/>
              <a:ea typeface="ＭＳ Ｐゴシック"/>
            </a:rPr>
            <a:t>を行うためのもの</a:t>
          </a:r>
          <a:endParaRPr lang="en-US" altLang="ja-JP" sz="1400" b="0" i="0" u="none" strike="noStrike" baseline="0">
            <a:solidFill>
              <a:sysClr val="windowText" lastClr="000000"/>
            </a:solidFill>
            <a:latin typeface="ＭＳ Ｐゴシック"/>
            <a:ea typeface="ＭＳ Ｐゴシック"/>
          </a:endParaRPr>
        </a:p>
        <a:p>
          <a:pPr marL="0" marR="0" indent="0" algn="l" defTabSz="914400" rtl="0" eaLnBrk="1" fontAlgn="auto" latinLnBrk="0" hangingPunct="1">
            <a:lnSpc>
              <a:spcPts val="1400"/>
            </a:lnSpc>
            <a:spcBef>
              <a:spcPts val="0"/>
            </a:spcBef>
            <a:spcAft>
              <a:spcPts val="0"/>
            </a:spcAft>
            <a:buClrTx/>
            <a:buSzTx/>
            <a:buFontTx/>
            <a:buNone/>
            <a:tabLst/>
            <a:defRPr sz="1000"/>
          </a:pPr>
          <a:r>
            <a:rPr kumimoji="1" lang="ja-JP" altLang="en-US" sz="1400">
              <a:solidFill>
                <a:sysClr val="windowText" lastClr="000000"/>
              </a:solidFill>
              <a:effectLst/>
              <a:latin typeface="+mn-lt"/>
              <a:ea typeface="+mn-ea"/>
              <a:cs typeface="+mn-cs"/>
            </a:rPr>
            <a:t>　　　　　</a:t>
          </a:r>
          <a:endParaRPr kumimoji="1" lang="en-US" altLang="ja-JP" sz="1400">
            <a:solidFill>
              <a:sysClr val="windowText" lastClr="000000"/>
            </a:solidFill>
            <a:effectLst/>
            <a:latin typeface="+mn-lt"/>
            <a:ea typeface="+mn-ea"/>
            <a:cs typeface="+mn-cs"/>
          </a:endParaRPr>
        </a:p>
        <a:p>
          <a:pPr marL="0" marR="0" indent="0" algn="l" defTabSz="914400" rtl="0" eaLnBrk="1" fontAlgn="auto" latinLnBrk="0" hangingPunct="1">
            <a:lnSpc>
              <a:spcPts val="1400"/>
            </a:lnSpc>
            <a:spcBef>
              <a:spcPts val="0"/>
            </a:spcBef>
            <a:spcAft>
              <a:spcPts val="0"/>
            </a:spcAft>
            <a:buClrTx/>
            <a:buSzTx/>
            <a:buFontTx/>
            <a:buNone/>
            <a:tabLst/>
            <a:defRPr sz="1000"/>
          </a:pPr>
          <a:r>
            <a:rPr kumimoji="1" lang="ja-JP" altLang="en-US" sz="1400">
              <a:solidFill>
                <a:sysClr val="windowText" lastClr="000000"/>
              </a:solidFill>
              <a:effectLst/>
              <a:latin typeface="+mn-lt"/>
              <a:ea typeface="+mn-ea"/>
              <a:cs typeface="+mn-cs"/>
            </a:rPr>
            <a:t>　　　　　「１．ガバナンスの確立」、「２．経営理念と戦略の策定」、「３．組織運営の円滑化」、「４．リスク管理体制・危機管理体制の構築」、「５．財務体質</a:t>
          </a:r>
        </a:p>
        <a:p>
          <a:pPr marL="0" marR="0" indent="0" algn="l" defTabSz="914400" rtl="0" eaLnBrk="1" fontAlgn="auto" latinLnBrk="0" hangingPunct="1">
            <a:lnSpc>
              <a:spcPts val="1400"/>
            </a:lnSpc>
            <a:spcBef>
              <a:spcPts val="0"/>
            </a:spcBef>
            <a:spcAft>
              <a:spcPts val="0"/>
            </a:spcAft>
            <a:buClrTx/>
            <a:buSzTx/>
            <a:buFontTx/>
            <a:buNone/>
            <a:tabLst/>
            <a:defRPr sz="1000"/>
          </a:pPr>
          <a:r>
            <a:rPr kumimoji="1" lang="ja-JP" altLang="en-US" sz="1400">
              <a:solidFill>
                <a:sysClr val="windowText" lastClr="000000"/>
              </a:solidFill>
              <a:effectLst/>
              <a:latin typeface="+mn-lt"/>
              <a:ea typeface="+mn-ea"/>
              <a:cs typeface="+mn-cs"/>
            </a:rPr>
            <a:t>　　　　　の改善」、「６．教学内容の改善」、「７．学生への支援」、「８．情報の公表と地域貢献」の８区分について学校法人が本来実施すべき、ポイント</a:t>
          </a:r>
        </a:p>
        <a:p>
          <a:pPr marL="0" marR="0" indent="0" algn="l" defTabSz="914400" rtl="0" eaLnBrk="1" fontAlgn="auto" latinLnBrk="0" hangingPunct="1">
            <a:lnSpc>
              <a:spcPts val="1400"/>
            </a:lnSpc>
            <a:spcBef>
              <a:spcPts val="0"/>
            </a:spcBef>
            <a:spcAft>
              <a:spcPts val="0"/>
            </a:spcAft>
            <a:buClrTx/>
            <a:buSzTx/>
            <a:buFontTx/>
            <a:buNone/>
            <a:tabLst/>
            <a:defRPr sz="1000"/>
          </a:pPr>
          <a:r>
            <a:rPr kumimoji="1" lang="ja-JP" altLang="en-US" sz="1400">
              <a:solidFill>
                <a:sysClr val="windowText" lastClr="000000"/>
              </a:solidFill>
              <a:effectLst/>
              <a:latin typeface="+mn-lt"/>
              <a:ea typeface="+mn-ea"/>
              <a:cs typeface="+mn-cs"/>
            </a:rPr>
            <a:t>　　　　　項目を一覧表にしたものです。各項目について自法人ではどの項目が当てはまらないのかを確認することで問題の把握と改革の糸口を見つけ</a:t>
          </a:r>
        </a:p>
        <a:p>
          <a:pPr marL="0" marR="0" indent="0" algn="l" defTabSz="914400" rtl="0" eaLnBrk="1" fontAlgn="auto" latinLnBrk="0" hangingPunct="1">
            <a:lnSpc>
              <a:spcPts val="1400"/>
            </a:lnSpc>
            <a:spcBef>
              <a:spcPts val="0"/>
            </a:spcBef>
            <a:spcAft>
              <a:spcPts val="0"/>
            </a:spcAft>
            <a:buClrTx/>
            <a:buSzTx/>
            <a:buFontTx/>
            <a:buNone/>
            <a:tabLst/>
            <a:defRPr sz="1000"/>
          </a:pPr>
          <a:r>
            <a:rPr kumimoji="1" lang="ja-JP" altLang="en-US" sz="1400">
              <a:solidFill>
                <a:sysClr val="windowText" lastClr="000000"/>
              </a:solidFill>
              <a:effectLst/>
              <a:latin typeface="+mn-lt"/>
              <a:ea typeface="+mn-ea"/>
              <a:cs typeface="+mn-cs"/>
            </a:rPr>
            <a:t>　　　　　出すことができます。チェック欄に「○」が付かない項目については、早めにその原因を分析し、改善策を検討することをお勧めします。</a:t>
          </a:r>
        </a:p>
        <a:p>
          <a:pPr marL="0" marR="0" indent="0" algn="l" defTabSz="914400" rtl="0" eaLnBrk="1" fontAlgn="auto" latinLnBrk="0" hangingPunct="1">
            <a:lnSpc>
              <a:spcPts val="1400"/>
            </a:lnSpc>
            <a:spcBef>
              <a:spcPts val="0"/>
            </a:spcBef>
            <a:spcAft>
              <a:spcPts val="0"/>
            </a:spcAft>
            <a:buClrTx/>
            <a:buSzTx/>
            <a:buFontTx/>
            <a:buNone/>
            <a:tabLst/>
            <a:defRPr sz="1000"/>
          </a:pPr>
          <a:endParaRPr kumimoji="1" lang="ja-JP" altLang="en-US" sz="1400">
            <a:solidFill>
              <a:sysClr val="windowText" lastClr="000000"/>
            </a:solidFill>
            <a:effectLst/>
            <a:latin typeface="+mn-lt"/>
            <a:ea typeface="+mn-ea"/>
            <a:cs typeface="+mn-cs"/>
          </a:endParaRPr>
        </a:p>
        <a:p>
          <a:pPr marL="0" marR="0" indent="0" algn="l" defTabSz="914400" rtl="0" eaLnBrk="1" fontAlgn="auto" latinLnBrk="0" hangingPunct="1">
            <a:lnSpc>
              <a:spcPts val="1400"/>
            </a:lnSpc>
            <a:spcBef>
              <a:spcPts val="0"/>
            </a:spcBef>
            <a:spcAft>
              <a:spcPts val="0"/>
            </a:spcAft>
            <a:buClrTx/>
            <a:buSzTx/>
            <a:buFontTx/>
            <a:buNone/>
            <a:tabLst/>
            <a:defRPr sz="1000"/>
          </a:pPr>
          <a:r>
            <a:rPr lang="ja-JP" altLang="ja-JP" sz="1400" b="0" i="0" baseline="0">
              <a:effectLst/>
              <a:latin typeface="+mn-lt"/>
              <a:ea typeface="+mn-ea"/>
              <a:cs typeface="+mn-cs"/>
            </a:rPr>
            <a:t>　　　</a:t>
          </a:r>
          <a:r>
            <a:rPr kumimoji="1" lang="ja-JP" altLang="en-US" sz="1400">
              <a:solidFill>
                <a:sysClr val="windowText" lastClr="000000"/>
              </a:solidFill>
              <a:effectLst/>
              <a:latin typeface="+mn-lt"/>
              <a:ea typeface="+mn-ea"/>
              <a:cs typeface="+mn-cs"/>
            </a:rPr>
            <a:t> ③ 絶対評価、趨勢評価で「４」や「２」又は相対評価で「４」以下の評価が多かった場合、あるいは管理運営等に関するチェックリストで問題が明確に</a:t>
          </a:r>
        </a:p>
        <a:p>
          <a:pPr marL="0" marR="0" indent="0" algn="l" defTabSz="914400" rtl="0" eaLnBrk="1" fontAlgn="auto" latinLnBrk="0" hangingPunct="1">
            <a:lnSpc>
              <a:spcPts val="1400"/>
            </a:lnSpc>
            <a:spcBef>
              <a:spcPts val="0"/>
            </a:spcBef>
            <a:spcAft>
              <a:spcPts val="0"/>
            </a:spcAft>
            <a:buClrTx/>
            <a:buSzTx/>
            <a:buFontTx/>
            <a:buNone/>
            <a:tabLst/>
            <a:defRPr sz="1000"/>
          </a:pPr>
          <a:r>
            <a:rPr kumimoji="1" lang="ja-JP" altLang="en-US" sz="1400">
              <a:solidFill>
                <a:sysClr val="windowText" lastClr="000000"/>
              </a:solidFill>
              <a:effectLst/>
              <a:latin typeface="+mn-lt"/>
              <a:ea typeface="+mn-ea"/>
              <a:cs typeface="+mn-cs"/>
            </a:rPr>
            <a:t>　　　    　なった場合には、自ら改善の取り組みを進めるとともに、更に悪化する前に、日本私立学校振興・共済事業団等に相談する等の対応が望まれ</a:t>
          </a:r>
          <a:endParaRPr kumimoji="1" lang="en-US" altLang="ja-JP" sz="1400">
            <a:solidFill>
              <a:sysClr val="windowText" lastClr="000000"/>
            </a:solidFill>
            <a:effectLst/>
            <a:latin typeface="+mn-lt"/>
            <a:ea typeface="+mn-ea"/>
            <a:cs typeface="+mn-cs"/>
          </a:endParaRPr>
        </a:p>
        <a:p>
          <a:pPr marL="0" marR="0" indent="0" algn="l" defTabSz="914400" rtl="0" eaLnBrk="1" fontAlgn="auto" latinLnBrk="0" hangingPunct="1">
            <a:lnSpc>
              <a:spcPts val="1400"/>
            </a:lnSpc>
            <a:spcBef>
              <a:spcPts val="0"/>
            </a:spcBef>
            <a:spcAft>
              <a:spcPts val="0"/>
            </a:spcAft>
            <a:buClrTx/>
            <a:buSzTx/>
            <a:buFontTx/>
            <a:buNone/>
            <a:tabLst/>
            <a:defRPr sz="1000"/>
          </a:pPr>
          <a:r>
            <a:rPr kumimoji="1" lang="ja-JP" altLang="en-US" sz="1400">
              <a:solidFill>
                <a:sysClr val="windowText" lastClr="000000"/>
              </a:solidFill>
              <a:effectLst/>
              <a:latin typeface="+mn-lt"/>
              <a:ea typeface="+mn-ea"/>
              <a:cs typeface="+mn-cs"/>
            </a:rPr>
            <a:t>　　　　　</a:t>
          </a:r>
          <a:r>
            <a:rPr kumimoji="1" lang="ja-JP" altLang="en-US" sz="1400" baseline="0">
              <a:solidFill>
                <a:sysClr val="windowText" lastClr="000000"/>
              </a:solidFill>
              <a:effectLst/>
              <a:latin typeface="+mn-lt"/>
              <a:ea typeface="+mn-ea"/>
              <a:cs typeface="+mn-cs"/>
            </a:rPr>
            <a:t> </a:t>
          </a:r>
          <a:r>
            <a:rPr kumimoji="1" lang="ja-JP" altLang="en-US" sz="1400">
              <a:solidFill>
                <a:sysClr val="windowText" lastClr="000000"/>
              </a:solidFill>
              <a:effectLst/>
              <a:latin typeface="+mn-lt"/>
              <a:ea typeface="+mn-ea"/>
              <a:cs typeface="+mn-cs"/>
            </a:rPr>
            <a:t>ます。</a:t>
          </a:r>
        </a:p>
      </xdr:txBody>
    </xdr:sp>
    <xdr:clientData/>
  </xdr:twoCellAnchor>
  <xdr:twoCellAnchor>
    <xdr:from>
      <xdr:col>1</xdr:col>
      <xdr:colOff>76200</xdr:colOff>
      <xdr:row>0</xdr:row>
      <xdr:rowOff>142875</xdr:rowOff>
    </xdr:from>
    <xdr:to>
      <xdr:col>18</xdr:col>
      <xdr:colOff>574800</xdr:colOff>
      <xdr:row>6</xdr:row>
      <xdr:rowOff>69525</xdr:rowOff>
    </xdr:to>
    <xdr:sp macro="" textlink="">
      <xdr:nvSpPr>
        <xdr:cNvPr id="4" name="四角形: 角を丸くする 3">
          <a:extLst>
            <a:ext uri="{FF2B5EF4-FFF2-40B4-BE49-F238E27FC236}">
              <a16:creationId xmlns:a16="http://schemas.microsoft.com/office/drawing/2014/main" id="{E75F9F6C-8A36-43EA-A7AD-8CD6C5E0CFAE}"/>
            </a:ext>
          </a:extLst>
        </xdr:cNvPr>
        <xdr:cNvSpPr/>
      </xdr:nvSpPr>
      <xdr:spPr bwMode="auto">
        <a:xfrm>
          <a:off x="762000" y="142875"/>
          <a:ext cx="12157200" cy="1126800"/>
        </a:xfrm>
        <a:prstGeom prst="roundRect">
          <a:avLst/>
        </a:prstGeom>
        <a:noFill/>
        <a:ln w="1270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90000" tIns="46800" rIns="90000" bIns="46800" rtlCol="0" anchor="ctr" anchorCtr="0" upright="1"/>
        <a:lstStyle/>
        <a:p>
          <a:pPr algn="ctr" rtl="0">
            <a:lnSpc>
              <a:spcPts val="2800"/>
            </a:lnSpc>
          </a:pPr>
          <a:endParaRPr kumimoji="1" lang="ja-JP" altLang="en-US" sz="2600" b="0" i="0" u="none" strike="noStrike" baseline="0">
            <a:solidFill>
              <a:srgbClr val="000000"/>
            </a:solidFill>
            <a:latin typeface="ＭＳ Ｐゴシック"/>
            <a:ea typeface="ＭＳ Ｐゴシック"/>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41</xdr:col>
      <xdr:colOff>95251</xdr:colOff>
      <xdr:row>6</xdr:row>
      <xdr:rowOff>133350</xdr:rowOff>
    </xdr:from>
    <xdr:to>
      <xdr:col>66</xdr:col>
      <xdr:colOff>152400</xdr:colOff>
      <xdr:row>34</xdr:row>
      <xdr:rowOff>10954</xdr:rowOff>
    </xdr:to>
    <xdr:graphicFrame macro="">
      <xdr:nvGraphicFramePr>
        <xdr:cNvPr id="2" name="グラフ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0.77033</cdr:x>
      <cdr:y>0.2717</cdr:y>
    </cdr:from>
    <cdr:to>
      <cdr:x>0.98724</cdr:x>
      <cdr:y>0.35282</cdr:y>
    </cdr:to>
    <cdr:sp macro="" textlink="">
      <cdr:nvSpPr>
        <cdr:cNvPr id="2" name="Text Box 2"/>
        <cdr:cNvSpPr txBox="1">
          <a:spLocks xmlns:a="http://schemas.openxmlformats.org/drawingml/2006/main" noChangeArrowheads="1"/>
        </cdr:cNvSpPr>
      </cdr:nvSpPr>
      <cdr:spPr bwMode="auto">
        <a:xfrm xmlns:a="http://schemas.openxmlformats.org/drawingml/2006/main">
          <a:off x="3345859" y="1457412"/>
          <a:ext cx="942127" cy="435128"/>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ja-JP" altLang="en-US" sz="900" b="0" i="0" u="none" strike="noStrike" baseline="0">
              <a:solidFill>
                <a:srgbClr val="000000"/>
              </a:solidFill>
              <a:latin typeface="ＭＳ Ｐゴシック"/>
              <a:ea typeface="ＭＳ Ｐゴシック"/>
            </a:rPr>
            <a:t>②人件費比率</a:t>
          </a:r>
        </a:p>
      </cdr:txBody>
    </cdr:sp>
  </cdr:relSizeAnchor>
  <cdr:relSizeAnchor xmlns:cdr="http://schemas.openxmlformats.org/drawingml/2006/chartDrawing">
    <cdr:from>
      <cdr:x>0.00683</cdr:x>
      <cdr:y>0.94245</cdr:y>
    </cdr:from>
    <cdr:to>
      <cdr:x>0.67982</cdr:x>
      <cdr:y>1</cdr:y>
    </cdr:to>
    <cdr:pic>
      <cdr:nvPicPr>
        <cdr:cNvPr id="4" name="Picture 8">
          <a:extLst xmlns:a="http://schemas.openxmlformats.org/drawingml/2006/main">
            <a:ext uri="{FF2B5EF4-FFF2-40B4-BE49-F238E27FC236}">
              <a16:creationId xmlns:a16="http://schemas.microsoft.com/office/drawing/2014/main" id="{3BC80F30-5483-4EC5-B79D-55CE9E93BBE9}"/>
            </a:ext>
          </a:extLst>
        </cdr:cNvPr>
        <cdr:cNvPicPr>
          <a:picLocks xmlns:a="http://schemas.openxmlformats.org/drawingml/2006/main" noChangeAspect="1" noChangeArrowheads="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29665" y="5055306"/>
          <a:ext cx="2923084" cy="308698"/>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FFFFFF"/>
              </a:solidFill>
            </a14:hiddenFill>
          </a:ext>
        </a:extLst>
      </cdr:spPr>
    </cdr:pic>
  </cdr:relSizeAnchor>
  <cdr:relSizeAnchor xmlns:cdr="http://schemas.openxmlformats.org/drawingml/2006/chartDrawing">
    <cdr:from>
      <cdr:x>0.69343</cdr:x>
      <cdr:y>0.82749</cdr:y>
    </cdr:from>
    <cdr:to>
      <cdr:x>0.9708</cdr:x>
      <cdr:y>0.91867</cdr:y>
    </cdr:to>
    <cdr:sp macro="" textlink="">
      <cdr:nvSpPr>
        <cdr:cNvPr id="5" name="Text Box 5"/>
        <cdr:cNvSpPr txBox="1">
          <a:spLocks xmlns:a="http://schemas.openxmlformats.org/drawingml/2006/main" noChangeArrowheads="1"/>
        </cdr:cNvSpPr>
      </cdr:nvSpPr>
      <cdr:spPr bwMode="auto">
        <a:xfrm xmlns:a="http://schemas.openxmlformats.org/drawingml/2006/main">
          <a:off x="3011843" y="4438650"/>
          <a:ext cx="1204729" cy="489100"/>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lnSpc>
              <a:spcPts val="1100"/>
            </a:lnSpc>
            <a:defRPr sz="1000"/>
          </a:pPr>
          <a:r>
            <a:rPr lang="ja-JP" altLang="en-US" sz="900" b="0" i="0" u="none" strike="noStrike" baseline="0">
              <a:solidFill>
                <a:srgbClr val="000000"/>
              </a:solidFill>
              <a:latin typeface="ＭＳ Ｐゴシック"/>
              <a:ea typeface="ＭＳ Ｐゴシック"/>
            </a:rPr>
            <a:t>③教育活動資金</a:t>
          </a:r>
        </a:p>
        <a:p xmlns:a="http://schemas.openxmlformats.org/drawingml/2006/main">
          <a:pPr algn="l" rtl="0">
            <a:lnSpc>
              <a:spcPts val="1000"/>
            </a:lnSpc>
            <a:defRPr sz="1000"/>
          </a:pPr>
          <a:r>
            <a:rPr lang="ja-JP" altLang="en-US" sz="900" b="0" i="0" u="none" strike="noStrike" baseline="0">
              <a:solidFill>
                <a:srgbClr val="000000"/>
              </a:solidFill>
              <a:latin typeface="ＭＳ Ｐゴシック"/>
              <a:ea typeface="ＭＳ Ｐゴシック"/>
            </a:rPr>
            <a:t>　　収支差額比率</a:t>
          </a:r>
        </a:p>
      </cdr:txBody>
    </cdr:sp>
  </cdr:relSizeAnchor>
  <cdr:relSizeAnchor xmlns:cdr="http://schemas.openxmlformats.org/drawingml/2006/chartDrawing">
    <cdr:from>
      <cdr:x>0.02954</cdr:x>
      <cdr:y>0.7967</cdr:y>
    </cdr:from>
    <cdr:to>
      <cdr:x>0.18854</cdr:x>
      <cdr:y>0.87351</cdr:y>
    </cdr:to>
    <cdr:sp macro="" textlink="">
      <cdr:nvSpPr>
        <cdr:cNvPr id="6" name="Text Box 3"/>
        <cdr:cNvSpPr txBox="1">
          <a:spLocks xmlns:a="http://schemas.openxmlformats.org/drawingml/2006/main" noChangeArrowheads="1"/>
        </cdr:cNvSpPr>
      </cdr:nvSpPr>
      <cdr:spPr bwMode="auto">
        <a:xfrm xmlns:a="http://schemas.openxmlformats.org/drawingml/2006/main">
          <a:off x="128283" y="4273502"/>
          <a:ext cx="690601" cy="412009"/>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ja-JP" altLang="en-US" sz="900" b="0" i="0" u="none" strike="noStrike" baseline="0">
              <a:solidFill>
                <a:srgbClr val="000000"/>
              </a:solidFill>
              <a:latin typeface="ＭＳ Ｐゴシック"/>
              <a:ea typeface="ＭＳ Ｐゴシック"/>
            </a:rPr>
            <a:t>④積立率</a:t>
          </a:r>
        </a:p>
      </cdr:txBody>
    </cdr:sp>
  </cdr:relSizeAnchor>
  <cdr:relSizeAnchor xmlns:cdr="http://schemas.openxmlformats.org/drawingml/2006/chartDrawing">
    <cdr:from>
      <cdr:x>0.02871</cdr:x>
      <cdr:y>0.24183</cdr:y>
    </cdr:from>
    <cdr:to>
      <cdr:x>0.20574</cdr:x>
      <cdr:y>0.33682</cdr:y>
    </cdr:to>
    <cdr:sp macro="" textlink="">
      <cdr:nvSpPr>
        <cdr:cNvPr id="7" name="Text Box 4"/>
        <cdr:cNvSpPr txBox="1">
          <a:spLocks xmlns:a="http://schemas.openxmlformats.org/drawingml/2006/main" noChangeArrowheads="1"/>
        </cdr:cNvSpPr>
      </cdr:nvSpPr>
      <cdr:spPr bwMode="auto">
        <a:xfrm xmlns:a="http://schemas.openxmlformats.org/drawingml/2006/main">
          <a:off x="124692" y="1297189"/>
          <a:ext cx="768912" cy="509527"/>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ja-JP" altLang="en-US" sz="900" b="0" i="0" u="none" strike="noStrike" baseline="0">
              <a:solidFill>
                <a:srgbClr val="000000"/>
              </a:solidFill>
              <a:latin typeface="ＭＳ Ｐゴシック"/>
              <a:ea typeface="ＭＳ Ｐゴシック"/>
            </a:rPr>
            <a:t>⑤流動比率</a:t>
          </a:r>
        </a:p>
      </cdr:txBody>
    </cdr:sp>
  </cdr:relSizeAnchor>
  <cdr:relSizeAnchor xmlns:cdr="http://schemas.openxmlformats.org/drawingml/2006/chartDrawing">
    <cdr:from>
      <cdr:x>0.35427</cdr:x>
      <cdr:y>0.08051</cdr:y>
    </cdr:from>
    <cdr:to>
      <cdr:x>0.65331</cdr:x>
      <cdr:y>0.15094</cdr:y>
    </cdr:to>
    <cdr:sp macro="" textlink="">
      <cdr:nvSpPr>
        <cdr:cNvPr id="8" name="Text Box 1"/>
        <cdr:cNvSpPr txBox="1">
          <a:spLocks xmlns:a="http://schemas.openxmlformats.org/drawingml/2006/main" noChangeArrowheads="1"/>
        </cdr:cNvSpPr>
      </cdr:nvSpPr>
      <cdr:spPr bwMode="auto">
        <a:xfrm xmlns:a="http://schemas.openxmlformats.org/drawingml/2006/main">
          <a:off x="1538736" y="431857"/>
          <a:ext cx="1298850" cy="377768"/>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ja-JP" altLang="en-US" sz="900" b="0" i="0" u="none" strike="noStrike" baseline="0">
              <a:solidFill>
                <a:srgbClr val="000000"/>
              </a:solidFill>
              <a:latin typeface="ＭＳ Ｐゴシック"/>
              <a:ea typeface="ＭＳ Ｐゴシック"/>
            </a:rPr>
            <a:t>①経常収支差額比率</a:t>
          </a:r>
        </a:p>
      </cdr:txBody>
    </cdr:sp>
  </cdr:relSizeAnchor>
</c:userShapes>
</file>

<file path=xl/drawings/drawing8.xml><?xml version="1.0" encoding="utf-8"?>
<xdr:wsDr xmlns:xdr="http://schemas.openxmlformats.org/drawingml/2006/spreadsheetDrawing" xmlns:a="http://schemas.openxmlformats.org/drawingml/2006/main">
  <xdr:twoCellAnchor>
    <xdr:from>
      <xdr:col>45</xdr:col>
      <xdr:colOff>47226</xdr:colOff>
      <xdr:row>8</xdr:row>
      <xdr:rowOff>107258</xdr:rowOff>
    </xdr:from>
    <xdr:to>
      <xdr:col>95</xdr:col>
      <xdr:colOff>1601</xdr:colOff>
      <xdr:row>41</xdr:row>
      <xdr:rowOff>52828</xdr:rowOff>
    </xdr:to>
    <xdr:graphicFrame macro="">
      <xdr:nvGraphicFramePr>
        <xdr:cNvPr id="2" name="グラフ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0.76156</cdr:x>
      <cdr:y>0.30571</cdr:y>
    </cdr:from>
    <cdr:to>
      <cdr:x>0.92071</cdr:x>
      <cdr:y>0.38683</cdr:y>
    </cdr:to>
    <cdr:sp macro="" textlink="">
      <cdr:nvSpPr>
        <cdr:cNvPr id="2" name="Text Box 2"/>
        <cdr:cNvSpPr txBox="1">
          <a:spLocks xmlns:a="http://schemas.openxmlformats.org/drawingml/2006/main" noChangeArrowheads="1"/>
        </cdr:cNvSpPr>
      </cdr:nvSpPr>
      <cdr:spPr bwMode="auto">
        <a:xfrm xmlns:a="http://schemas.openxmlformats.org/drawingml/2006/main">
          <a:off x="6493727" y="1713044"/>
          <a:ext cx="1357052" cy="454549"/>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ja-JP" altLang="en-US" sz="900" b="0" i="0" u="none" strike="noStrike" baseline="0">
              <a:solidFill>
                <a:srgbClr val="000000"/>
              </a:solidFill>
              <a:latin typeface="ＭＳ Ｐゴシック"/>
              <a:ea typeface="ＭＳ Ｐゴシック"/>
            </a:rPr>
            <a:t>②人件費比率</a:t>
          </a:r>
        </a:p>
      </cdr:txBody>
    </cdr:sp>
  </cdr:relSizeAnchor>
  <cdr:relSizeAnchor xmlns:cdr="http://schemas.openxmlformats.org/drawingml/2006/chartDrawing">
    <cdr:from>
      <cdr:x>0.01341</cdr:x>
      <cdr:y>0.93874</cdr:y>
    </cdr:from>
    <cdr:to>
      <cdr:x>0.39858</cdr:x>
      <cdr:y>0.98169</cdr:y>
    </cdr:to>
    <cdr:pic>
      <cdr:nvPicPr>
        <cdr:cNvPr id="4" name="Picture 8">
          <a:extLst xmlns:a="http://schemas.openxmlformats.org/drawingml/2006/main">
            <a:ext uri="{FF2B5EF4-FFF2-40B4-BE49-F238E27FC236}">
              <a16:creationId xmlns:a16="http://schemas.microsoft.com/office/drawing/2014/main" id="{18112E7E-388E-4D0F-8B9A-9B7D39035312}"/>
            </a:ext>
          </a:extLst>
        </cdr:cNvPr>
        <cdr:cNvPicPr>
          <a:picLocks xmlns:a="http://schemas.openxmlformats.org/drawingml/2006/main" noChangeArrowheads="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114299" y="5260152"/>
          <a:ext cx="3282994" cy="240686"/>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FFFFFF"/>
              </a:solidFill>
            </a14:hiddenFill>
          </a:ext>
        </a:extLst>
      </cdr:spPr>
    </cdr:pic>
  </cdr:relSizeAnchor>
  <cdr:relSizeAnchor xmlns:cdr="http://schemas.openxmlformats.org/drawingml/2006/chartDrawing">
    <cdr:from>
      <cdr:x>0.70826</cdr:x>
      <cdr:y>0.79497</cdr:y>
    </cdr:from>
    <cdr:to>
      <cdr:x>0.86038</cdr:x>
      <cdr:y>0.88562</cdr:y>
    </cdr:to>
    <cdr:sp macro="" textlink="">
      <cdr:nvSpPr>
        <cdr:cNvPr id="5" name="Text Box 5"/>
        <cdr:cNvSpPr txBox="1">
          <a:spLocks xmlns:a="http://schemas.openxmlformats.org/drawingml/2006/main" noChangeArrowheads="1"/>
        </cdr:cNvSpPr>
      </cdr:nvSpPr>
      <cdr:spPr bwMode="auto">
        <a:xfrm xmlns:a="http://schemas.openxmlformats.org/drawingml/2006/main">
          <a:off x="6039249" y="4454551"/>
          <a:ext cx="1297103" cy="507950"/>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lnSpc>
              <a:spcPts val="1100"/>
            </a:lnSpc>
            <a:defRPr sz="1000"/>
          </a:pPr>
          <a:r>
            <a:rPr lang="ja-JP" altLang="en-US" sz="900" b="0" i="0" u="none" strike="noStrike" baseline="0">
              <a:solidFill>
                <a:srgbClr val="000000"/>
              </a:solidFill>
              <a:latin typeface="ＭＳ Ｐゴシック"/>
              <a:ea typeface="ＭＳ Ｐゴシック"/>
            </a:rPr>
            <a:t>③入学定員充足率</a:t>
          </a:r>
        </a:p>
      </cdr:txBody>
    </cdr:sp>
  </cdr:relSizeAnchor>
  <cdr:relSizeAnchor xmlns:cdr="http://schemas.openxmlformats.org/drawingml/2006/chartDrawing">
    <cdr:from>
      <cdr:x>0.09535</cdr:x>
      <cdr:y>0.8053</cdr:y>
    </cdr:from>
    <cdr:to>
      <cdr:x>0.29048</cdr:x>
      <cdr:y>0.89261</cdr:y>
    </cdr:to>
    <cdr:sp macro="" textlink="">
      <cdr:nvSpPr>
        <cdr:cNvPr id="6" name="Text Box 3"/>
        <cdr:cNvSpPr txBox="1">
          <a:spLocks xmlns:a="http://schemas.openxmlformats.org/drawingml/2006/main" noChangeArrowheads="1"/>
        </cdr:cNvSpPr>
      </cdr:nvSpPr>
      <cdr:spPr bwMode="auto">
        <a:xfrm xmlns:a="http://schemas.openxmlformats.org/drawingml/2006/main">
          <a:off x="508597" y="5489478"/>
          <a:ext cx="1040804" cy="595157"/>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ja-JP" altLang="en-US" sz="900" b="0" i="0" u="none" strike="noStrike" baseline="0">
              <a:solidFill>
                <a:srgbClr val="000000"/>
              </a:solidFill>
              <a:latin typeface="ＭＳ Ｐゴシック"/>
              <a:ea typeface="ＭＳ Ｐゴシック"/>
            </a:rPr>
            <a:t>④専任教員１人当たり学生数</a:t>
          </a:r>
        </a:p>
      </cdr:txBody>
    </cdr:sp>
  </cdr:relSizeAnchor>
  <cdr:relSizeAnchor xmlns:cdr="http://schemas.openxmlformats.org/drawingml/2006/chartDrawing">
    <cdr:from>
      <cdr:x>0.03912</cdr:x>
      <cdr:y>0.29254</cdr:y>
    </cdr:from>
    <cdr:to>
      <cdr:x>0.25206</cdr:x>
      <cdr:y>0.39222</cdr:y>
    </cdr:to>
    <cdr:sp macro="" textlink="">
      <cdr:nvSpPr>
        <cdr:cNvPr id="7" name="Text Box 4"/>
        <cdr:cNvSpPr txBox="1">
          <a:spLocks xmlns:a="http://schemas.openxmlformats.org/drawingml/2006/main" noChangeArrowheads="1"/>
        </cdr:cNvSpPr>
      </cdr:nvSpPr>
      <cdr:spPr bwMode="auto">
        <a:xfrm xmlns:a="http://schemas.openxmlformats.org/drawingml/2006/main">
          <a:off x="333571" y="1639225"/>
          <a:ext cx="1815713" cy="558568"/>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ja-JP" altLang="en-US" sz="900" b="0" i="0" u="none" strike="noStrike" baseline="0">
              <a:solidFill>
                <a:srgbClr val="000000"/>
              </a:solidFill>
              <a:latin typeface="ＭＳ Ｐゴシック"/>
              <a:ea typeface="ＭＳ Ｐゴシック"/>
            </a:rPr>
            <a:t>⑤専任教員１人当たり人件費</a:t>
          </a:r>
        </a:p>
      </cdr:txBody>
    </cdr:sp>
  </cdr:relSizeAnchor>
  <cdr:relSizeAnchor xmlns:cdr="http://schemas.openxmlformats.org/drawingml/2006/chartDrawing">
    <cdr:from>
      <cdr:x>0.43782</cdr:x>
      <cdr:y>0.03355</cdr:y>
    </cdr:from>
    <cdr:to>
      <cdr:x>0.63382</cdr:x>
      <cdr:y>0.10835</cdr:y>
    </cdr:to>
    <cdr:sp macro="" textlink="">
      <cdr:nvSpPr>
        <cdr:cNvPr id="8" name="Text Box 1"/>
        <cdr:cNvSpPr txBox="1">
          <a:spLocks xmlns:a="http://schemas.openxmlformats.org/drawingml/2006/main" noChangeArrowheads="1"/>
        </cdr:cNvSpPr>
      </cdr:nvSpPr>
      <cdr:spPr bwMode="auto">
        <a:xfrm xmlns:a="http://schemas.openxmlformats.org/drawingml/2006/main">
          <a:off x="3733236" y="188018"/>
          <a:ext cx="1671268" cy="419100"/>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ja-JP" altLang="en-US" sz="900" b="0" i="0" u="none" strike="noStrike" baseline="0">
              <a:solidFill>
                <a:srgbClr val="000000"/>
              </a:solidFill>
              <a:latin typeface="ＭＳ Ｐゴシック"/>
              <a:ea typeface="ＭＳ Ｐゴシック"/>
            </a:rPr>
            <a:t>①経常収支差額比率</a:t>
          </a: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xmlns:mc="http://schemas.openxmlformats.org/markup-compatibility/2006" xmlns:a14="http://schemas.microsoft.com/office/drawing/2010/main" val="FFFFFF" mc:Ignorable="a14" a14:legacySpreadsheetColorIndex="65"/>
        </a:solidFill>
        <a:ln w="12700">
          <a:solidFill>
            <a:srgbClr xmlns:mc="http://schemas.openxmlformats.org/markup-compatibility/2006" xmlns:a14="http://schemas.microsoft.com/office/drawing/2010/main" val="000000" mc:Ignorable="a14" a14:legacySpreadsheetColorIndex="64"/>
          </a:solidFill>
          <a:round/>
          <a:headEnd/>
          <a:tailEnd/>
        </a:ln>
      </a:spPr>
      <a:bodyPr vertOverflow="clip" wrap="square" lIns="90000" tIns="46800" rIns="90000" bIns="46800" anchor="ctr" anchorCtr="0" upright="1"/>
      <a:lstStyle>
        <a:defPPr algn="ctr" rtl="0">
          <a:lnSpc>
            <a:spcPts val="2800"/>
          </a:lnSpc>
          <a:defRPr sz="2600" b="0" i="0" u="none" strike="noStrike" baseline="0">
            <a:solidFill>
              <a:srgbClr val="000000"/>
            </a:solidFill>
            <a:latin typeface="ＭＳ Ｐゴシック"/>
            <a:ea typeface="ＭＳ Ｐゴシック"/>
          </a:defRPr>
        </a:defP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47"/>
    <pageSetUpPr fitToPage="1"/>
  </sheetPr>
  <dimension ref="B2:AB46"/>
  <sheetViews>
    <sheetView showGridLines="0" tabSelected="1" zoomScaleNormal="100" zoomScaleSheetLayoutView="100" workbookViewId="0"/>
  </sheetViews>
  <sheetFormatPr defaultColWidth="9" defaultRowHeight="13.2"/>
  <cols>
    <col min="1" max="1" width="3" style="129" customWidth="1"/>
    <col min="2" max="28" width="3.109375" style="129" customWidth="1"/>
    <col min="29" max="29" width="3" style="129" customWidth="1"/>
    <col min="30" max="33" width="3.109375" style="129" customWidth="1"/>
    <col min="34" max="16384" width="9" style="129"/>
  </cols>
  <sheetData>
    <row r="2" spans="2:28" ht="15" customHeight="1">
      <c r="B2" s="1177" t="s">
        <v>1099</v>
      </c>
      <c r="C2" s="1177"/>
      <c r="D2" s="1177"/>
      <c r="E2" s="1177"/>
      <c r="F2" s="1177"/>
      <c r="G2" s="1177"/>
      <c r="H2" s="1177"/>
      <c r="I2" s="1177"/>
      <c r="J2" s="1177"/>
      <c r="K2" s="1177"/>
      <c r="L2" s="1177"/>
      <c r="M2" s="1177"/>
      <c r="N2" s="1177"/>
      <c r="O2" s="1177"/>
      <c r="P2" s="1177"/>
      <c r="Q2" s="1177"/>
      <c r="R2" s="1177"/>
      <c r="S2" s="1177"/>
      <c r="T2" s="1177"/>
      <c r="U2" s="1177"/>
      <c r="V2" s="1177"/>
      <c r="W2" s="1177"/>
      <c r="X2" s="1177"/>
      <c r="Y2" s="1177"/>
      <c r="Z2" s="1177"/>
      <c r="AA2" s="1177"/>
      <c r="AB2" s="1177"/>
    </row>
    <row r="3" spans="2:28" ht="15" customHeight="1">
      <c r="B3" s="1177"/>
      <c r="C3" s="1177"/>
      <c r="D3" s="1177"/>
      <c r="E3" s="1177"/>
      <c r="F3" s="1177"/>
      <c r="G3" s="1177"/>
      <c r="H3" s="1177"/>
      <c r="I3" s="1177"/>
      <c r="J3" s="1177"/>
      <c r="K3" s="1177"/>
      <c r="L3" s="1177"/>
      <c r="M3" s="1177"/>
      <c r="N3" s="1177"/>
      <c r="O3" s="1177"/>
      <c r="P3" s="1177"/>
      <c r="Q3" s="1177"/>
      <c r="R3" s="1177"/>
      <c r="S3" s="1177"/>
      <c r="T3" s="1177"/>
      <c r="U3" s="1177"/>
      <c r="V3" s="1177"/>
      <c r="W3" s="1177"/>
      <c r="X3" s="1177"/>
      <c r="Y3" s="1177"/>
      <c r="Z3" s="1177"/>
      <c r="AA3" s="1177"/>
      <c r="AB3" s="1177"/>
    </row>
    <row r="4" spans="2:28" ht="9" customHeight="1">
      <c r="B4" s="968"/>
      <c r="C4" s="1178" t="s">
        <v>1049</v>
      </c>
      <c r="D4" s="1178"/>
      <c r="E4" s="1178"/>
      <c r="F4" s="1178"/>
      <c r="G4" s="1178"/>
      <c r="H4" s="1178"/>
      <c r="I4" s="1178"/>
      <c r="J4" s="1178"/>
      <c r="K4" s="1178"/>
      <c r="L4" s="1178"/>
      <c r="M4" s="1178"/>
      <c r="N4" s="1178"/>
      <c r="O4" s="1178"/>
      <c r="P4" s="1178"/>
      <c r="Q4" s="1178"/>
      <c r="R4" s="1178"/>
      <c r="S4" s="1178"/>
      <c r="T4" s="1178"/>
      <c r="U4" s="1178"/>
      <c r="V4" s="1178"/>
      <c r="W4" s="1178"/>
      <c r="X4" s="1178"/>
      <c r="Y4" s="1178"/>
      <c r="Z4" s="1178"/>
      <c r="AA4" s="1178"/>
      <c r="AB4" s="968"/>
    </row>
    <row r="5" spans="2:28" ht="15" customHeight="1">
      <c r="B5" s="968"/>
      <c r="C5" s="1178"/>
      <c r="D5" s="1178"/>
      <c r="E5" s="1178"/>
      <c r="F5" s="1178"/>
      <c r="G5" s="1178"/>
      <c r="H5" s="1178"/>
      <c r="I5" s="1178"/>
      <c r="J5" s="1178"/>
      <c r="K5" s="1178"/>
      <c r="L5" s="1178"/>
      <c r="M5" s="1178"/>
      <c r="N5" s="1178"/>
      <c r="O5" s="1178"/>
      <c r="P5" s="1178"/>
      <c r="Q5" s="1178"/>
      <c r="R5" s="1178"/>
      <c r="S5" s="1178"/>
      <c r="T5" s="1178"/>
      <c r="U5" s="1178"/>
      <c r="V5" s="1178"/>
      <c r="W5" s="1178"/>
      <c r="X5" s="1178"/>
      <c r="Y5" s="1178"/>
      <c r="Z5" s="1178"/>
      <c r="AA5" s="1178"/>
      <c r="AB5" s="968"/>
    </row>
    <row r="6" spans="2:28" ht="15" customHeight="1">
      <c r="B6" s="968"/>
      <c r="C6" s="1178"/>
      <c r="D6" s="1178"/>
      <c r="E6" s="1178"/>
      <c r="F6" s="1178"/>
      <c r="G6" s="1178"/>
      <c r="H6" s="1178"/>
      <c r="I6" s="1178"/>
      <c r="J6" s="1178"/>
      <c r="K6" s="1178"/>
      <c r="L6" s="1178"/>
      <c r="M6" s="1178"/>
      <c r="N6" s="1178"/>
      <c r="O6" s="1178"/>
      <c r="P6" s="1178"/>
      <c r="Q6" s="1178"/>
      <c r="R6" s="1178"/>
      <c r="S6" s="1178"/>
      <c r="T6" s="1178"/>
      <c r="U6" s="1178"/>
      <c r="V6" s="1178"/>
      <c r="W6" s="1178"/>
      <c r="X6" s="1178"/>
      <c r="Y6" s="1178"/>
      <c r="Z6" s="1178"/>
      <c r="AA6" s="1178"/>
      <c r="AB6" s="968"/>
    </row>
    <row r="7" spans="2:28" ht="15" customHeight="1">
      <c r="B7" s="968"/>
      <c r="C7" s="1178"/>
      <c r="D7" s="1178"/>
      <c r="E7" s="1178"/>
      <c r="F7" s="1178"/>
      <c r="G7" s="1178"/>
      <c r="H7" s="1178"/>
      <c r="I7" s="1178"/>
      <c r="J7" s="1178"/>
      <c r="K7" s="1178"/>
      <c r="L7" s="1178"/>
      <c r="M7" s="1178"/>
      <c r="N7" s="1178"/>
      <c r="O7" s="1178"/>
      <c r="P7" s="1178"/>
      <c r="Q7" s="1178"/>
      <c r="R7" s="1178"/>
      <c r="S7" s="1178"/>
      <c r="T7" s="1178"/>
      <c r="U7" s="1178"/>
      <c r="V7" s="1178"/>
      <c r="W7" s="1178"/>
      <c r="X7" s="1178"/>
      <c r="Y7" s="1178"/>
      <c r="Z7" s="1178"/>
      <c r="AA7" s="1178"/>
      <c r="AB7" s="968"/>
    </row>
    <row r="8" spans="2:28" ht="15" customHeight="1">
      <c r="B8" s="968"/>
      <c r="C8" s="1178"/>
      <c r="D8" s="1178"/>
      <c r="E8" s="1178"/>
      <c r="F8" s="1178"/>
      <c r="G8" s="1178"/>
      <c r="H8" s="1178"/>
      <c r="I8" s="1178"/>
      <c r="J8" s="1178"/>
      <c r="K8" s="1178"/>
      <c r="L8" s="1178"/>
      <c r="M8" s="1178"/>
      <c r="N8" s="1178"/>
      <c r="O8" s="1178"/>
      <c r="P8" s="1178"/>
      <c r="Q8" s="1178"/>
      <c r="R8" s="1178"/>
      <c r="S8" s="1178"/>
      <c r="T8" s="1178"/>
      <c r="U8" s="1178"/>
      <c r="V8" s="1178"/>
      <c r="W8" s="1178"/>
      <c r="X8" s="1178"/>
      <c r="Y8" s="1178"/>
      <c r="Z8" s="1178"/>
      <c r="AA8" s="1178"/>
      <c r="AB8" s="968"/>
    </row>
    <row r="9" spans="2:28" ht="15" customHeight="1">
      <c r="B9" s="968"/>
      <c r="C9" s="1178"/>
      <c r="D9" s="1178"/>
      <c r="E9" s="1178"/>
      <c r="F9" s="1178"/>
      <c r="G9" s="1178"/>
      <c r="H9" s="1178"/>
      <c r="I9" s="1178"/>
      <c r="J9" s="1178"/>
      <c r="K9" s="1178"/>
      <c r="L9" s="1178"/>
      <c r="M9" s="1178"/>
      <c r="N9" s="1178"/>
      <c r="O9" s="1178"/>
      <c r="P9" s="1178"/>
      <c r="Q9" s="1178"/>
      <c r="R9" s="1178"/>
      <c r="S9" s="1178"/>
      <c r="T9" s="1178"/>
      <c r="U9" s="1178"/>
      <c r="V9" s="1178"/>
      <c r="W9" s="1178"/>
      <c r="X9" s="1178"/>
      <c r="Y9" s="1178"/>
      <c r="Z9" s="1178"/>
      <c r="AA9" s="1178"/>
      <c r="AB9" s="968"/>
    </row>
    <row r="10" spans="2:28" ht="15" customHeight="1">
      <c r="B10" s="968"/>
      <c r="C10" s="1178"/>
      <c r="D10" s="1178"/>
      <c r="E10" s="1178"/>
      <c r="F10" s="1178"/>
      <c r="G10" s="1178"/>
      <c r="H10" s="1178"/>
      <c r="I10" s="1178"/>
      <c r="J10" s="1178"/>
      <c r="K10" s="1178"/>
      <c r="L10" s="1178"/>
      <c r="M10" s="1178"/>
      <c r="N10" s="1178"/>
      <c r="O10" s="1178"/>
      <c r="P10" s="1178"/>
      <c r="Q10" s="1178"/>
      <c r="R10" s="1178"/>
      <c r="S10" s="1178"/>
      <c r="T10" s="1178"/>
      <c r="U10" s="1178"/>
      <c r="V10" s="1178"/>
      <c r="W10" s="1178"/>
      <c r="X10" s="1178"/>
      <c r="Y10" s="1178"/>
      <c r="Z10" s="1178"/>
      <c r="AA10" s="1178"/>
      <c r="AB10" s="968"/>
    </row>
    <row r="11" spans="2:28" ht="5.25" customHeight="1">
      <c r="B11" s="968"/>
      <c r="C11" s="968"/>
      <c r="D11" s="968"/>
      <c r="E11" s="968"/>
      <c r="F11" s="968"/>
      <c r="G11" s="968"/>
      <c r="H11" s="968"/>
      <c r="I11" s="968"/>
      <c r="J11" s="968"/>
      <c r="K11" s="968"/>
      <c r="L11" s="968"/>
      <c r="M11" s="968"/>
      <c r="N11" s="968"/>
      <c r="O11" s="968"/>
      <c r="P11" s="968"/>
      <c r="Q11" s="968"/>
      <c r="R11" s="968"/>
      <c r="S11" s="968"/>
      <c r="T11" s="968"/>
      <c r="U11" s="968"/>
      <c r="V11" s="968"/>
      <c r="W11" s="968"/>
      <c r="X11" s="968"/>
      <c r="Y11" s="968"/>
      <c r="Z11" s="968"/>
      <c r="AA11" s="968"/>
      <c r="AB11" s="968"/>
    </row>
    <row r="12" spans="2:28" ht="14.25" customHeight="1"/>
    <row r="13" spans="2:28" ht="12.75" customHeight="1">
      <c r="B13" s="1179" t="s">
        <v>1100</v>
      </c>
      <c r="C13" s="1179"/>
      <c r="D13" s="1179"/>
      <c r="E13" s="1179"/>
      <c r="F13" s="1179"/>
      <c r="G13" s="1179"/>
      <c r="H13" s="1179"/>
      <c r="I13" s="1179"/>
      <c r="J13" s="1179"/>
      <c r="K13" s="1179"/>
      <c r="L13" s="1179"/>
      <c r="M13" s="1179"/>
      <c r="N13" s="1179"/>
      <c r="O13" s="1179"/>
      <c r="P13" s="1179"/>
      <c r="Q13" s="1179"/>
      <c r="R13" s="1179"/>
      <c r="S13" s="1179"/>
      <c r="T13" s="1179"/>
      <c r="U13" s="1179"/>
      <c r="V13" s="1179"/>
      <c r="W13" s="1179"/>
      <c r="X13" s="1179"/>
      <c r="Y13" s="1179"/>
      <c r="Z13" s="1179"/>
      <c r="AA13" s="1179"/>
      <c r="AB13" s="1179"/>
    </row>
    <row r="14" spans="2:28" ht="12.75" customHeight="1">
      <c r="B14" s="1179"/>
      <c r="C14" s="1179"/>
      <c r="D14" s="1179"/>
      <c r="E14" s="1179"/>
      <c r="F14" s="1179"/>
      <c r="G14" s="1179"/>
      <c r="H14" s="1179"/>
      <c r="I14" s="1179"/>
      <c r="J14" s="1179"/>
      <c r="K14" s="1179"/>
      <c r="L14" s="1179"/>
      <c r="M14" s="1179"/>
      <c r="N14" s="1179"/>
      <c r="O14" s="1179"/>
      <c r="P14" s="1179"/>
      <c r="Q14" s="1179"/>
      <c r="R14" s="1179"/>
      <c r="S14" s="1179"/>
      <c r="T14" s="1179"/>
      <c r="U14" s="1179"/>
      <c r="V14" s="1179"/>
      <c r="W14" s="1179"/>
      <c r="X14" s="1179"/>
      <c r="Y14" s="1179"/>
      <c r="Z14" s="1179"/>
      <c r="AA14" s="1179"/>
      <c r="AB14" s="1179"/>
    </row>
    <row r="15" spans="2:28" ht="12.75" customHeight="1">
      <c r="B15" s="1179"/>
      <c r="C15" s="1179"/>
      <c r="D15" s="1179"/>
      <c r="E15" s="1179"/>
      <c r="F15" s="1179"/>
      <c r="G15" s="1179"/>
      <c r="H15" s="1179"/>
      <c r="I15" s="1179"/>
      <c r="J15" s="1179"/>
      <c r="K15" s="1179"/>
      <c r="L15" s="1179"/>
      <c r="M15" s="1179"/>
      <c r="N15" s="1179"/>
      <c r="O15" s="1179"/>
      <c r="P15" s="1179"/>
      <c r="Q15" s="1179"/>
      <c r="R15" s="1179"/>
      <c r="S15" s="1179"/>
      <c r="T15" s="1179"/>
      <c r="U15" s="1179"/>
      <c r="V15" s="1179"/>
      <c r="W15" s="1179"/>
      <c r="X15" s="1179"/>
      <c r="Y15" s="1179"/>
      <c r="Z15" s="1179"/>
      <c r="AA15" s="1179"/>
      <c r="AB15" s="1179"/>
    </row>
    <row r="16" spans="2:28" ht="4.5" customHeight="1">
      <c r="B16" s="966"/>
      <c r="C16" s="966"/>
      <c r="D16" s="966"/>
      <c r="E16" s="966"/>
      <c r="F16" s="966"/>
      <c r="G16" s="966"/>
      <c r="H16" s="966"/>
      <c r="I16" s="966"/>
      <c r="J16" s="966"/>
      <c r="K16" s="966"/>
      <c r="L16" s="966"/>
      <c r="M16" s="966"/>
      <c r="N16" s="966"/>
      <c r="O16" s="966"/>
      <c r="P16" s="966"/>
      <c r="Q16" s="966"/>
      <c r="R16" s="966"/>
      <c r="S16" s="966"/>
      <c r="T16" s="966"/>
      <c r="U16" s="966"/>
      <c r="V16" s="966"/>
      <c r="W16" s="966"/>
      <c r="X16" s="966"/>
      <c r="Y16" s="966"/>
      <c r="Z16" s="966"/>
      <c r="AA16" s="966"/>
      <c r="AB16" s="966"/>
    </row>
    <row r="17" spans="2:28" ht="12.75" customHeight="1">
      <c r="B17" s="1171">
        <v>1</v>
      </c>
      <c r="C17" s="1174" t="s">
        <v>1050</v>
      </c>
      <c r="D17" s="1174"/>
      <c r="E17" s="1174"/>
      <c r="F17" s="1174"/>
      <c r="G17" s="1174"/>
      <c r="H17" s="1174"/>
      <c r="I17" s="1174"/>
      <c r="J17" s="1174"/>
      <c r="K17" s="1174"/>
      <c r="L17" s="1174"/>
      <c r="M17" s="1174"/>
      <c r="N17" s="1174"/>
      <c r="O17" s="1174"/>
      <c r="P17" s="1174"/>
      <c r="Q17" s="1174"/>
      <c r="R17" s="1174"/>
      <c r="S17" s="1174"/>
      <c r="T17" s="1174"/>
      <c r="U17" s="1174"/>
      <c r="V17" s="1174"/>
      <c r="W17" s="1174"/>
      <c r="X17" s="1174"/>
      <c r="Y17" s="1174"/>
      <c r="Z17" s="1174"/>
      <c r="AA17" s="1174"/>
      <c r="AB17" s="1174"/>
    </row>
    <row r="18" spans="2:28" ht="12.75" customHeight="1">
      <c r="B18" s="1172"/>
      <c r="C18" s="1175"/>
      <c r="D18" s="1175"/>
      <c r="E18" s="1175"/>
      <c r="F18" s="1175"/>
      <c r="G18" s="1175"/>
      <c r="H18" s="1175"/>
      <c r="I18" s="1175"/>
      <c r="J18" s="1175"/>
      <c r="K18" s="1175"/>
      <c r="L18" s="1175"/>
      <c r="M18" s="1175"/>
      <c r="N18" s="1175"/>
      <c r="O18" s="1175"/>
      <c r="P18" s="1175"/>
      <c r="Q18" s="1175"/>
      <c r="R18" s="1175"/>
      <c r="S18" s="1175"/>
      <c r="T18" s="1175"/>
      <c r="U18" s="1175"/>
      <c r="V18" s="1175"/>
      <c r="W18" s="1175"/>
      <c r="X18" s="1175"/>
      <c r="Y18" s="1175"/>
      <c r="Z18" s="1175"/>
      <c r="AA18" s="1175"/>
      <c r="AB18" s="1175"/>
    </row>
    <row r="19" spans="2:28" ht="12.75" customHeight="1">
      <c r="B19" s="1172"/>
      <c r="C19" s="1175"/>
      <c r="D19" s="1175"/>
      <c r="E19" s="1175"/>
      <c r="F19" s="1175"/>
      <c r="G19" s="1175"/>
      <c r="H19" s="1175"/>
      <c r="I19" s="1175"/>
      <c r="J19" s="1175"/>
      <c r="K19" s="1175"/>
      <c r="L19" s="1175"/>
      <c r="M19" s="1175"/>
      <c r="N19" s="1175"/>
      <c r="O19" s="1175"/>
      <c r="P19" s="1175"/>
      <c r="Q19" s="1175"/>
      <c r="R19" s="1175"/>
      <c r="S19" s="1175"/>
      <c r="T19" s="1175"/>
      <c r="U19" s="1175"/>
      <c r="V19" s="1175"/>
      <c r="W19" s="1175"/>
      <c r="X19" s="1175"/>
      <c r="Y19" s="1175"/>
      <c r="Z19" s="1175"/>
      <c r="AA19" s="1175"/>
      <c r="AB19" s="1175"/>
    </row>
    <row r="20" spans="2:28" ht="12.75" customHeight="1">
      <c r="B20" s="1172"/>
      <c r="C20" s="1175"/>
      <c r="D20" s="1175"/>
      <c r="E20" s="1175"/>
      <c r="F20" s="1175"/>
      <c r="G20" s="1175"/>
      <c r="H20" s="1175"/>
      <c r="I20" s="1175"/>
      <c r="J20" s="1175"/>
      <c r="K20" s="1175"/>
      <c r="L20" s="1175"/>
      <c r="M20" s="1175"/>
      <c r="N20" s="1175"/>
      <c r="O20" s="1175"/>
      <c r="P20" s="1175"/>
      <c r="Q20" s="1175"/>
      <c r="R20" s="1175"/>
      <c r="S20" s="1175"/>
      <c r="T20" s="1175"/>
      <c r="U20" s="1175"/>
      <c r="V20" s="1175"/>
      <c r="W20" s="1175"/>
      <c r="X20" s="1175"/>
      <c r="Y20" s="1175"/>
      <c r="Z20" s="1175"/>
      <c r="AA20" s="1175"/>
      <c r="AB20" s="1175"/>
    </row>
    <row r="21" spans="2:28" ht="12.75" customHeight="1">
      <c r="B21" s="1173"/>
      <c r="C21" s="1176"/>
      <c r="D21" s="1176"/>
      <c r="E21" s="1176"/>
      <c r="F21" s="1176"/>
      <c r="G21" s="1176"/>
      <c r="H21" s="1176"/>
      <c r="I21" s="1176"/>
      <c r="J21" s="1176"/>
      <c r="K21" s="1176"/>
      <c r="L21" s="1176"/>
      <c r="M21" s="1176"/>
      <c r="N21" s="1176"/>
      <c r="O21" s="1176"/>
      <c r="P21" s="1176"/>
      <c r="Q21" s="1176"/>
      <c r="R21" s="1176"/>
      <c r="S21" s="1176"/>
      <c r="T21" s="1176"/>
      <c r="U21" s="1176"/>
      <c r="V21" s="1176"/>
      <c r="W21" s="1176"/>
      <c r="X21" s="1176"/>
      <c r="Y21" s="1176"/>
      <c r="Z21" s="1176"/>
      <c r="AA21" s="1176"/>
      <c r="AB21" s="1176"/>
    </row>
    <row r="22" spans="2:28" ht="12.75" customHeight="1">
      <c r="B22" s="369"/>
      <c r="C22" s="370"/>
      <c r="D22" s="370"/>
      <c r="E22" s="370"/>
      <c r="F22" s="370"/>
      <c r="G22" s="370"/>
      <c r="H22" s="370"/>
      <c r="I22" s="370"/>
      <c r="J22" s="370"/>
      <c r="K22" s="370"/>
      <c r="L22" s="370"/>
      <c r="M22" s="370"/>
      <c r="N22" s="370"/>
      <c r="O22" s="370"/>
      <c r="P22" s="370"/>
      <c r="Q22" s="370"/>
      <c r="R22" s="370"/>
      <c r="S22" s="370"/>
      <c r="T22" s="370"/>
      <c r="U22" s="370"/>
      <c r="V22" s="370"/>
      <c r="W22" s="370"/>
      <c r="X22" s="370"/>
      <c r="Y22" s="370"/>
      <c r="Z22" s="370"/>
      <c r="AA22" s="370"/>
      <c r="AB22" s="370"/>
    </row>
    <row r="23" spans="2:28" ht="12.75" customHeight="1">
      <c r="B23" s="369"/>
      <c r="C23" s="370"/>
    </row>
    <row r="24" spans="2:28" ht="12.75" customHeight="1">
      <c r="B24" s="1171">
        <v>2</v>
      </c>
      <c r="C24" s="1174" t="s">
        <v>864</v>
      </c>
      <c r="D24" s="1174"/>
      <c r="E24" s="1174"/>
      <c r="F24" s="1174"/>
      <c r="G24" s="1174"/>
      <c r="H24" s="1174"/>
      <c r="I24" s="1174"/>
      <c r="J24" s="1174"/>
      <c r="K24" s="1174"/>
      <c r="L24" s="1174"/>
      <c r="M24" s="1174"/>
      <c r="N24" s="1174"/>
      <c r="O24" s="1174"/>
      <c r="P24" s="1174"/>
      <c r="Q24" s="1174"/>
      <c r="R24" s="1174"/>
      <c r="S24" s="1174"/>
      <c r="T24" s="1174"/>
      <c r="U24" s="1174"/>
      <c r="V24" s="1174"/>
      <c r="W24" s="1174"/>
      <c r="X24" s="1174"/>
      <c r="Y24" s="1174"/>
      <c r="Z24" s="1174"/>
      <c r="AA24" s="1174"/>
      <c r="AB24" s="1174"/>
    </row>
    <row r="25" spans="2:28" ht="12.75" customHeight="1">
      <c r="B25" s="1172"/>
      <c r="C25" s="1175"/>
      <c r="D25" s="1175"/>
      <c r="E25" s="1175"/>
      <c r="F25" s="1175"/>
      <c r="G25" s="1175"/>
      <c r="H25" s="1175"/>
      <c r="I25" s="1175"/>
      <c r="J25" s="1175"/>
      <c r="K25" s="1175"/>
      <c r="L25" s="1175"/>
      <c r="M25" s="1175"/>
      <c r="N25" s="1175"/>
      <c r="O25" s="1175"/>
      <c r="P25" s="1175"/>
      <c r="Q25" s="1175"/>
      <c r="R25" s="1175"/>
      <c r="S25" s="1175"/>
      <c r="T25" s="1175"/>
      <c r="U25" s="1175"/>
      <c r="V25" s="1175"/>
      <c r="W25" s="1175"/>
      <c r="X25" s="1175"/>
      <c r="Y25" s="1175"/>
      <c r="Z25" s="1175"/>
      <c r="AA25" s="1175"/>
      <c r="AB25" s="1175"/>
    </row>
    <row r="26" spans="2:28" ht="12.75" customHeight="1">
      <c r="B26" s="1172"/>
      <c r="C26" s="1175"/>
      <c r="D26" s="1175"/>
      <c r="E26" s="1175"/>
      <c r="F26" s="1175"/>
      <c r="G26" s="1175"/>
      <c r="H26" s="1175"/>
      <c r="I26" s="1175"/>
      <c r="J26" s="1175"/>
      <c r="K26" s="1175"/>
      <c r="L26" s="1175"/>
      <c r="M26" s="1175"/>
      <c r="N26" s="1175"/>
      <c r="O26" s="1175"/>
      <c r="P26" s="1175"/>
      <c r="Q26" s="1175"/>
      <c r="R26" s="1175"/>
      <c r="S26" s="1175"/>
      <c r="T26" s="1175"/>
      <c r="U26" s="1175"/>
      <c r="V26" s="1175"/>
      <c r="W26" s="1175"/>
      <c r="X26" s="1175"/>
      <c r="Y26" s="1175"/>
      <c r="Z26" s="1175"/>
      <c r="AA26" s="1175"/>
      <c r="AB26" s="1175"/>
    </row>
    <row r="27" spans="2:28" ht="12.75" customHeight="1">
      <c r="B27" s="1172"/>
      <c r="C27" s="1175"/>
      <c r="D27" s="1175"/>
      <c r="E27" s="1175"/>
      <c r="F27" s="1175"/>
      <c r="G27" s="1175"/>
      <c r="H27" s="1175"/>
      <c r="I27" s="1175"/>
      <c r="J27" s="1175"/>
      <c r="K27" s="1175"/>
      <c r="L27" s="1175"/>
      <c r="M27" s="1175"/>
      <c r="N27" s="1175"/>
      <c r="O27" s="1175"/>
      <c r="P27" s="1175"/>
      <c r="Q27" s="1175"/>
      <c r="R27" s="1175"/>
      <c r="S27" s="1175"/>
      <c r="T27" s="1175"/>
      <c r="U27" s="1175"/>
      <c r="V27" s="1175"/>
      <c r="W27" s="1175"/>
      <c r="X27" s="1175"/>
      <c r="Y27" s="1175"/>
      <c r="Z27" s="1175"/>
      <c r="AA27" s="1175"/>
      <c r="AB27" s="1175"/>
    </row>
    <row r="28" spans="2:28" ht="12.75" customHeight="1">
      <c r="B28" s="1173"/>
      <c r="C28" s="1176"/>
      <c r="D28" s="1176"/>
      <c r="E28" s="1176"/>
      <c r="F28" s="1176"/>
      <c r="G28" s="1176"/>
      <c r="H28" s="1176"/>
      <c r="I28" s="1176"/>
      <c r="J28" s="1176"/>
      <c r="K28" s="1176"/>
      <c r="L28" s="1176"/>
      <c r="M28" s="1176"/>
      <c r="N28" s="1176"/>
      <c r="O28" s="1176"/>
      <c r="P28" s="1176"/>
      <c r="Q28" s="1176"/>
      <c r="R28" s="1176"/>
      <c r="S28" s="1176"/>
      <c r="T28" s="1176"/>
      <c r="U28" s="1176"/>
      <c r="V28" s="1176"/>
      <c r="W28" s="1176"/>
      <c r="X28" s="1176"/>
      <c r="Y28" s="1176"/>
      <c r="Z28" s="1176"/>
      <c r="AA28" s="1176"/>
      <c r="AB28" s="1176"/>
    </row>
    <row r="29" spans="2:28" ht="12.75" customHeight="1">
      <c r="B29" s="369"/>
      <c r="C29" s="370"/>
      <c r="D29" s="370"/>
      <c r="E29" s="370"/>
      <c r="F29" s="370"/>
      <c r="G29" s="370"/>
      <c r="H29" s="370"/>
      <c r="I29" s="370"/>
      <c r="J29" s="370"/>
      <c r="K29" s="370"/>
      <c r="L29" s="370"/>
      <c r="M29" s="370"/>
      <c r="N29" s="370"/>
      <c r="O29" s="370"/>
      <c r="P29" s="370"/>
      <c r="Q29" s="370"/>
      <c r="R29" s="370"/>
      <c r="S29" s="370"/>
      <c r="T29" s="370"/>
      <c r="U29" s="370"/>
      <c r="V29" s="370"/>
      <c r="W29" s="370"/>
      <c r="X29" s="370"/>
      <c r="Y29" s="370"/>
      <c r="Z29" s="370"/>
      <c r="AA29" s="370"/>
      <c r="AB29" s="370"/>
    </row>
    <row r="30" spans="2:28" ht="12.75" customHeight="1">
      <c r="B30" s="369"/>
      <c r="C30" s="370"/>
    </row>
    <row r="31" spans="2:28" ht="12.75" customHeight="1">
      <c r="B31" s="1171">
        <v>3</v>
      </c>
      <c r="C31" s="1174" t="s">
        <v>435</v>
      </c>
      <c r="D31" s="1174"/>
      <c r="E31" s="1174"/>
      <c r="F31" s="1174"/>
      <c r="G31" s="1174"/>
      <c r="H31" s="1174"/>
      <c r="I31" s="1174"/>
      <c r="J31" s="1174"/>
      <c r="K31" s="1174"/>
      <c r="L31" s="1174"/>
      <c r="M31" s="1174"/>
      <c r="N31" s="1174"/>
      <c r="O31" s="1174"/>
      <c r="P31" s="1174"/>
      <c r="Q31" s="1174"/>
      <c r="R31" s="1174"/>
      <c r="S31" s="1174"/>
      <c r="T31" s="1174"/>
      <c r="U31" s="1174"/>
      <c r="V31" s="1174"/>
      <c r="W31" s="1174"/>
      <c r="X31" s="1174"/>
      <c r="Y31" s="1174"/>
      <c r="Z31" s="1174"/>
      <c r="AA31" s="1174"/>
      <c r="AB31" s="1174"/>
    </row>
    <row r="32" spans="2:28" ht="12.75" customHeight="1">
      <c r="B32" s="1172"/>
      <c r="C32" s="1175"/>
      <c r="D32" s="1175"/>
      <c r="E32" s="1175"/>
      <c r="F32" s="1175"/>
      <c r="G32" s="1175"/>
      <c r="H32" s="1175"/>
      <c r="I32" s="1175"/>
      <c r="J32" s="1175"/>
      <c r="K32" s="1175"/>
      <c r="L32" s="1175"/>
      <c r="M32" s="1175"/>
      <c r="N32" s="1175"/>
      <c r="O32" s="1175"/>
      <c r="P32" s="1175"/>
      <c r="Q32" s="1175"/>
      <c r="R32" s="1175"/>
      <c r="S32" s="1175"/>
      <c r="T32" s="1175"/>
      <c r="U32" s="1175"/>
      <c r="V32" s="1175"/>
      <c r="W32" s="1175"/>
      <c r="X32" s="1175"/>
      <c r="Y32" s="1175"/>
      <c r="Z32" s="1175"/>
      <c r="AA32" s="1175"/>
      <c r="AB32" s="1175"/>
    </row>
    <row r="33" spans="2:28" ht="12.75" customHeight="1">
      <c r="B33" s="1172"/>
      <c r="C33" s="1175"/>
      <c r="D33" s="1175"/>
      <c r="E33" s="1175"/>
      <c r="F33" s="1175"/>
      <c r="G33" s="1175"/>
      <c r="H33" s="1175"/>
      <c r="I33" s="1175"/>
      <c r="J33" s="1175"/>
      <c r="K33" s="1175"/>
      <c r="L33" s="1175"/>
      <c r="M33" s="1175"/>
      <c r="N33" s="1175"/>
      <c r="O33" s="1175"/>
      <c r="P33" s="1175"/>
      <c r="Q33" s="1175"/>
      <c r="R33" s="1175"/>
      <c r="S33" s="1175"/>
      <c r="T33" s="1175"/>
      <c r="U33" s="1175"/>
      <c r="V33" s="1175"/>
      <c r="W33" s="1175"/>
      <c r="X33" s="1175"/>
      <c r="Y33" s="1175"/>
      <c r="Z33" s="1175"/>
      <c r="AA33" s="1175"/>
      <c r="AB33" s="1175"/>
    </row>
    <row r="34" spans="2:28" ht="12.75" customHeight="1">
      <c r="B34" s="1172"/>
      <c r="C34" s="1175"/>
      <c r="D34" s="1175"/>
      <c r="E34" s="1175"/>
      <c r="F34" s="1175"/>
      <c r="G34" s="1175"/>
      <c r="H34" s="1175"/>
      <c r="I34" s="1175"/>
      <c r="J34" s="1175"/>
      <c r="K34" s="1175"/>
      <c r="L34" s="1175"/>
      <c r="M34" s="1175"/>
      <c r="N34" s="1175"/>
      <c r="O34" s="1175"/>
      <c r="P34" s="1175"/>
      <c r="Q34" s="1175"/>
      <c r="R34" s="1175"/>
      <c r="S34" s="1175"/>
      <c r="T34" s="1175"/>
      <c r="U34" s="1175"/>
      <c r="V34" s="1175"/>
      <c r="W34" s="1175"/>
      <c r="X34" s="1175"/>
      <c r="Y34" s="1175"/>
      <c r="Z34" s="1175"/>
      <c r="AA34" s="1175"/>
      <c r="AB34" s="1175"/>
    </row>
    <row r="35" spans="2:28" ht="12.75" customHeight="1">
      <c r="B35" s="1173"/>
      <c r="C35" s="1176"/>
      <c r="D35" s="1176"/>
      <c r="E35" s="1176"/>
      <c r="F35" s="1176"/>
      <c r="G35" s="1176"/>
      <c r="H35" s="1176"/>
      <c r="I35" s="1176"/>
      <c r="J35" s="1176"/>
      <c r="K35" s="1176"/>
      <c r="L35" s="1176"/>
      <c r="M35" s="1176"/>
      <c r="N35" s="1176"/>
      <c r="O35" s="1176"/>
      <c r="P35" s="1176"/>
      <c r="Q35" s="1176"/>
      <c r="R35" s="1176"/>
      <c r="S35" s="1176"/>
      <c r="T35" s="1176"/>
      <c r="U35" s="1176"/>
      <c r="V35" s="1176"/>
      <c r="W35" s="1176"/>
      <c r="X35" s="1176"/>
      <c r="Y35" s="1176"/>
      <c r="Z35" s="1176"/>
      <c r="AA35" s="1176"/>
      <c r="AB35" s="1176"/>
    </row>
    <row r="36" spans="2:28" ht="12.75" customHeight="1">
      <c r="B36" s="369"/>
      <c r="C36" s="370"/>
      <c r="D36" s="370"/>
      <c r="E36" s="370"/>
      <c r="F36" s="370"/>
      <c r="G36" s="370"/>
      <c r="H36" s="370"/>
      <c r="I36" s="370"/>
      <c r="J36" s="370"/>
      <c r="K36" s="370"/>
      <c r="L36" s="370"/>
      <c r="M36" s="370"/>
      <c r="N36" s="370"/>
      <c r="O36" s="370"/>
      <c r="P36" s="370"/>
      <c r="Q36" s="370"/>
      <c r="R36" s="370"/>
      <c r="S36" s="370"/>
      <c r="T36" s="370"/>
      <c r="U36" s="370"/>
      <c r="V36" s="370"/>
      <c r="W36" s="370"/>
      <c r="X36" s="370"/>
      <c r="Y36" s="370"/>
      <c r="Z36" s="370"/>
      <c r="AA36" s="370"/>
      <c r="AB36" s="370"/>
    </row>
    <row r="37" spans="2:28" ht="12.75" customHeight="1">
      <c r="B37" s="369"/>
      <c r="C37" s="370"/>
    </row>
    <row r="38" spans="2:28" ht="12.75" customHeight="1">
      <c r="B38" s="1171">
        <v>4</v>
      </c>
      <c r="C38" s="1174" t="s">
        <v>476</v>
      </c>
      <c r="D38" s="1174"/>
      <c r="E38" s="1174"/>
      <c r="F38" s="1174"/>
      <c r="G38" s="1174"/>
      <c r="H38" s="1174"/>
      <c r="I38" s="1174"/>
      <c r="J38" s="1174"/>
      <c r="K38" s="1174"/>
      <c r="L38" s="1174"/>
      <c r="M38" s="1174"/>
      <c r="N38" s="1174"/>
      <c r="O38" s="1174"/>
      <c r="P38" s="1174"/>
      <c r="Q38" s="1174"/>
      <c r="R38" s="1174"/>
      <c r="S38" s="1174"/>
      <c r="T38" s="1174"/>
      <c r="U38" s="1174"/>
      <c r="V38" s="1174"/>
      <c r="W38" s="1174"/>
      <c r="X38" s="1174"/>
      <c r="Y38" s="1174"/>
      <c r="Z38" s="1174"/>
      <c r="AA38" s="1174"/>
      <c r="AB38" s="1174"/>
    </row>
    <row r="39" spans="2:28" ht="12.75" customHeight="1">
      <c r="B39" s="1172"/>
      <c r="C39" s="1175"/>
      <c r="D39" s="1175"/>
      <c r="E39" s="1175"/>
      <c r="F39" s="1175"/>
      <c r="G39" s="1175"/>
      <c r="H39" s="1175"/>
      <c r="I39" s="1175"/>
      <c r="J39" s="1175"/>
      <c r="K39" s="1175"/>
      <c r="L39" s="1175"/>
      <c r="M39" s="1175"/>
      <c r="N39" s="1175"/>
      <c r="O39" s="1175"/>
      <c r="P39" s="1175"/>
      <c r="Q39" s="1175"/>
      <c r="R39" s="1175"/>
      <c r="S39" s="1175"/>
      <c r="T39" s="1175"/>
      <c r="U39" s="1175"/>
      <c r="V39" s="1175"/>
      <c r="W39" s="1175"/>
      <c r="X39" s="1175"/>
      <c r="Y39" s="1175"/>
      <c r="Z39" s="1175"/>
      <c r="AA39" s="1175"/>
      <c r="AB39" s="1175"/>
    </row>
    <row r="40" spans="2:28" ht="12.75" customHeight="1">
      <c r="B40" s="1172"/>
      <c r="C40" s="1175"/>
      <c r="D40" s="1175"/>
      <c r="E40" s="1175"/>
      <c r="F40" s="1175"/>
      <c r="G40" s="1175"/>
      <c r="H40" s="1175"/>
      <c r="I40" s="1175"/>
      <c r="J40" s="1175"/>
      <c r="K40" s="1175"/>
      <c r="L40" s="1175"/>
      <c r="M40" s="1175"/>
      <c r="N40" s="1175"/>
      <c r="O40" s="1175"/>
      <c r="P40" s="1175"/>
      <c r="Q40" s="1175"/>
      <c r="R40" s="1175"/>
      <c r="S40" s="1175"/>
      <c r="T40" s="1175"/>
      <c r="U40" s="1175"/>
      <c r="V40" s="1175"/>
      <c r="W40" s="1175"/>
      <c r="X40" s="1175"/>
      <c r="Y40" s="1175"/>
      <c r="Z40" s="1175"/>
      <c r="AA40" s="1175"/>
      <c r="AB40" s="1175"/>
    </row>
    <row r="41" spans="2:28" ht="12.75" customHeight="1">
      <c r="B41" s="1172"/>
      <c r="C41" s="1175"/>
      <c r="D41" s="1175"/>
      <c r="E41" s="1175"/>
      <c r="F41" s="1175"/>
      <c r="G41" s="1175"/>
      <c r="H41" s="1175"/>
      <c r="I41" s="1175"/>
      <c r="J41" s="1175"/>
      <c r="K41" s="1175"/>
      <c r="L41" s="1175"/>
      <c r="M41" s="1175"/>
      <c r="N41" s="1175"/>
      <c r="O41" s="1175"/>
      <c r="P41" s="1175"/>
      <c r="Q41" s="1175"/>
      <c r="R41" s="1175"/>
      <c r="S41" s="1175"/>
      <c r="T41" s="1175"/>
      <c r="U41" s="1175"/>
      <c r="V41" s="1175"/>
      <c r="W41" s="1175"/>
      <c r="X41" s="1175"/>
      <c r="Y41" s="1175"/>
      <c r="Z41" s="1175"/>
      <c r="AA41" s="1175"/>
      <c r="AB41" s="1175"/>
    </row>
    <row r="42" spans="2:28" ht="12.75" customHeight="1">
      <c r="B42" s="1173"/>
      <c r="C42" s="1176"/>
      <c r="D42" s="1176"/>
      <c r="E42" s="1176"/>
      <c r="F42" s="1176"/>
      <c r="G42" s="1176"/>
      <c r="H42" s="1176"/>
      <c r="I42" s="1176"/>
      <c r="J42" s="1176"/>
      <c r="K42" s="1176"/>
      <c r="L42" s="1176"/>
      <c r="M42" s="1176"/>
      <c r="N42" s="1176"/>
      <c r="O42" s="1176"/>
      <c r="P42" s="1176"/>
      <c r="Q42" s="1176"/>
      <c r="R42" s="1176"/>
      <c r="S42" s="1176"/>
      <c r="T42" s="1176"/>
      <c r="U42" s="1176"/>
      <c r="V42" s="1176"/>
      <c r="W42" s="1176"/>
      <c r="X42" s="1176"/>
      <c r="Y42" s="1176"/>
      <c r="Z42" s="1176"/>
      <c r="AA42" s="1176"/>
      <c r="AB42" s="1176"/>
    </row>
    <row r="43" spans="2:28" ht="12.75" customHeight="1"/>
    <row r="44" spans="2:28">
      <c r="B44" s="969" t="s">
        <v>433</v>
      </c>
      <c r="C44" s="970" t="s">
        <v>510</v>
      </c>
      <c r="D44" s="970"/>
      <c r="E44" s="970"/>
      <c r="F44" s="970"/>
      <c r="G44" s="970"/>
      <c r="H44" s="970"/>
      <c r="I44" s="970"/>
      <c r="J44" s="970"/>
      <c r="K44" s="970"/>
      <c r="L44" s="970"/>
      <c r="M44" s="970"/>
      <c r="N44" s="970"/>
      <c r="O44" s="970"/>
      <c r="P44" s="970"/>
      <c r="Q44" s="970"/>
      <c r="R44" s="970"/>
      <c r="S44" s="970"/>
      <c r="T44" s="970"/>
      <c r="U44" s="970"/>
      <c r="V44" s="970"/>
      <c r="W44" s="970"/>
      <c r="X44" s="970"/>
      <c r="Y44" s="970"/>
      <c r="Z44" s="970"/>
      <c r="AA44" s="970"/>
      <c r="AB44" s="970"/>
    </row>
    <row r="45" spans="2:28">
      <c r="C45" s="970" t="s">
        <v>1101</v>
      </c>
      <c r="D45" s="970"/>
      <c r="E45" s="970"/>
      <c r="F45" s="970"/>
      <c r="G45" s="970"/>
      <c r="H45" s="970"/>
      <c r="I45" s="970"/>
      <c r="J45" s="970"/>
      <c r="K45" s="970"/>
      <c r="L45" s="970"/>
      <c r="M45" s="970"/>
      <c r="N45" s="970"/>
      <c r="O45" s="970"/>
      <c r="P45" s="970"/>
      <c r="Q45" s="970"/>
      <c r="R45" s="970"/>
      <c r="S45" s="970"/>
      <c r="T45" s="970"/>
      <c r="U45" s="970"/>
      <c r="V45" s="970"/>
      <c r="W45" s="970"/>
      <c r="X45" s="970"/>
      <c r="Y45" s="970"/>
      <c r="Z45" s="970"/>
      <c r="AA45" s="970"/>
      <c r="AB45" s="970"/>
    </row>
    <row r="46" spans="2:28">
      <c r="B46" s="969"/>
      <c r="C46" s="970"/>
      <c r="D46" s="970"/>
      <c r="E46" s="970"/>
      <c r="F46" s="970"/>
      <c r="G46" s="970"/>
      <c r="H46" s="970"/>
      <c r="I46" s="970"/>
      <c r="J46" s="970"/>
      <c r="K46" s="970"/>
      <c r="L46" s="970"/>
      <c r="M46" s="970"/>
      <c r="N46" s="970"/>
      <c r="O46" s="970"/>
      <c r="P46" s="970"/>
      <c r="Q46" s="970"/>
      <c r="R46" s="970"/>
      <c r="S46" s="970"/>
      <c r="T46" s="970"/>
      <c r="U46" s="970"/>
      <c r="V46" s="970"/>
      <c r="W46" s="970"/>
      <c r="X46" s="970"/>
      <c r="Y46" s="970"/>
      <c r="Z46" s="970"/>
      <c r="AA46" s="970"/>
      <c r="AB46" s="970"/>
    </row>
  </sheetData>
  <sheetProtection sheet="1" selectLockedCells="1"/>
  <mergeCells count="11">
    <mergeCell ref="B31:B35"/>
    <mergeCell ref="C31:AB35"/>
    <mergeCell ref="B38:B42"/>
    <mergeCell ref="C38:AB42"/>
    <mergeCell ref="B2:AB3"/>
    <mergeCell ref="C4:AA10"/>
    <mergeCell ref="B13:AB15"/>
    <mergeCell ref="B17:B21"/>
    <mergeCell ref="C17:AB21"/>
    <mergeCell ref="B24:B28"/>
    <mergeCell ref="C24:AB28"/>
  </mergeCells>
  <phoneticPr fontId="1"/>
  <printOptions horizontalCentered="1" verticalCentered="1"/>
  <pageMargins left="0.39370078740157483" right="0.39370078740157483" top="0.39370078740157483" bottom="0.39370078740157483" header="0" footer="0.19685039370078741"/>
  <pageSetup paperSize="9" orientation="landscape" r:id="rId1"/>
  <headerFooter scaleWithDoc="0">
    <oddFooter>&amp;P / &amp;N ページ</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CCECFF"/>
    <pageSetUpPr fitToPage="1"/>
  </sheetPr>
  <dimension ref="A1:AC26"/>
  <sheetViews>
    <sheetView showGridLines="0" zoomScaleNormal="100" zoomScaleSheetLayoutView="100" workbookViewId="0">
      <selection sqref="A1:C1"/>
    </sheetView>
  </sheetViews>
  <sheetFormatPr defaultColWidth="10.6640625" defaultRowHeight="24" customHeight="1"/>
  <cols>
    <col min="1" max="2" width="4.6640625" style="1" customWidth="1"/>
    <col min="3" max="7" width="10.6640625" style="1"/>
    <col min="8" max="8" width="10.6640625" style="1" customWidth="1"/>
    <col min="9" max="10" width="10.6640625" style="1"/>
    <col min="11" max="12" width="8.6640625" style="1" customWidth="1"/>
    <col min="13" max="15" width="6.6640625" style="1" customWidth="1"/>
    <col min="16" max="16" width="4.6640625" style="1" customWidth="1"/>
    <col min="17" max="17" width="3.6640625" style="2" customWidth="1"/>
    <col min="18" max="18" width="13.77734375" style="1" customWidth="1"/>
    <col min="19" max="19" width="5.44140625" style="1" customWidth="1"/>
    <col min="20" max="20" width="2.6640625" style="2" customWidth="1"/>
    <col min="21" max="21" width="5.6640625" style="1" customWidth="1"/>
    <col min="22" max="22" width="3.44140625" style="1" bestFit="1" customWidth="1"/>
    <col min="23" max="23" width="7.6640625" style="1" customWidth="1"/>
    <col min="24" max="24" width="2.44140625" style="1" customWidth="1"/>
    <col min="25" max="25" width="7.6640625" style="1" customWidth="1"/>
    <col min="26" max="26" width="7.44140625" style="1" bestFit="1" customWidth="1"/>
    <col min="27" max="16384" width="10.6640625" style="1"/>
  </cols>
  <sheetData>
    <row r="1" spans="1:29" ht="24" customHeight="1" thickBot="1">
      <c r="A1" s="1858" t="s">
        <v>0</v>
      </c>
      <c r="B1" s="1859"/>
      <c r="C1" s="1860"/>
      <c r="D1" s="1855" t="str">
        <f>IF('法人入力シート（要入力）'!E4="","",'法人入力シート（要入力）'!E4)</f>
        <v/>
      </c>
      <c r="E1" s="1856"/>
      <c r="F1" s="1856"/>
      <c r="G1" s="1856"/>
      <c r="H1" s="1857"/>
      <c r="R1" s="1885" t="s">
        <v>491</v>
      </c>
      <c r="S1" s="1886"/>
      <c r="T1" s="1886"/>
      <c r="U1" s="1886"/>
      <c r="V1" s="1886"/>
      <c r="W1" s="1886"/>
      <c r="X1" s="1886"/>
      <c r="Y1" s="1886"/>
      <c r="Z1" s="405"/>
      <c r="AA1" s="405"/>
    </row>
    <row r="3" spans="1:29" ht="24" customHeight="1">
      <c r="A3" s="57" t="s">
        <v>1</v>
      </c>
      <c r="B3" s="58"/>
      <c r="C3" s="58"/>
      <c r="D3" s="58"/>
      <c r="E3" s="58"/>
    </row>
    <row r="4" spans="1:29" ht="24" customHeight="1">
      <c r="A4" s="523" t="s">
        <v>685</v>
      </c>
      <c r="B4" s="58"/>
      <c r="C4" s="58"/>
      <c r="D4" s="58"/>
      <c r="E4" s="58"/>
      <c r="H4" s="56" t="s">
        <v>3</v>
      </c>
    </row>
    <row r="5" spans="1:29" ht="30" customHeight="1">
      <c r="A5" s="58"/>
      <c r="B5" s="58"/>
      <c r="C5" s="58"/>
      <c r="D5" s="58"/>
      <c r="E5" s="58"/>
      <c r="H5" s="1869" t="s">
        <v>1054</v>
      </c>
      <c r="I5" s="1869"/>
      <c r="J5" s="1869"/>
      <c r="K5" s="1869"/>
      <c r="L5" s="1869"/>
      <c r="M5" s="1869"/>
      <c r="N5" s="1869"/>
      <c r="O5" s="1869"/>
      <c r="P5" s="1869"/>
      <c r="Q5" s="1869"/>
      <c r="R5" s="1869"/>
      <c r="S5" s="1869"/>
      <c r="T5" s="1869"/>
      <c r="U5" s="1869"/>
      <c r="V5" s="1869"/>
      <c r="W5" s="1869"/>
      <c r="X5" s="1869"/>
      <c r="Y5" s="1869"/>
    </row>
    <row r="6" spans="1:29" ht="24" customHeight="1">
      <c r="A6" s="58"/>
      <c r="B6" s="59" t="s">
        <v>2</v>
      </c>
      <c r="C6" s="58"/>
      <c r="D6" s="58"/>
      <c r="E6" s="58"/>
      <c r="H6" s="1869"/>
      <c r="I6" s="1869"/>
      <c r="J6" s="1869"/>
      <c r="K6" s="1869"/>
      <c r="L6" s="1869"/>
      <c r="M6" s="1869"/>
      <c r="N6" s="1869"/>
      <c r="O6" s="1869"/>
      <c r="P6" s="1869"/>
      <c r="Q6" s="1869"/>
      <c r="R6" s="1869"/>
      <c r="S6" s="1869"/>
      <c r="T6" s="1869"/>
      <c r="U6" s="1869"/>
      <c r="V6" s="1869"/>
      <c r="W6" s="1869"/>
      <c r="X6" s="1869"/>
      <c r="Y6" s="1869"/>
    </row>
    <row r="7" spans="1:29" ht="24" customHeight="1">
      <c r="A7" s="58"/>
      <c r="B7" s="59"/>
      <c r="C7" s="59" t="s">
        <v>17</v>
      </c>
      <c r="D7" s="58"/>
      <c r="E7" s="58"/>
      <c r="H7" s="1869"/>
      <c r="I7" s="1869"/>
      <c r="J7" s="1869"/>
      <c r="K7" s="1869"/>
      <c r="L7" s="1869"/>
      <c r="M7" s="1869"/>
      <c r="N7" s="1869"/>
      <c r="O7" s="1869"/>
      <c r="P7" s="1869"/>
      <c r="Q7" s="1869"/>
      <c r="R7" s="1869"/>
      <c r="S7" s="1869"/>
      <c r="T7" s="1869"/>
      <c r="U7" s="1869"/>
      <c r="V7" s="1869"/>
      <c r="W7" s="1869"/>
      <c r="X7" s="1869"/>
      <c r="Y7" s="1869"/>
    </row>
    <row r="8" spans="1:29" ht="24" customHeight="1">
      <c r="A8" s="58"/>
      <c r="B8" s="58"/>
      <c r="C8" s="1862" t="s">
        <v>5</v>
      </c>
      <c r="D8" s="1862"/>
      <c r="E8" s="1862"/>
      <c r="F8" s="8"/>
      <c r="G8" s="8"/>
      <c r="H8" s="1869"/>
      <c r="I8" s="1869"/>
      <c r="J8" s="1869"/>
      <c r="K8" s="1869"/>
      <c r="L8" s="1869"/>
      <c r="M8" s="1869"/>
      <c r="N8" s="1869"/>
      <c r="O8" s="1869"/>
      <c r="P8" s="1869"/>
      <c r="Q8" s="1869"/>
      <c r="R8" s="1869"/>
      <c r="S8" s="1869"/>
      <c r="T8" s="1869"/>
      <c r="U8" s="1869"/>
      <c r="V8" s="1869"/>
      <c r="W8" s="1869"/>
      <c r="X8" s="1869"/>
      <c r="Y8" s="1869"/>
    </row>
    <row r="9" spans="1:29" ht="24" customHeight="1">
      <c r="A9" s="58"/>
      <c r="B9" s="59"/>
      <c r="C9" s="1863" t="s">
        <v>4</v>
      </c>
      <c r="D9" s="1863"/>
      <c r="E9" s="1863"/>
      <c r="F9" s="8"/>
      <c r="G9" s="8"/>
      <c r="H9" s="1869"/>
      <c r="I9" s="1869"/>
      <c r="J9" s="1869"/>
      <c r="K9" s="1869"/>
      <c r="L9" s="1869"/>
      <c r="M9" s="1869"/>
      <c r="N9" s="1869"/>
      <c r="O9" s="1869"/>
      <c r="P9" s="1869"/>
      <c r="Q9" s="1869"/>
      <c r="R9" s="1869"/>
      <c r="S9" s="1869"/>
      <c r="T9" s="1869"/>
      <c r="U9" s="1869"/>
      <c r="V9" s="1869"/>
      <c r="W9" s="1869"/>
      <c r="X9" s="1869"/>
      <c r="Y9" s="1869"/>
    </row>
    <row r="10" spans="1:29" ht="39.9" customHeight="1">
      <c r="B10" s="8"/>
      <c r="C10" s="1861"/>
      <c r="D10" s="1861"/>
      <c r="E10" s="1861"/>
      <c r="F10" s="8"/>
      <c r="G10" s="8"/>
      <c r="H10" s="1869"/>
      <c r="I10" s="1869"/>
      <c r="J10" s="1869"/>
      <c r="K10" s="1869"/>
      <c r="L10" s="1869"/>
      <c r="M10" s="1869"/>
      <c r="N10" s="1869"/>
      <c r="O10" s="1869"/>
      <c r="P10" s="1869"/>
      <c r="Q10" s="1869"/>
      <c r="R10" s="1869"/>
      <c r="S10" s="1869"/>
      <c r="T10" s="1869"/>
      <c r="U10" s="1869"/>
      <c r="V10" s="1869"/>
      <c r="W10" s="1869"/>
      <c r="X10" s="1869"/>
      <c r="Y10" s="1869"/>
    </row>
    <row r="11" spans="1:29" ht="24" customHeight="1">
      <c r="B11" s="47" t="s">
        <v>1208</v>
      </c>
      <c r="O11" s="35" t="s">
        <v>45</v>
      </c>
      <c r="Q11" s="4" t="s">
        <v>60</v>
      </c>
    </row>
    <row r="12" spans="1:29" ht="24" customHeight="1">
      <c r="B12" s="1784" t="s">
        <v>16</v>
      </c>
      <c r="C12" s="1785"/>
      <c r="D12" s="1785"/>
      <c r="E12" s="1786"/>
      <c r="F12" s="1781">
        <f>'法人入力シート（要入力）'!$D$11</f>
        <v>2020</v>
      </c>
      <c r="G12" s="1842">
        <f>'法人入力シート（要入力）'!$E$11</f>
        <v>2021</v>
      </c>
      <c r="H12" s="1781">
        <f>'法人入力シート（要入力）'!$F$11</f>
        <v>2022</v>
      </c>
      <c r="I12" s="1839">
        <f>'法人入力シート（要入力）'!$G$11</f>
        <v>2023</v>
      </c>
      <c r="J12" s="1839">
        <f>'法人入力シート（要入力）'!$H$11</f>
        <v>2024</v>
      </c>
      <c r="K12" s="1879" t="str">
        <f>"増減
"&amp;$J$12&amp;"-"&amp;$F$12</f>
        <v>増減
2024-2020</v>
      </c>
      <c r="L12" s="1887" t="str">
        <f>"対"&amp;$F$12&amp;"
年度
伸び率"</f>
        <v>対2020
年度
伸び率</v>
      </c>
      <c r="M12" s="1836" t="s">
        <v>14</v>
      </c>
      <c r="N12" s="1876" t="s">
        <v>13</v>
      </c>
      <c r="O12" s="1876" t="s">
        <v>15</v>
      </c>
      <c r="P12" s="3"/>
      <c r="Q12" s="1873" t="s">
        <v>48</v>
      </c>
      <c r="R12" s="1870" t="s">
        <v>10</v>
      </c>
      <c r="S12" s="1864" t="s">
        <v>70</v>
      </c>
      <c r="T12" s="1848"/>
      <c r="U12" s="1836"/>
      <c r="V12" s="1882" t="s">
        <v>48</v>
      </c>
      <c r="W12" s="1848" t="s">
        <v>49</v>
      </c>
      <c r="X12" s="1849"/>
      <c r="Y12" s="1850"/>
      <c r="AA12" s="48"/>
      <c r="AB12" s="48"/>
      <c r="AC12" s="48"/>
    </row>
    <row r="13" spans="1:29" ht="24" customHeight="1">
      <c r="B13" s="1787"/>
      <c r="C13" s="1788"/>
      <c r="D13" s="1788"/>
      <c r="E13" s="1789"/>
      <c r="F13" s="1782"/>
      <c r="G13" s="1782"/>
      <c r="H13" s="1782"/>
      <c r="I13" s="1840"/>
      <c r="J13" s="1840"/>
      <c r="K13" s="1880"/>
      <c r="L13" s="1888"/>
      <c r="M13" s="1837"/>
      <c r="N13" s="1877"/>
      <c r="O13" s="1877"/>
      <c r="P13" s="3"/>
      <c r="Q13" s="1874"/>
      <c r="R13" s="1871"/>
      <c r="S13" s="1865"/>
      <c r="T13" s="1866"/>
      <c r="U13" s="1837"/>
      <c r="V13" s="1883"/>
      <c r="W13" s="1851"/>
      <c r="X13" s="1851"/>
      <c r="Y13" s="1852"/>
      <c r="AA13" s="48"/>
      <c r="AB13" s="48"/>
      <c r="AC13" s="48"/>
    </row>
    <row r="14" spans="1:29" ht="24" customHeight="1">
      <c r="B14" s="1790"/>
      <c r="C14" s="1791"/>
      <c r="D14" s="1791"/>
      <c r="E14" s="1792"/>
      <c r="F14" s="1783"/>
      <c r="G14" s="1783"/>
      <c r="H14" s="1783"/>
      <c r="I14" s="1841"/>
      <c r="J14" s="1841"/>
      <c r="K14" s="1881"/>
      <c r="L14" s="1889"/>
      <c r="M14" s="1838"/>
      <c r="N14" s="1878"/>
      <c r="O14" s="1878"/>
      <c r="Q14" s="1875"/>
      <c r="R14" s="1872"/>
      <c r="S14" s="1867"/>
      <c r="T14" s="1868"/>
      <c r="U14" s="1838"/>
      <c r="V14" s="1884"/>
      <c r="W14" s="1853"/>
      <c r="X14" s="1853"/>
      <c r="Y14" s="1854"/>
      <c r="AA14" s="48"/>
      <c r="AB14" s="48"/>
      <c r="AC14" s="48"/>
    </row>
    <row r="15" spans="1:29" ht="24" customHeight="1">
      <c r="B15" s="1901" t="s">
        <v>647</v>
      </c>
      <c r="C15" s="1902"/>
      <c r="D15" s="1902"/>
      <c r="E15" s="1903"/>
      <c r="F15" s="1807" t="str">
        <f>IFERROR((ROUND(F23/F19,8)),"－")</f>
        <v>－</v>
      </c>
      <c r="G15" s="1807" t="str">
        <f>IFERROR((ROUND(G23/G19,8)),"－")</f>
        <v>－</v>
      </c>
      <c r="H15" s="1807" t="str">
        <f>IFERROR((ROUND(H23/H19,8)),"－")</f>
        <v>－</v>
      </c>
      <c r="I15" s="1807" t="str">
        <f>IFERROR((ROUND(I23/I19,8)),"－")</f>
        <v>－</v>
      </c>
      <c r="J15" s="1807" t="str">
        <f>IFERROR((ROUND(J23/J19,8)),"－")</f>
        <v>－</v>
      </c>
      <c r="K15" s="1829" t="str">
        <f>IFERROR(ROUND(J15-F15,8)*100,"－")</f>
        <v>－</v>
      </c>
      <c r="L15" s="1832"/>
      <c r="M15" s="1843" t="str">
        <f>IF(J15="－","－",IF(AND($I$15&lt;絶対評価シート!D17,$J$15&lt;絶対評価シート!F17),絶対評価シート!G17,IF(AND($I$15&gt;=絶対評価シート!C16,$J$15&lt;絶対評価シート!F16),絶対評価シート!G16,IF(AND($J$15&gt;=絶対評価シート!E15,$J$15&lt;絶対評価シート!F15),絶対評価シート!G15,IF(AND($J$15&gt;=絶対評価シート!E14,OR($I$15&lt;絶対評価シート!D14,$I$15="－")),絶対評価シート!G14,IF(AND($I$15&gt;=絶対評価シート!C13,$J$15&gt;=絶対評価シート!E13),絶対評価シート!G13))))))</f>
        <v>－</v>
      </c>
      <c r="N15" s="1797" t="str" cm="1">
        <f t="array" ref="N15">IFERROR(_xlfn.IFS($K$15="－","－",$K$15/100&gt;=趨勢評価!C19,10,$K$15/100&gt;=趨勢評価!C18,8,$K$15/100&gt;趨勢評価!C17,6,$K$15/100&gt;趨勢評価!C16,4,$K$15/100&lt;=趨勢評価!C16,2),"－")</f>
        <v>－</v>
      </c>
      <c r="O15" s="1793" t="str">
        <f ca="1">IFERROR(OFFSET(INDEX(Y15:Y24,MATCH(J15,Y15:Y24,-1),1),0,-3),"－")</f>
        <v>－</v>
      </c>
      <c r="Q15" s="1806">
        <v>10</v>
      </c>
      <c r="R15" s="1818" t="s">
        <v>64</v>
      </c>
      <c r="S15" s="1812" t="s">
        <v>69</v>
      </c>
      <c r="T15" s="1813"/>
      <c r="U15" s="1814"/>
      <c r="V15" s="63">
        <v>10</v>
      </c>
      <c r="W15" s="484">
        <f>IF(OR('法人入力シート（要入力）'!$E$5="",'法人入力シート（要入力）'!$E$5="大学法人"),大学法人!AB8,短大法人!AB8)</f>
        <v>0.11521762000000001</v>
      </c>
      <c r="X15" s="485" t="s">
        <v>544</v>
      </c>
      <c r="Y15" s="605">
        <v>1000</v>
      </c>
      <c r="AA15"/>
      <c r="AC15" s="54"/>
    </row>
    <row r="16" spans="1:29" ht="24" customHeight="1">
      <c r="B16" s="1904"/>
      <c r="C16" s="1905"/>
      <c r="D16" s="1905"/>
      <c r="E16" s="1906"/>
      <c r="F16" s="1808"/>
      <c r="G16" s="1808"/>
      <c r="H16" s="1808"/>
      <c r="I16" s="1808"/>
      <c r="J16" s="1808"/>
      <c r="K16" s="1830"/>
      <c r="L16" s="1833"/>
      <c r="M16" s="1844"/>
      <c r="N16" s="1798"/>
      <c r="O16" s="1794"/>
      <c r="Q16" s="1806"/>
      <c r="R16" s="1815"/>
      <c r="S16" s="1815"/>
      <c r="T16" s="1816"/>
      <c r="U16" s="1817"/>
      <c r="V16" s="64">
        <v>9</v>
      </c>
      <c r="W16" s="487">
        <f>IF(OR('法人入力シート（要入力）'!$E$5="",'法人入力シート（要入力）'!$E$5="大学法人"),大学法人!Y8,短大法人!Y8)</f>
        <v>6.4319409999999994E-2</v>
      </c>
      <c r="X16" s="488" t="s">
        <v>544</v>
      </c>
      <c r="Y16" s="489">
        <f>IF(OR('法人入力シート（要入力）'!$E$5="",'法人入力シート（要入力）'!$E$5="大学法人"),大学法人!AA8,短大法人!AA8)</f>
        <v>0.11521761000000001</v>
      </c>
      <c r="AA16"/>
      <c r="AC16" s="54"/>
    </row>
    <row r="17" spans="2:29" ht="24" customHeight="1">
      <c r="B17" s="1904"/>
      <c r="C17" s="1905"/>
      <c r="D17" s="1905"/>
      <c r="E17" s="1906"/>
      <c r="F17" s="1808"/>
      <c r="G17" s="1808"/>
      <c r="H17" s="1808"/>
      <c r="I17" s="1808"/>
      <c r="J17" s="1808"/>
      <c r="K17" s="1830"/>
      <c r="L17" s="1833"/>
      <c r="M17" s="1844"/>
      <c r="N17" s="1798"/>
      <c r="O17" s="1794"/>
      <c r="Q17" s="1796">
        <v>8</v>
      </c>
      <c r="R17" s="1818" t="s">
        <v>65</v>
      </c>
      <c r="S17" s="1812" t="s">
        <v>71</v>
      </c>
      <c r="T17" s="1813"/>
      <c r="U17" s="1814"/>
      <c r="V17" s="63">
        <v>8</v>
      </c>
      <c r="W17" s="484">
        <f>IF(OR('法人入力シート（要入力）'!$E$5="",'法人入力シート（要入力）'!$E$5="大学法人"),大学法人!V8,短大法人!V8)</f>
        <v>3.6159509999999999E-2</v>
      </c>
      <c r="X17" s="485" t="s">
        <v>544</v>
      </c>
      <c r="Y17" s="490">
        <f>IF(OR('法人入力シート（要入力）'!$E$5="",'法人入力シート（要入力）'!$E$5="大学法人"),大学法人!X8,短大法人!X8)</f>
        <v>6.4319399999999999E-2</v>
      </c>
      <c r="Z17" s="418"/>
      <c r="AA17" s="52"/>
      <c r="AB17" s="53"/>
      <c r="AC17" s="54"/>
    </row>
    <row r="18" spans="2:29" ht="24" customHeight="1">
      <c r="B18" s="1904"/>
      <c r="C18" s="1905"/>
      <c r="D18" s="1905"/>
      <c r="E18" s="1906"/>
      <c r="F18" s="1809"/>
      <c r="G18" s="1809"/>
      <c r="H18" s="1809"/>
      <c r="I18" s="1809"/>
      <c r="J18" s="1809"/>
      <c r="K18" s="1831"/>
      <c r="L18" s="1834"/>
      <c r="M18" s="1844"/>
      <c r="N18" s="1798"/>
      <c r="O18" s="1794"/>
      <c r="Q18" s="1796"/>
      <c r="R18" s="1907"/>
      <c r="S18" s="1815"/>
      <c r="T18" s="1816"/>
      <c r="U18" s="1817"/>
      <c r="V18" s="64">
        <v>7</v>
      </c>
      <c r="W18" s="487">
        <f>IF(OR('法人入力シート（要入力）'!$E$5="",'法人入力シート（要入力）'!$E$5="大学法人"),大学法人!S8,短大法人!S8)</f>
        <v>1.687133E-2</v>
      </c>
      <c r="X18" s="488" t="s">
        <v>544</v>
      </c>
      <c r="Y18" s="489">
        <f>IF(OR('法人入力シート（要入力）'!$E$5="",'法人入力シート（要入力）'!$E$5="大学法人"),大学法人!U8,短大法人!U8)</f>
        <v>3.6159499999999997E-2</v>
      </c>
      <c r="Z18" s="418"/>
      <c r="AA18" s="52"/>
      <c r="AB18" s="53"/>
      <c r="AC18" s="54"/>
    </row>
    <row r="19" spans="2:29" ht="24" customHeight="1">
      <c r="B19" s="5"/>
      <c r="C19" s="1890" t="s">
        <v>648</v>
      </c>
      <c r="D19" s="1891"/>
      <c r="E19" s="1892"/>
      <c r="F19" s="1810">
        <f>IFERROR('法人入力シート（要入力）'!D20,"－")</f>
        <v>0</v>
      </c>
      <c r="G19" s="1810">
        <f>IFERROR('法人入力シート（要入力）'!E20,"－")</f>
        <v>0</v>
      </c>
      <c r="H19" s="1810">
        <f>IFERROR('法人入力シート（要入力）'!F20,"－")</f>
        <v>0</v>
      </c>
      <c r="I19" s="1810">
        <f>IFERROR('法人入力シート（要入力）'!G20,"－")</f>
        <v>0</v>
      </c>
      <c r="J19" s="1810">
        <f>IFERROR('法人入力シート（要入力）'!H20,"－")</f>
        <v>0</v>
      </c>
      <c r="K19" s="1800">
        <f>IFERROR((J19-F19),"－")</f>
        <v>0</v>
      </c>
      <c r="L19" s="1803" t="str">
        <f>IF(OR(F19="－",F19=0,J19="－",J19=0),"－",(IF(AND(F19&lt;0,J19&lt;0),(J19-F19)/F19*-1,IF(AND(F19&lt;0,J19&gt;0),(J19-F19)/F19*-1,(J19-F19)/F19))))</f>
        <v>－</v>
      </c>
      <c r="M19" s="1844"/>
      <c r="N19" s="1798"/>
      <c r="O19" s="1794"/>
      <c r="Q19" s="1796">
        <v>6</v>
      </c>
      <c r="R19" s="1818" t="s">
        <v>66</v>
      </c>
      <c r="S19" s="1818" t="s">
        <v>72</v>
      </c>
      <c r="T19" s="1813"/>
      <c r="U19" s="1814"/>
      <c r="V19" s="63">
        <v>6</v>
      </c>
      <c r="W19" s="484">
        <f>IF(OR('法人入力シート（要入力）'!$E$5="",'法人入力シート（要入力）'!$E$5="大学法人"),大学法人!P8,短大法人!P8)</f>
        <v>-7.9976200000000004E-3</v>
      </c>
      <c r="X19" s="485" t="s">
        <v>544</v>
      </c>
      <c r="Y19" s="486">
        <f>IF(OR('法人入力シート（要入力）'!$E$5="",'法人入力シート（要入力）'!$E$5="大学法人"),大学法人!R8,短大法人!R8)</f>
        <v>1.6871319999999999E-2</v>
      </c>
      <c r="Z19" s="418"/>
      <c r="AA19" s="52"/>
      <c r="AB19" s="53"/>
      <c r="AC19" s="54"/>
    </row>
    <row r="20" spans="2:29" ht="24" customHeight="1">
      <c r="B20" s="5"/>
      <c r="C20" s="1893"/>
      <c r="D20" s="1894"/>
      <c r="E20" s="1895"/>
      <c r="F20" s="1811"/>
      <c r="G20" s="1811"/>
      <c r="H20" s="1811"/>
      <c r="I20" s="1811"/>
      <c r="J20" s="1811"/>
      <c r="K20" s="1801"/>
      <c r="L20" s="1804"/>
      <c r="M20" s="1844"/>
      <c r="N20" s="1798"/>
      <c r="O20" s="1794"/>
      <c r="Q20" s="1796"/>
      <c r="R20" s="1815"/>
      <c r="S20" s="1815"/>
      <c r="T20" s="1816"/>
      <c r="U20" s="1817"/>
      <c r="V20" s="64">
        <v>5</v>
      </c>
      <c r="W20" s="487">
        <f>IF(OR('法人入力シート（要入力）'!$E$5="",'法人入力シート（要入力）'!$E$5="大学法人"),大学法人!M8,短大法人!M8)</f>
        <v>-4.2729839999999998E-2</v>
      </c>
      <c r="X20" s="488" t="s">
        <v>544</v>
      </c>
      <c r="Y20" s="489">
        <f>IF(OR('法人入力シート（要入力）'!$E$5="",'法人入力シート（要入力）'!$E$5="大学法人"),大学法人!O8,短大法人!O8)</f>
        <v>-7.9976300000000004E-3</v>
      </c>
      <c r="Z20" s="418"/>
      <c r="AA20" s="52"/>
      <c r="AB20" s="62"/>
      <c r="AC20" s="54"/>
    </row>
    <row r="21" spans="2:29" ht="24" customHeight="1">
      <c r="B21" s="5"/>
      <c r="C21" s="1890" t="s">
        <v>649</v>
      </c>
      <c r="D21" s="1891"/>
      <c r="E21" s="1892"/>
      <c r="F21" s="1846">
        <f>IFERROR('法人入力シート（要入力）'!D21,"－")</f>
        <v>0</v>
      </c>
      <c r="G21" s="1846">
        <f>IFERROR('法人入力シート（要入力）'!E21,"－")</f>
        <v>0</v>
      </c>
      <c r="H21" s="1846">
        <f>IFERROR('法人入力シート（要入力）'!F21,"－")</f>
        <v>0</v>
      </c>
      <c r="I21" s="1846">
        <f>IFERROR('法人入力シート（要入力）'!G21,"－")</f>
        <v>0</v>
      </c>
      <c r="J21" s="1825">
        <f>IFERROR('法人入力シート（要入力）'!H21,"－")</f>
        <v>0</v>
      </c>
      <c r="K21" s="1800">
        <f>IFERROR((J21-F21),"－")</f>
        <v>0</v>
      </c>
      <c r="L21" s="1805" t="str">
        <f t="shared" ref="L21" si="0">IF(OR(F21="－",F21=0,J21="－",J21=0),"－",(IF(AND(F21&lt;0,J21&lt;0),(J21-F21)/F21*-1,IF(AND(F21&lt;0,J21&gt;0),(J21-F21)/F21*-1,(J21-F21)/F21))))</f>
        <v>－</v>
      </c>
      <c r="M21" s="1844"/>
      <c r="N21" s="1798"/>
      <c r="O21" s="1794"/>
      <c r="Q21" s="1796">
        <v>4</v>
      </c>
      <c r="R21" s="1818" t="s">
        <v>67</v>
      </c>
      <c r="S21" s="1812" t="s">
        <v>73</v>
      </c>
      <c r="T21" s="1813"/>
      <c r="U21" s="1814"/>
      <c r="V21" s="63">
        <v>4</v>
      </c>
      <c r="W21" s="484">
        <f>IF(OR('法人入力シート（要入力）'!$E$5="",'法人入力シート（要入力）'!$E$5="大学法人"),大学法人!J8,短大法人!J8)</f>
        <v>-8.0805699999999994E-2</v>
      </c>
      <c r="X21" s="485" t="s">
        <v>544</v>
      </c>
      <c r="Y21" s="486">
        <f>IF(OR('法人入力シート（要入力）'!$E$5="",'法人入力シート（要入力）'!$E$5="大学法人"),大学法人!L8,短大法人!L8)</f>
        <v>-4.272985E-2</v>
      </c>
      <c r="Z21" s="419"/>
      <c r="AA21" s="52"/>
      <c r="AB21" s="53"/>
      <c r="AC21" s="54"/>
    </row>
    <row r="22" spans="2:29" ht="24" customHeight="1">
      <c r="B22" s="5"/>
      <c r="C22" s="1893"/>
      <c r="D22" s="1894"/>
      <c r="E22" s="1895"/>
      <c r="F22" s="1847"/>
      <c r="G22" s="1847"/>
      <c r="H22" s="1847"/>
      <c r="I22" s="1847"/>
      <c r="J22" s="1826"/>
      <c r="K22" s="1801"/>
      <c r="L22" s="1804"/>
      <c r="M22" s="1844"/>
      <c r="N22" s="1798"/>
      <c r="O22" s="1794"/>
      <c r="Q22" s="1796"/>
      <c r="R22" s="1907"/>
      <c r="S22" s="1815"/>
      <c r="T22" s="1816"/>
      <c r="U22" s="1817"/>
      <c r="V22" s="64">
        <v>3</v>
      </c>
      <c r="W22" s="487">
        <f>IF(OR('法人入力シート（要入力）'!$E$5="",'法人入力シート（要入力）'!$E$5="大学法人"),大学法人!G8,短大法人!G8)</f>
        <v>-0.12132472</v>
      </c>
      <c r="X22" s="488" t="s">
        <v>544</v>
      </c>
      <c r="Y22" s="489">
        <f>IF(OR('法人入力シート（要入力）'!$E$5="",'法人入力シート（要入力）'!$E$5="大学法人"),大学法人!I8,短大法人!I8)</f>
        <v>-8.0805709999999989E-2</v>
      </c>
      <c r="Z22" s="418"/>
      <c r="AA22" s="52"/>
      <c r="AB22" s="53"/>
      <c r="AC22" s="54"/>
    </row>
    <row r="23" spans="2:29" ht="24" customHeight="1">
      <c r="B23" s="1899"/>
      <c r="C23" s="1890" t="s">
        <v>650</v>
      </c>
      <c r="D23" s="1891"/>
      <c r="E23" s="1892"/>
      <c r="F23" s="1810">
        <f>IFERROR(F19-F21,"－")</f>
        <v>0</v>
      </c>
      <c r="G23" s="1810">
        <f>IFERROR(G19-G21,"－")</f>
        <v>0</v>
      </c>
      <c r="H23" s="1810">
        <f>IFERROR(H19-H21,"－")</f>
        <v>0</v>
      </c>
      <c r="I23" s="1810">
        <f>IFERROR(I19-I21,"－")</f>
        <v>0</v>
      </c>
      <c r="J23" s="1810">
        <f>IFERROR(J19-J21,"－")</f>
        <v>0</v>
      </c>
      <c r="K23" s="1800">
        <f>IFERROR((J23-F23),"－")</f>
        <v>0</v>
      </c>
      <c r="L23" s="1805" t="str">
        <f>IF(OR(F23="－",F23=0,J23="－",J23=0),"－",(IF(AND(F23&lt;0,J23&lt;0),(J23-F23)/F23*-1,IF(AND(F23&lt;0,J23&gt;0),(J23-F23)/F23*-1,(J23-F23)/F23))))</f>
        <v>－</v>
      </c>
      <c r="M23" s="1844"/>
      <c r="N23" s="1798"/>
      <c r="O23" s="1794"/>
      <c r="Q23" s="1796">
        <v>2</v>
      </c>
      <c r="R23" s="1908" t="s">
        <v>68</v>
      </c>
      <c r="S23" s="1819" t="s">
        <v>74</v>
      </c>
      <c r="T23" s="1820"/>
      <c r="U23" s="1821"/>
      <c r="V23" s="63">
        <v>2</v>
      </c>
      <c r="W23" s="491">
        <f>IF(OR('法人入力シート（要入力）'!$E$5="",'法人入力シート（要入力）'!$E$5="大学法人"),大学法人!D8,短大法人!D8)</f>
        <v>-0.20721191</v>
      </c>
      <c r="X23" s="485" t="s">
        <v>544</v>
      </c>
      <c r="Y23" s="492">
        <f>IF(OR('法人入力シート（要入力）'!$E$5="",'法人入力シート（要入力）'!$E$5="大学法人"),大学法人!F8,短大法人!F8)</f>
        <v>-0.12132472999999999</v>
      </c>
      <c r="Z23" s="418"/>
      <c r="AA23" s="52"/>
      <c r="AB23" s="53"/>
      <c r="AC23" s="54"/>
    </row>
    <row r="24" spans="2:29" ht="24" customHeight="1">
      <c r="B24" s="1900"/>
      <c r="C24" s="1896"/>
      <c r="D24" s="1897"/>
      <c r="E24" s="1898"/>
      <c r="F24" s="1835"/>
      <c r="G24" s="1827"/>
      <c r="H24" s="1827"/>
      <c r="I24" s="1835"/>
      <c r="J24" s="1835"/>
      <c r="K24" s="1802"/>
      <c r="L24" s="1828"/>
      <c r="M24" s="1845"/>
      <c r="N24" s="1799"/>
      <c r="O24" s="1795"/>
      <c r="Q24" s="1796"/>
      <c r="R24" s="1909"/>
      <c r="S24" s="1822"/>
      <c r="T24" s="1823"/>
      <c r="U24" s="1824"/>
      <c r="V24" s="64">
        <v>1</v>
      </c>
      <c r="W24" s="493"/>
      <c r="X24" s="488" t="s">
        <v>544</v>
      </c>
      <c r="Y24" s="489">
        <f>IF(OR('法人入力シート（要入力）'!$E$5="",'法人入力シート（要入力）'!$E$5="大学法人"),大学法人!C8,短大法人!C8)</f>
        <v>-0.20721191999999999</v>
      </c>
      <c r="Z24" s="418"/>
      <c r="AA24" s="52"/>
      <c r="AB24" s="53"/>
      <c r="AC24" s="54"/>
    </row>
    <row r="25" spans="2:29" ht="24" customHeight="1">
      <c r="M25" s="48"/>
      <c r="N25" s="48"/>
    </row>
    <row r="26" spans="2:29" ht="24" customHeight="1">
      <c r="M26" s="49"/>
      <c r="N26" s="48"/>
    </row>
  </sheetData>
  <mergeCells count="74">
    <mergeCell ref="R21:R22"/>
    <mergeCell ref="R23:R24"/>
    <mergeCell ref="R17:R18"/>
    <mergeCell ref="R19:R20"/>
    <mergeCell ref="R15:R16"/>
    <mergeCell ref="C19:E20"/>
    <mergeCell ref="C21:E22"/>
    <mergeCell ref="C23:E24"/>
    <mergeCell ref="B23:B24"/>
    <mergeCell ref="B15:E18"/>
    <mergeCell ref="W12:Y14"/>
    <mergeCell ref="D1:H1"/>
    <mergeCell ref="A1:C1"/>
    <mergeCell ref="C10:E10"/>
    <mergeCell ref="C8:E8"/>
    <mergeCell ref="C9:E9"/>
    <mergeCell ref="S12:U14"/>
    <mergeCell ref="H5:Y10"/>
    <mergeCell ref="R12:R14"/>
    <mergeCell ref="Q12:Q14"/>
    <mergeCell ref="O12:O14"/>
    <mergeCell ref="N12:N14"/>
    <mergeCell ref="K12:K14"/>
    <mergeCell ref="V12:V14"/>
    <mergeCell ref="R1:Y1"/>
    <mergeCell ref="L12:L14"/>
    <mergeCell ref="F19:F20"/>
    <mergeCell ref="M12:M14"/>
    <mergeCell ref="G15:G18"/>
    <mergeCell ref="H15:H18"/>
    <mergeCell ref="I15:I18"/>
    <mergeCell ref="J15:J18"/>
    <mergeCell ref="J12:J14"/>
    <mergeCell ref="I12:I14"/>
    <mergeCell ref="G12:G14"/>
    <mergeCell ref="M15:M24"/>
    <mergeCell ref="F23:F24"/>
    <mergeCell ref="G21:G22"/>
    <mergeCell ref="H21:H22"/>
    <mergeCell ref="F21:F22"/>
    <mergeCell ref="H23:H24"/>
    <mergeCell ref="I21:I22"/>
    <mergeCell ref="J21:J22"/>
    <mergeCell ref="G23:G24"/>
    <mergeCell ref="H12:H14"/>
    <mergeCell ref="L23:L24"/>
    <mergeCell ref="K15:K18"/>
    <mergeCell ref="L15:L18"/>
    <mergeCell ref="I23:I24"/>
    <mergeCell ref="J23:J24"/>
    <mergeCell ref="G19:G20"/>
    <mergeCell ref="H19:H20"/>
    <mergeCell ref="I19:I20"/>
    <mergeCell ref="S15:U16"/>
    <mergeCell ref="S17:U18"/>
    <mergeCell ref="S19:U20"/>
    <mergeCell ref="S21:U22"/>
    <mergeCell ref="S23:U24"/>
    <mergeCell ref="F12:F14"/>
    <mergeCell ref="B12:E14"/>
    <mergeCell ref="O15:O24"/>
    <mergeCell ref="Q23:Q24"/>
    <mergeCell ref="Q21:Q22"/>
    <mergeCell ref="N15:N24"/>
    <mergeCell ref="K19:K20"/>
    <mergeCell ref="K21:K22"/>
    <mergeCell ref="K23:K24"/>
    <mergeCell ref="L19:L20"/>
    <mergeCell ref="L21:L22"/>
    <mergeCell ref="Q19:Q20"/>
    <mergeCell ref="Q17:Q18"/>
    <mergeCell ref="Q15:Q16"/>
    <mergeCell ref="F15:F18"/>
    <mergeCell ref="J19:J20"/>
  </mergeCells>
  <phoneticPr fontId="1"/>
  <conditionalFormatting sqref="S23:U24">
    <cfRule type="expression" dxfId="547" priority="21">
      <formula>$N$15=2</formula>
    </cfRule>
  </conditionalFormatting>
  <conditionalFormatting sqref="S21:U22">
    <cfRule type="expression" dxfId="546" priority="20">
      <formula>$N$15=4</formula>
    </cfRule>
  </conditionalFormatting>
  <conditionalFormatting sqref="S19:U20">
    <cfRule type="expression" dxfId="545" priority="19">
      <formula>$N$15=6</formula>
    </cfRule>
  </conditionalFormatting>
  <conditionalFormatting sqref="S17:U18">
    <cfRule type="expression" dxfId="544" priority="18">
      <formula>$N$15=8</formula>
    </cfRule>
  </conditionalFormatting>
  <conditionalFormatting sqref="S15:U16">
    <cfRule type="expression" dxfId="543" priority="17">
      <formula>$N$15=10</formula>
    </cfRule>
  </conditionalFormatting>
  <conditionalFormatting sqref="R23:R24">
    <cfRule type="expression" dxfId="542" priority="16">
      <formula>$M$15=2</formula>
    </cfRule>
  </conditionalFormatting>
  <conditionalFormatting sqref="R21:R22">
    <cfRule type="expression" dxfId="541" priority="15">
      <formula>$M$15=4</formula>
    </cfRule>
  </conditionalFormatting>
  <conditionalFormatting sqref="R19:R20">
    <cfRule type="expression" dxfId="540" priority="14">
      <formula>$M$15=6</formula>
    </cfRule>
  </conditionalFormatting>
  <conditionalFormatting sqref="R17:R18">
    <cfRule type="expression" dxfId="539" priority="13">
      <formula>$M$15=8</formula>
    </cfRule>
  </conditionalFormatting>
  <conditionalFormatting sqref="R15:R16">
    <cfRule type="expression" dxfId="538" priority="12">
      <formula>$M$15=10</formula>
    </cfRule>
  </conditionalFormatting>
  <conditionalFormatting sqref="W24:Y24">
    <cfRule type="expression" dxfId="537" priority="2">
      <formula>$O$15=1</formula>
    </cfRule>
  </conditionalFormatting>
  <conditionalFormatting sqref="W15:Y15">
    <cfRule type="expression" dxfId="536" priority="11">
      <formula>$O$15=10</formula>
    </cfRule>
  </conditionalFormatting>
  <conditionalFormatting sqref="W16:Y16">
    <cfRule type="expression" dxfId="535" priority="10">
      <formula>$O$15=9</formula>
    </cfRule>
  </conditionalFormatting>
  <conditionalFormatting sqref="W17:Y17">
    <cfRule type="expression" dxfId="534" priority="9">
      <formula>$O$15=8</formula>
    </cfRule>
  </conditionalFormatting>
  <conditionalFormatting sqref="W18:Y18">
    <cfRule type="expression" dxfId="533" priority="8">
      <formula>$O$15=7</formula>
    </cfRule>
  </conditionalFormatting>
  <conditionalFormatting sqref="W19:Y19">
    <cfRule type="expression" dxfId="532" priority="7">
      <formula>$O$15=6</formula>
    </cfRule>
  </conditionalFormatting>
  <conditionalFormatting sqref="W20:Y20">
    <cfRule type="expression" dxfId="531" priority="6">
      <formula>$O$15=5</formula>
    </cfRule>
  </conditionalFormatting>
  <conditionalFormatting sqref="W21:Y21">
    <cfRule type="expression" dxfId="530" priority="5">
      <formula>$O$15=4</formula>
    </cfRule>
  </conditionalFormatting>
  <conditionalFormatting sqref="W22:Y22">
    <cfRule type="expression" dxfId="529" priority="4">
      <formula>$O$15=3</formula>
    </cfRule>
  </conditionalFormatting>
  <conditionalFormatting sqref="W23:Y23">
    <cfRule type="expression" dxfId="528" priority="3">
      <formula>$O$15=2</formula>
    </cfRule>
  </conditionalFormatting>
  <conditionalFormatting sqref="Y15">
    <cfRule type="expression" dxfId="527" priority="1">
      <formula>$O$15=10</formula>
    </cfRule>
  </conditionalFormatting>
  <hyperlinks>
    <hyperlink ref="R1:Y1" location="'総括表(法人全体)'!A1" display="総括表（法人全体）へ戻る"/>
  </hyperlinks>
  <printOptions horizontalCentered="1" verticalCentered="1"/>
  <pageMargins left="0.39370078740157483" right="0.39370078740157483" top="0.39370078740157483" bottom="0.39370078740157483" header="0" footer="0.19685039370078741"/>
  <pageSetup paperSize="9" scale="74" orientation="landscape" r:id="rId1"/>
  <headerFooter scaleWithDoc="0">
    <oddFooter>&amp;P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CCECFF"/>
    <pageSetUpPr fitToPage="1"/>
  </sheetPr>
  <dimension ref="A1:AA26"/>
  <sheetViews>
    <sheetView showGridLines="0" zoomScaleNormal="100" zoomScaleSheetLayoutView="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4.6640625" style="1" customWidth="1"/>
    <col min="17" max="17" width="3.6640625" style="2" customWidth="1"/>
    <col min="18" max="18" width="13.77734375" style="1" customWidth="1"/>
    <col min="19" max="19" width="5.6640625" style="1" customWidth="1"/>
    <col min="20" max="20" width="2.77734375" style="2" customWidth="1"/>
    <col min="21" max="21" width="5.6640625" style="1" customWidth="1"/>
    <col min="22" max="22" width="3.44140625" style="1" bestFit="1" customWidth="1"/>
    <col min="23" max="23" width="5.109375" style="1" customWidth="1"/>
    <col min="24" max="24" width="3.77734375" style="1" customWidth="1"/>
    <col min="25" max="25" width="5.109375" style="1" customWidth="1"/>
    <col min="26" max="16384" width="10.6640625" style="1"/>
  </cols>
  <sheetData>
    <row r="1" spans="1:25" ht="24" customHeight="1" thickBot="1">
      <c r="A1" s="1858" t="s">
        <v>0</v>
      </c>
      <c r="B1" s="1859"/>
      <c r="C1" s="1860"/>
      <c r="D1" s="1855" t="str">
        <f>IF('法人入力シート（要入力）'!E4="","",'法人入力シート（要入力）'!E4)</f>
        <v/>
      </c>
      <c r="E1" s="1856"/>
      <c r="F1" s="1856"/>
      <c r="G1" s="1856"/>
      <c r="H1" s="1857"/>
      <c r="I1" s="58"/>
      <c r="J1" s="58"/>
      <c r="K1" s="58"/>
      <c r="L1" s="58"/>
      <c r="M1" s="58"/>
      <c r="N1" s="58"/>
      <c r="O1" s="58"/>
      <c r="P1" s="58"/>
      <c r="Q1" s="65"/>
      <c r="R1" s="1885" t="s">
        <v>491</v>
      </c>
      <c r="S1" s="1886"/>
      <c r="T1" s="1886"/>
      <c r="U1" s="1886"/>
      <c r="V1" s="1886"/>
      <c r="W1" s="1886"/>
      <c r="X1" s="1886"/>
      <c r="Y1" s="1886"/>
    </row>
    <row r="2" spans="1:25" ht="24" customHeight="1">
      <c r="A2" s="58"/>
      <c r="B2" s="58"/>
      <c r="C2" s="58"/>
      <c r="D2" s="58"/>
      <c r="E2" s="58"/>
      <c r="F2" s="58"/>
      <c r="G2" s="58"/>
      <c r="H2" s="58"/>
      <c r="I2" s="58"/>
      <c r="J2" s="58"/>
      <c r="K2" s="58"/>
      <c r="L2" s="58"/>
      <c r="M2" s="58"/>
      <c r="N2" s="58"/>
      <c r="O2" s="58"/>
      <c r="P2" s="58"/>
      <c r="Q2" s="65"/>
      <c r="R2" s="58"/>
      <c r="S2" s="58"/>
      <c r="T2" s="65"/>
      <c r="U2" s="58"/>
      <c r="V2" s="58"/>
      <c r="W2" s="58"/>
      <c r="X2" s="58"/>
      <c r="Y2" s="58"/>
    </row>
    <row r="3" spans="1:25" ht="24" customHeight="1">
      <c r="A3" s="57" t="s">
        <v>1</v>
      </c>
      <c r="B3" s="58"/>
      <c r="C3" s="58"/>
      <c r="D3" s="58"/>
      <c r="E3" s="58"/>
      <c r="F3" s="58"/>
      <c r="G3" s="58"/>
      <c r="H3" s="58"/>
      <c r="I3" s="58"/>
      <c r="J3" s="58"/>
      <c r="K3" s="58"/>
      <c r="L3" s="58"/>
      <c r="M3" s="58"/>
      <c r="N3" s="58"/>
      <c r="O3" s="58"/>
      <c r="P3" s="58"/>
      <c r="Q3" s="65"/>
      <c r="R3" s="58"/>
      <c r="S3" s="58"/>
      <c r="T3" s="65"/>
      <c r="U3" s="58"/>
      <c r="V3" s="58"/>
      <c r="W3" s="58"/>
      <c r="X3" s="58"/>
      <c r="Y3" s="58"/>
    </row>
    <row r="4" spans="1:25" ht="24" customHeight="1">
      <c r="A4" s="523" t="s">
        <v>685</v>
      </c>
      <c r="B4" s="58"/>
      <c r="C4" s="58"/>
      <c r="D4" s="58"/>
      <c r="E4" s="58"/>
      <c r="F4" s="58"/>
      <c r="G4" s="58"/>
      <c r="H4" s="58"/>
      <c r="I4" s="58"/>
      <c r="J4" s="58"/>
      <c r="K4" s="58"/>
      <c r="L4" s="58"/>
      <c r="M4" s="58"/>
      <c r="N4" s="58"/>
      <c r="O4" s="58"/>
      <c r="P4" s="58"/>
      <c r="Q4" s="65"/>
      <c r="R4" s="58"/>
      <c r="S4" s="58"/>
      <c r="T4" s="65"/>
      <c r="U4" s="58"/>
      <c r="V4" s="58"/>
      <c r="W4" s="58"/>
      <c r="X4" s="58"/>
      <c r="Y4" s="58"/>
    </row>
    <row r="5" spans="1:25" ht="24" customHeight="1">
      <c r="A5" s="58"/>
      <c r="B5" s="58"/>
      <c r="C5" s="58"/>
      <c r="D5" s="58"/>
      <c r="E5" s="58"/>
      <c r="F5" s="58"/>
      <c r="G5" s="58"/>
      <c r="H5" s="66" t="s">
        <v>3</v>
      </c>
      <c r="I5" s="58"/>
      <c r="J5" s="58"/>
      <c r="K5" s="58"/>
      <c r="L5" s="58"/>
      <c r="M5" s="58"/>
      <c r="N5" s="58"/>
      <c r="O5" s="58"/>
      <c r="P5" s="58"/>
      <c r="Q5" s="58"/>
      <c r="R5" s="65"/>
      <c r="S5" s="58"/>
      <c r="T5" s="58"/>
      <c r="U5" s="65"/>
      <c r="V5" s="58"/>
      <c r="W5" s="58"/>
      <c r="X5" s="58"/>
      <c r="Y5" s="58"/>
    </row>
    <row r="6" spans="1:25" ht="24" customHeight="1">
      <c r="A6" s="58"/>
      <c r="B6" s="59" t="s">
        <v>30</v>
      </c>
      <c r="C6" s="58"/>
      <c r="D6" s="58"/>
      <c r="E6" s="58"/>
      <c r="F6" s="58"/>
      <c r="G6" s="58"/>
      <c r="H6" s="1921" t="s">
        <v>972</v>
      </c>
      <c r="I6" s="1921"/>
      <c r="J6" s="1921"/>
      <c r="K6" s="1921"/>
      <c r="L6" s="1921"/>
      <c r="M6" s="1921"/>
      <c r="N6" s="1921"/>
      <c r="O6" s="1921"/>
      <c r="P6" s="1921"/>
      <c r="Q6" s="1921"/>
      <c r="R6" s="1921"/>
      <c r="S6" s="1921"/>
      <c r="T6" s="1921"/>
      <c r="U6" s="1921"/>
      <c r="V6" s="1921"/>
      <c r="W6" s="1921"/>
      <c r="X6" s="1921"/>
      <c r="Y6" s="1921"/>
    </row>
    <row r="7" spans="1:25" ht="24" customHeight="1">
      <c r="A7" s="58"/>
      <c r="B7" s="59"/>
      <c r="C7" s="59" t="s">
        <v>17</v>
      </c>
      <c r="D7" s="58"/>
      <c r="E7" s="58"/>
      <c r="F7" s="58"/>
      <c r="G7" s="58"/>
      <c r="H7" s="1921"/>
      <c r="I7" s="1921"/>
      <c r="J7" s="1921"/>
      <c r="K7" s="1921"/>
      <c r="L7" s="1921"/>
      <c r="M7" s="1921"/>
      <c r="N7" s="1921"/>
      <c r="O7" s="1921"/>
      <c r="P7" s="1921"/>
      <c r="Q7" s="1921"/>
      <c r="R7" s="1921"/>
      <c r="S7" s="1921"/>
      <c r="T7" s="1921"/>
      <c r="U7" s="1921"/>
      <c r="V7" s="1921"/>
      <c r="W7" s="1921"/>
      <c r="X7" s="1921"/>
      <c r="Y7" s="1921"/>
    </row>
    <row r="8" spans="1:25" ht="24" customHeight="1">
      <c r="A8" s="58"/>
      <c r="B8" s="58"/>
      <c r="C8" s="1862" t="s">
        <v>31</v>
      </c>
      <c r="D8" s="1862"/>
      <c r="E8" s="1862"/>
      <c r="F8" s="59"/>
      <c r="G8" s="59"/>
      <c r="H8" s="1921"/>
      <c r="I8" s="1921"/>
      <c r="J8" s="1921"/>
      <c r="K8" s="1921"/>
      <c r="L8" s="1921"/>
      <c r="M8" s="1921"/>
      <c r="N8" s="1921"/>
      <c r="O8" s="1921"/>
      <c r="P8" s="1921"/>
      <c r="Q8" s="1921"/>
      <c r="R8" s="1921"/>
      <c r="S8" s="1921"/>
      <c r="T8" s="1921"/>
      <c r="U8" s="1921"/>
      <c r="V8" s="1921"/>
      <c r="W8" s="1921"/>
      <c r="X8" s="1921"/>
      <c r="Y8" s="1921"/>
    </row>
    <row r="9" spans="1:25" ht="24" customHeight="1">
      <c r="A9" s="58"/>
      <c r="B9" s="59"/>
      <c r="C9" s="1863" t="s">
        <v>4</v>
      </c>
      <c r="D9" s="1863"/>
      <c r="E9" s="1863"/>
      <c r="F9" s="59"/>
      <c r="G9" s="59"/>
      <c r="H9" s="1921"/>
      <c r="I9" s="1921"/>
      <c r="J9" s="1921"/>
      <c r="K9" s="1921"/>
      <c r="L9" s="1921"/>
      <c r="M9" s="1921"/>
      <c r="N9" s="1921"/>
      <c r="O9" s="1921"/>
      <c r="P9" s="1921"/>
      <c r="Q9" s="1921"/>
      <c r="R9" s="1921"/>
      <c r="S9" s="1921"/>
      <c r="T9" s="1921"/>
      <c r="U9" s="1921"/>
      <c r="V9" s="1921"/>
      <c r="W9" s="1921"/>
      <c r="X9" s="1921"/>
      <c r="Y9" s="1921"/>
    </row>
    <row r="10" spans="1:25" ht="24" customHeight="1">
      <c r="A10" s="58"/>
      <c r="B10" s="59"/>
      <c r="C10" s="1920"/>
      <c r="D10" s="1920"/>
      <c r="E10" s="1920"/>
      <c r="F10" s="59"/>
      <c r="G10" s="59"/>
      <c r="H10" s="1921"/>
      <c r="I10" s="1921"/>
      <c r="J10" s="1921"/>
      <c r="K10" s="1921"/>
      <c r="L10" s="1921"/>
      <c r="M10" s="1921"/>
      <c r="N10" s="1921"/>
      <c r="O10" s="1921"/>
      <c r="P10" s="1921"/>
      <c r="Q10" s="1921"/>
      <c r="R10" s="1921"/>
      <c r="S10" s="1921"/>
      <c r="T10" s="1921"/>
      <c r="U10" s="1921"/>
      <c r="V10" s="1921"/>
      <c r="W10" s="1921"/>
      <c r="X10" s="1921"/>
      <c r="Y10" s="1921"/>
    </row>
    <row r="11" spans="1:25" ht="24" customHeight="1">
      <c r="B11" s="59"/>
      <c r="C11" s="844"/>
      <c r="D11" s="844"/>
      <c r="E11" s="844"/>
      <c r="F11" s="59"/>
      <c r="G11" s="59"/>
      <c r="H11" s="67"/>
      <c r="I11" s="67"/>
      <c r="J11" s="67"/>
      <c r="K11" s="67"/>
      <c r="L11" s="67"/>
      <c r="M11" s="67"/>
      <c r="N11" s="67"/>
      <c r="O11" s="67"/>
      <c r="P11" s="67"/>
      <c r="Q11" s="67"/>
      <c r="R11" s="67"/>
      <c r="S11" s="67"/>
      <c r="T11" s="67"/>
      <c r="U11" s="67"/>
      <c r="V11" s="67"/>
      <c r="W11" s="67"/>
      <c r="X11" s="67"/>
      <c r="Y11" s="67"/>
    </row>
    <row r="12" spans="1:25" ht="24" customHeight="1">
      <c r="B12" s="47" t="s">
        <v>1208</v>
      </c>
      <c r="O12" s="35" t="s">
        <v>45</v>
      </c>
      <c r="Q12" s="4" t="s">
        <v>60</v>
      </c>
    </row>
    <row r="13" spans="1:25" ht="24" customHeight="1">
      <c r="B13" s="1784" t="s">
        <v>16</v>
      </c>
      <c r="C13" s="1785"/>
      <c r="D13" s="1785"/>
      <c r="E13" s="1786"/>
      <c r="F13" s="1919">
        <f>'法人入力シート（要入力）'!$D$11</f>
        <v>2020</v>
      </c>
      <c r="G13" s="1842">
        <f>'法人入力シート（要入力）'!$E$11</f>
        <v>2021</v>
      </c>
      <c r="H13" s="1781">
        <f>'法人入力シート（要入力）'!$F$11</f>
        <v>2022</v>
      </c>
      <c r="I13" s="1839">
        <f>'法人入力シート（要入力）'!$G$11</f>
        <v>2023</v>
      </c>
      <c r="J13" s="1839">
        <f>'法人入力シート（要入力）'!$H$11</f>
        <v>2024</v>
      </c>
      <c r="K13" s="1879" t="str">
        <f>"増減
"&amp;$J$13&amp;"-"&amp;$F$13</f>
        <v>増減
2024-2020</v>
      </c>
      <c r="L13" s="1887" t="str">
        <f>"対"&amp;$F$13&amp;"
年度
伸び率"</f>
        <v>対2020
年度
伸び率</v>
      </c>
      <c r="M13" s="1836" t="s">
        <v>14</v>
      </c>
      <c r="N13" s="1876" t="s">
        <v>13</v>
      </c>
      <c r="O13" s="1876" t="s">
        <v>15</v>
      </c>
      <c r="P13" s="3"/>
      <c r="Q13" s="1873" t="s">
        <v>48</v>
      </c>
      <c r="R13" s="1870" t="s">
        <v>10</v>
      </c>
      <c r="S13" s="1864" t="s">
        <v>70</v>
      </c>
      <c r="T13" s="1848"/>
      <c r="U13" s="1836"/>
      <c r="V13" s="1882" t="s">
        <v>48</v>
      </c>
      <c r="W13" s="1848" t="s">
        <v>49</v>
      </c>
      <c r="X13" s="1849"/>
      <c r="Y13" s="1850"/>
    </row>
    <row r="14" spans="1:25" ht="24" customHeight="1">
      <c r="B14" s="1787"/>
      <c r="C14" s="1788"/>
      <c r="D14" s="1788"/>
      <c r="E14" s="1789"/>
      <c r="F14" s="1782"/>
      <c r="G14" s="1782"/>
      <c r="H14" s="1782"/>
      <c r="I14" s="1840"/>
      <c r="J14" s="1840"/>
      <c r="K14" s="1880"/>
      <c r="L14" s="1888"/>
      <c r="M14" s="1837"/>
      <c r="N14" s="1877"/>
      <c r="O14" s="1877"/>
      <c r="P14" s="3"/>
      <c r="Q14" s="1874"/>
      <c r="R14" s="1871"/>
      <c r="S14" s="1865"/>
      <c r="T14" s="1866"/>
      <c r="U14" s="1837"/>
      <c r="V14" s="1883"/>
      <c r="W14" s="1851"/>
      <c r="X14" s="1851"/>
      <c r="Y14" s="1852"/>
    </row>
    <row r="15" spans="1:25" ht="24" customHeight="1">
      <c r="B15" s="1790"/>
      <c r="C15" s="1791"/>
      <c r="D15" s="1791"/>
      <c r="E15" s="1792"/>
      <c r="F15" s="1783"/>
      <c r="G15" s="1783"/>
      <c r="H15" s="1783"/>
      <c r="I15" s="1841"/>
      <c r="J15" s="1841"/>
      <c r="K15" s="1881"/>
      <c r="L15" s="1889"/>
      <c r="M15" s="1838"/>
      <c r="N15" s="1878"/>
      <c r="O15" s="1878"/>
      <c r="Q15" s="1875"/>
      <c r="R15" s="1872"/>
      <c r="S15" s="1867"/>
      <c r="T15" s="1868"/>
      <c r="U15" s="1838"/>
      <c r="V15" s="1884"/>
      <c r="W15" s="1853"/>
      <c r="X15" s="1853"/>
      <c r="Y15" s="1854"/>
    </row>
    <row r="16" spans="1:25" ht="24" customHeight="1">
      <c r="B16" s="1901" t="s">
        <v>651</v>
      </c>
      <c r="C16" s="1902"/>
      <c r="D16" s="1902"/>
      <c r="E16" s="1903"/>
      <c r="F16" s="1916" t="str">
        <f>IFERROR((ROUND(F23/F20,8)),"－")</f>
        <v>－</v>
      </c>
      <c r="G16" s="1916" t="str">
        <f t="shared" ref="G16:I16" si="0">IFERROR((ROUND(G23/G20,8)),"－")</f>
        <v>－</v>
      </c>
      <c r="H16" s="1916" t="str">
        <f t="shared" si="0"/>
        <v>－</v>
      </c>
      <c r="I16" s="1916" t="str">
        <f t="shared" si="0"/>
        <v>－</v>
      </c>
      <c r="J16" s="1916" t="str">
        <f>IFERROR((ROUND(J23/J20,8)),"－")</f>
        <v>－</v>
      </c>
      <c r="K16" s="1922" t="str">
        <f>IFERROR(ROUND(J16-F16,8)*100,"－")</f>
        <v>－</v>
      </c>
      <c r="L16" s="1832"/>
      <c r="M16" s="1843" t="str">
        <f>IF(J16="－","－",IF(AND(I16&lt;絶対評価シート!D24,J16&lt;絶対評価シート!F24),絶対評価シート!G24,IF(AND(I16&gt;=絶対評価シート!C25,J16&lt;絶対評価シート!F25),絶対評価シート!G25,IF(AND(J16&gt;=絶対評価シート!E26,J16&lt;絶対評価シート!F26),絶対評価シート!G26,IF(AND(J16&gt;=絶対評価シート!E27,OR(I16&lt;絶対評価シート!D27,I16="－")),絶対評価シート!G27,IF(AND(I16&gt;=絶対評価シート!C28,J16&gt;=絶対評価シート!E28),絶対評価シート!G28))))))</f>
        <v>－</v>
      </c>
      <c r="N16" s="1925" t="str" cm="1">
        <f t="array" ref="N16">IFERROR(_xlfn.IFS($K$16="－","－",$K$16/100&gt;=趨勢評価!L19,2,$K$16/100&gt;=趨勢評価!L18,4,$K$16/100&gt;趨勢評価!L17,6,$K$16/100&gt;趨勢評価!L16,8,$K$16/100&lt;=趨勢評価!L16,10),"－")</f>
        <v>－</v>
      </c>
      <c r="O16" s="1793" t="str">
        <f ca="1">IFERROR(OFFSET(INDEX(Y16:Y25,MATCH(J16,Y16:Y25,1),1),0,-3),"－")</f>
        <v>－</v>
      </c>
      <c r="Q16" s="1806">
        <v>10</v>
      </c>
      <c r="R16" s="1818" t="s">
        <v>75</v>
      </c>
      <c r="S16" s="1812" t="s">
        <v>74</v>
      </c>
      <c r="T16" s="1813"/>
      <c r="U16" s="1814"/>
      <c r="V16" s="63">
        <v>10</v>
      </c>
      <c r="W16" s="484">
        <f>IF(OR('法人入力シート（要入力）'!$E$5="",'法人入力シート（要入力）'!$E$5="大学法人"),大学法人!AB15,短大法人!AB15)</f>
        <v>0.40735000999999998</v>
      </c>
      <c r="X16" s="485" t="s">
        <v>12</v>
      </c>
      <c r="Y16" s="605">
        <v>0</v>
      </c>
    </row>
    <row r="17" spans="2:27" ht="24" customHeight="1">
      <c r="B17" s="1904"/>
      <c r="C17" s="1905"/>
      <c r="D17" s="1905"/>
      <c r="E17" s="1906"/>
      <c r="F17" s="1917"/>
      <c r="G17" s="1917"/>
      <c r="H17" s="1917"/>
      <c r="I17" s="1917"/>
      <c r="J17" s="1917"/>
      <c r="K17" s="1923"/>
      <c r="L17" s="1833"/>
      <c r="M17" s="1844"/>
      <c r="N17" s="1926"/>
      <c r="O17" s="1794"/>
      <c r="Q17" s="1806"/>
      <c r="R17" s="1907"/>
      <c r="S17" s="1815"/>
      <c r="T17" s="1816"/>
      <c r="U17" s="1817"/>
      <c r="V17" s="64">
        <v>9</v>
      </c>
      <c r="W17" s="487">
        <f>IF(OR('法人入力シート（要入力）'!$E$5="",'法人入力シート（要入力）'!$E$5="大学法人"),大学法人!Y15,短大法人!Y15)</f>
        <v>0.45464135</v>
      </c>
      <c r="X17" s="488" t="s">
        <v>12</v>
      </c>
      <c r="Y17" s="489">
        <f>IF(OR('法人入力シート（要入力）'!$E$5="",'法人入力シート（要入力）'!$E$5="大学法人"),大学法人!AA15,短大法人!AA15)</f>
        <v>0.40735001999999992</v>
      </c>
      <c r="AA17" s="520"/>
    </row>
    <row r="18" spans="2:27" ht="24" customHeight="1">
      <c r="B18" s="1904"/>
      <c r="C18" s="1905"/>
      <c r="D18" s="1905"/>
      <c r="E18" s="1906"/>
      <c r="F18" s="1917"/>
      <c r="G18" s="1917"/>
      <c r="H18" s="1917"/>
      <c r="I18" s="1917"/>
      <c r="J18" s="1917"/>
      <c r="K18" s="1923"/>
      <c r="L18" s="1833"/>
      <c r="M18" s="1844"/>
      <c r="N18" s="1926"/>
      <c r="O18" s="1794"/>
      <c r="Q18" s="1796">
        <v>8</v>
      </c>
      <c r="R18" s="1818" t="s">
        <v>76</v>
      </c>
      <c r="S18" s="1812" t="s">
        <v>73</v>
      </c>
      <c r="T18" s="1813"/>
      <c r="U18" s="1814"/>
      <c r="V18" s="63">
        <v>8</v>
      </c>
      <c r="W18" s="484">
        <f>IF(OR('法人入力シート（要入力）'!$E$5="",'法人入力シート（要入力）'!$E$5="大学法人"),大学法人!V15,短大法人!V15)</f>
        <v>0.48342691999999998</v>
      </c>
      <c r="X18" s="485" t="s">
        <v>12</v>
      </c>
      <c r="Y18" s="490">
        <f>IF(OR('法人入力シート（要入力）'!$E$5="",'法人入力シート（要入力）'!$E$5="大学法人"),大学法人!X15,短大法人!X15)</f>
        <v>0.45464135999999994</v>
      </c>
      <c r="AA18" s="747"/>
    </row>
    <row r="19" spans="2:27" ht="24" customHeight="1">
      <c r="B19" s="1904"/>
      <c r="C19" s="1905"/>
      <c r="D19" s="1905"/>
      <c r="E19" s="1906"/>
      <c r="F19" s="1918"/>
      <c r="G19" s="1918"/>
      <c r="H19" s="1918"/>
      <c r="I19" s="1918"/>
      <c r="J19" s="1918"/>
      <c r="K19" s="1924"/>
      <c r="L19" s="1834"/>
      <c r="M19" s="1844"/>
      <c r="N19" s="1926"/>
      <c r="O19" s="1794"/>
      <c r="Q19" s="1796"/>
      <c r="R19" s="1907"/>
      <c r="S19" s="1815"/>
      <c r="T19" s="1816"/>
      <c r="U19" s="1817"/>
      <c r="V19" s="64">
        <v>7</v>
      </c>
      <c r="W19" s="487">
        <f>IF(OR('法人入力シート（要入力）'!$E$5="",'法人入力シート（要入力）'!$E$5="大学法人"),大学法人!S15,短大法人!S15)</f>
        <v>0.52071318999999994</v>
      </c>
      <c r="X19" s="488" t="s">
        <v>12</v>
      </c>
      <c r="Y19" s="489">
        <f>IF(OR('法人入力シート（要入力）'!$E$5="",'法人入力シート（要入力）'!$E$5="大学法人"),大学法人!U15,短大法人!U15)</f>
        <v>0.48342692999999998</v>
      </c>
      <c r="AA19" s="520"/>
    </row>
    <row r="20" spans="2:27" ht="24" customHeight="1">
      <c r="B20" s="5"/>
      <c r="C20" s="1890" t="s">
        <v>648</v>
      </c>
      <c r="D20" s="1891"/>
      <c r="E20" s="1892"/>
      <c r="F20" s="1810">
        <f>IFERROR('法人入力シート（要入力）'!D20,"－")</f>
        <v>0</v>
      </c>
      <c r="G20" s="1810">
        <f>IFERROR('法人入力シート（要入力）'!E20,"－")</f>
        <v>0</v>
      </c>
      <c r="H20" s="1810">
        <f>IFERROR('法人入力シート（要入力）'!F20,"－")</f>
        <v>0</v>
      </c>
      <c r="I20" s="1810">
        <f>IFERROR('法人入力シート（要入力）'!G20,"－")</f>
        <v>0</v>
      </c>
      <c r="J20" s="1810">
        <f>IFERROR('法人入力シート（要入力）'!H20,"－")</f>
        <v>0</v>
      </c>
      <c r="K20" s="1800">
        <f>IFERROR((J20-F20),"－")</f>
        <v>0</v>
      </c>
      <c r="L20" s="1803" t="str">
        <f>IF(OR(F20="－",F20=0,J20="－",J20=0),"－",(IF(AND(F20&lt;0,J20&lt;0),(J20-F20)/F20*-1,IF(AND(F20&lt;0,J20&gt;0),(J20-F20)/F20*-1,(J20-F20)/F20))))</f>
        <v>－</v>
      </c>
      <c r="M20" s="1844"/>
      <c r="N20" s="1926"/>
      <c r="O20" s="1794"/>
      <c r="Q20" s="1796">
        <v>6</v>
      </c>
      <c r="R20" s="1818" t="s">
        <v>77</v>
      </c>
      <c r="S20" s="1818" t="s">
        <v>72</v>
      </c>
      <c r="T20" s="1813"/>
      <c r="U20" s="1814"/>
      <c r="V20" s="63">
        <v>6</v>
      </c>
      <c r="W20" s="484">
        <f>IF(OR('法人入力シート（要入力）'!$E$5="",'法人入力シート（要入力）'!$E$5="大学法人"),大学法人!P15,短大法人!P15)</f>
        <v>0.54971724999999994</v>
      </c>
      <c r="X20" s="485" t="s">
        <v>12</v>
      </c>
      <c r="Y20" s="486">
        <f>IF(OR('法人入力シート（要入力）'!$E$5="",'法人入力シート（要入力）'!$E$5="大学法人"),大学法人!R15,短大法人!R15)</f>
        <v>0.52071319999999999</v>
      </c>
      <c r="AA20" s="749"/>
    </row>
    <row r="21" spans="2:27" ht="24" customHeight="1">
      <c r="B21" s="5"/>
      <c r="C21" s="1910"/>
      <c r="D21" s="1911"/>
      <c r="E21" s="1912"/>
      <c r="F21" s="1913"/>
      <c r="G21" s="1913"/>
      <c r="H21" s="1913"/>
      <c r="I21" s="1913"/>
      <c r="J21" s="1913"/>
      <c r="K21" s="1928"/>
      <c r="L21" s="1929"/>
      <c r="M21" s="1844"/>
      <c r="N21" s="1926"/>
      <c r="O21" s="1794"/>
      <c r="Q21" s="1796"/>
      <c r="R21" s="1815"/>
      <c r="S21" s="1815"/>
      <c r="T21" s="1816"/>
      <c r="U21" s="1817"/>
      <c r="V21" s="64">
        <v>5</v>
      </c>
      <c r="W21" s="487">
        <f>IF(OR('法人入力シート（要入力）'!$E$5="",'法人入力シート（要入力）'!$E$5="大学法人"),大学法人!M15,短大法人!M15)</f>
        <v>0.57684921999999994</v>
      </c>
      <c r="X21" s="488" t="s">
        <v>12</v>
      </c>
      <c r="Y21" s="489">
        <f>IF(OR('法人入力シート（要入力）'!$E$5="",'法人入力シート（要入力）'!$E$5="大学法人"),大学法人!O15,短大法人!O15)</f>
        <v>0.54971725999999999</v>
      </c>
      <c r="AA21" s="750"/>
    </row>
    <row r="22" spans="2:27" ht="24" customHeight="1">
      <c r="B22" s="5"/>
      <c r="C22" s="1893"/>
      <c r="D22" s="1894"/>
      <c r="E22" s="1895"/>
      <c r="F22" s="1811"/>
      <c r="G22" s="1811"/>
      <c r="H22" s="1811"/>
      <c r="I22" s="1811"/>
      <c r="J22" s="1811"/>
      <c r="K22" s="1801"/>
      <c r="L22" s="1804"/>
      <c r="M22" s="1844"/>
      <c r="N22" s="1926"/>
      <c r="O22" s="1794"/>
      <c r="Q22" s="1796">
        <v>4</v>
      </c>
      <c r="R22" s="1818" t="s">
        <v>78</v>
      </c>
      <c r="S22" s="1812" t="s">
        <v>71</v>
      </c>
      <c r="T22" s="1813"/>
      <c r="U22" s="1814"/>
      <c r="V22" s="63">
        <v>4</v>
      </c>
      <c r="W22" s="484">
        <f>IF(OR('法人入力シート（要入力）'!$E$5="",'法人入力シート（要入力）'!$E$5="大学法人"),大学法人!J15,短大法人!J15)</f>
        <v>0.60872169999999992</v>
      </c>
      <c r="X22" s="485" t="s">
        <v>12</v>
      </c>
      <c r="Y22" s="486">
        <f>IF(OR('法人入力シート（要入力）'!$E$5="",'法人入力シート（要入力）'!$E$5="大学法人"),大学法人!L15,短大法人!L15)</f>
        <v>0.57684922999999999</v>
      </c>
      <c r="AA22" s="28"/>
    </row>
    <row r="23" spans="2:27" ht="24" customHeight="1">
      <c r="B23" s="51"/>
      <c r="C23" s="1890" t="s">
        <v>652</v>
      </c>
      <c r="D23" s="1891"/>
      <c r="E23" s="1892"/>
      <c r="F23" s="1846">
        <f>IFERROR('法人入力シート（要入力）'!D17,"－")</f>
        <v>0</v>
      </c>
      <c r="G23" s="1846">
        <f>IFERROR('法人入力シート（要入力）'!E17,"－")</f>
        <v>0</v>
      </c>
      <c r="H23" s="1846">
        <f>IFERROR('法人入力シート（要入力）'!F17,"－")</f>
        <v>0</v>
      </c>
      <c r="I23" s="1846">
        <f>IFERROR('法人入力シート（要入力）'!G17,"－")</f>
        <v>0</v>
      </c>
      <c r="J23" s="1846">
        <f>IFERROR('法人入力シート（要入力）'!H17,"－")</f>
        <v>0</v>
      </c>
      <c r="K23" s="1800">
        <f>IFERROR((J23-F23),"－")</f>
        <v>0</v>
      </c>
      <c r="L23" s="1805" t="str">
        <f>IF(OR(F23="－",F23=0,J23="－",J23=0),"－",(IF(AND(F23&lt;0,J23&lt;0),(J23-F23)/F23*-1,IF(AND(F23&lt;0,J23&gt;0),(J23-F23)/F23*-1,(J23-F23)/F23))))</f>
        <v>－</v>
      </c>
      <c r="M23" s="1844"/>
      <c r="N23" s="1926"/>
      <c r="O23" s="1794"/>
      <c r="Q23" s="1796"/>
      <c r="R23" s="1907"/>
      <c r="S23" s="1815"/>
      <c r="T23" s="1816"/>
      <c r="U23" s="1817"/>
      <c r="V23" s="64">
        <v>3</v>
      </c>
      <c r="W23" s="487">
        <f>IF(OR('法人入力シート（要入力）'!$E$5="",'法人入力シート（要入力）'!$E$5="大学法人"),大学法人!G15,短大法人!G15)</f>
        <v>0.65286953999999997</v>
      </c>
      <c r="X23" s="488" t="s">
        <v>12</v>
      </c>
      <c r="Y23" s="489">
        <f>IF(OR('法人入力シート（要入力）'!$E$5="",'法人入力シート（要入力）'!$E$5="大学法人"),大学法人!I15,短大法人!I15)</f>
        <v>0.60872170999999997</v>
      </c>
      <c r="AA23" s="28"/>
    </row>
    <row r="24" spans="2:27" ht="24" customHeight="1">
      <c r="B24" s="51"/>
      <c r="C24" s="1910"/>
      <c r="D24" s="1911"/>
      <c r="E24" s="1912"/>
      <c r="F24" s="1914"/>
      <c r="G24" s="1914"/>
      <c r="H24" s="1914"/>
      <c r="I24" s="1914"/>
      <c r="J24" s="1914"/>
      <c r="K24" s="1928"/>
      <c r="L24" s="1803"/>
      <c r="M24" s="1844"/>
      <c r="N24" s="1926"/>
      <c r="O24" s="1794"/>
      <c r="Q24" s="1796">
        <v>2</v>
      </c>
      <c r="R24" s="1908" t="s">
        <v>79</v>
      </c>
      <c r="S24" s="1819" t="s">
        <v>69</v>
      </c>
      <c r="T24" s="1820"/>
      <c r="U24" s="1821"/>
      <c r="V24" s="63">
        <v>2</v>
      </c>
      <c r="W24" s="491">
        <f>IF(OR('法人入力シート（要入力）'!$E$5="",'法人入力シート（要入力）'!$E$5="大学法人"),大学法人!D15,短大法人!D15)</f>
        <v>0.70127922999999992</v>
      </c>
      <c r="X24" s="485" t="s">
        <v>12</v>
      </c>
      <c r="Y24" s="492">
        <f>IF(OR('法人入力シート（要入力）'!$E$5="",'法人入力シート（要入力）'!$E$5="大学法人"),大学法人!F15,短大法人!F15)</f>
        <v>0.65286955000000002</v>
      </c>
      <c r="AA24" s="28"/>
    </row>
    <row r="25" spans="2:27" ht="24" customHeight="1">
      <c r="B25" s="61"/>
      <c r="C25" s="1896"/>
      <c r="D25" s="1897"/>
      <c r="E25" s="1898"/>
      <c r="F25" s="1915"/>
      <c r="G25" s="1915"/>
      <c r="H25" s="1915"/>
      <c r="I25" s="1915"/>
      <c r="J25" s="1915"/>
      <c r="K25" s="1802"/>
      <c r="L25" s="1930"/>
      <c r="M25" s="1845"/>
      <c r="N25" s="1927"/>
      <c r="O25" s="1795"/>
      <c r="Q25" s="1796"/>
      <c r="R25" s="1909"/>
      <c r="S25" s="1822"/>
      <c r="T25" s="1823"/>
      <c r="U25" s="1824"/>
      <c r="V25" s="64">
        <v>1</v>
      </c>
      <c r="W25" s="493"/>
      <c r="X25" s="488" t="s">
        <v>12</v>
      </c>
      <c r="Y25" s="489">
        <f>IF(OR('法人入力シート（要入力）'!$E$5="",'法人入力シート（要入力）'!$E$5="大学法人"),大学法人!C15,短大法人!C15)</f>
        <v>0.70127923999999997</v>
      </c>
    </row>
    <row r="26" spans="2:27" ht="24" customHeight="1">
      <c r="M26" s="48"/>
      <c r="N26" s="48"/>
    </row>
  </sheetData>
  <mergeCells count="65">
    <mergeCell ref="R24:R25"/>
    <mergeCell ref="Q20:Q21"/>
    <mergeCell ref="R20:R21"/>
    <mergeCell ref="Q22:Q23"/>
    <mergeCell ref="G20:G22"/>
    <mergeCell ref="G23:G25"/>
    <mergeCell ref="J20:J22"/>
    <mergeCell ref="J23:J25"/>
    <mergeCell ref="I20:I22"/>
    <mergeCell ref="I23:I25"/>
    <mergeCell ref="H23:H25"/>
    <mergeCell ref="K20:K22"/>
    <mergeCell ref="K23:K25"/>
    <mergeCell ref="R22:R23"/>
    <mergeCell ref="L20:L22"/>
    <mergeCell ref="L23:L25"/>
    <mergeCell ref="R1:Y1"/>
    <mergeCell ref="W13:Y15"/>
    <mergeCell ref="H6:Y10"/>
    <mergeCell ref="S13:U15"/>
    <mergeCell ref="Q16:Q17"/>
    <mergeCell ref="R16:R17"/>
    <mergeCell ref="O16:O25"/>
    <mergeCell ref="K16:K19"/>
    <mergeCell ref="L16:L19"/>
    <mergeCell ref="M16:M25"/>
    <mergeCell ref="N16:N25"/>
    <mergeCell ref="J16:J19"/>
    <mergeCell ref="H20:H22"/>
    <mergeCell ref="H16:H19"/>
    <mergeCell ref="I16:I19"/>
    <mergeCell ref="Q24:Q25"/>
    <mergeCell ref="A1:C1"/>
    <mergeCell ref="D1:H1"/>
    <mergeCell ref="C8:E8"/>
    <mergeCell ref="C9:E9"/>
    <mergeCell ref="C10:E10"/>
    <mergeCell ref="V13:V15"/>
    <mergeCell ref="M13:M15"/>
    <mergeCell ref="N13:N15"/>
    <mergeCell ref="O13:O15"/>
    <mergeCell ref="Q13:Q15"/>
    <mergeCell ref="R13:R15"/>
    <mergeCell ref="S16:U17"/>
    <mergeCell ref="S18:U19"/>
    <mergeCell ref="S20:U21"/>
    <mergeCell ref="S22:U23"/>
    <mergeCell ref="S24:U25"/>
    <mergeCell ref="R18:R19"/>
    <mergeCell ref="B13:E15"/>
    <mergeCell ref="J13:J15"/>
    <mergeCell ref="K13:K15"/>
    <mergeCell ref="L13:L15"/>
    <mergeCell ref="F16:F19"/>
    <mergeCell ref="G16:G19"/>
    <mergeCell ref="I13:I15"/>
    <mergeCell ref="H13:H15"/>
    <mergeCell ref="G13:G15"/>
    <mergeCell ref="F13:F15"/>
    <mergeCell ref="C20:E22"/>
    <mergeCell ref="C23:E25"/>
    <mergeCell ref="F20:F22"/>
    <mergeCell ref="B16:E19"/>
    <mergeCell ref="Q18:Q19"/>
    <mergeCell ref="F23:F25"/>
  </mergeCells>
  <phoneticPr fontId="1"/>
  <conditionalFormatting sqref="S16:U17">
    <cfRule type="expression" dxfId="526" priority="22">
      <formula>$N$16=10</formula>
    </cfRule>
  </conditionalFormatting>
  <conditionalFormatting sqref="S18:U19">
    <cfRule type="expression" dxfId="525" priority="21">
      <formula>$N$16=8</formula>
    </cfRule>
  </conditionalFormatting>
  <conditionalFormatting sqref="S20:U21">
    <cfRule type="expression" dxfId="524" priority="20">
      <formula>$N$16=6</formula>
    </cfRule>
  </conditionalFormatting>
  <conditionalFormatting sqref="S22:U23">
    <cfRule type="expression" dxfId="523" priority="19">
      <formula>$N$16=4</formula>
    </cfRule>
  </conditionalFormatting>
  <conditionalFormatting sqref="S24:U25">
    <cfRule type="expression" dxfId="522" priority="18">
      <formula>$N$16=2</formula>
    </cfRule>
  </conditionalFormatting>
  <conditionalFormatting sqref="R16:R17">
    <cfRule type="expression" dxfId="521" priority="13">
      <formula>$M$16=10</formula>
    </cfRule>
  </conditionalFormatting>
  <conditionalFormatting sqref="R24:R25">
    <cfRule type="expression" dxfId="520" priority="17">
      <formula>$M$16=2</formula>
    </cfRule>
  </conditionalFormatting>
  <conditionalFormatting sqref="R22:R23">
    <cfRule type="expression" dxfId="519" priority="16">
      <formula>$M$16=4</formula>
    </cfRule>
  </conditionalFormatting>
  <conditionalFormatting sqref="R20:R21">
    <cfRule type="expression" dxfId="518" priority="15">
      <formula>$M$16=6</formula>
    </cfRule>
  </conditionalFormatting>
  <conditionalFormatting sqref="R18:R19">
    <cfRule type="expression" dxfId="517" priority="14">
      <formula>$M$16=8</formula>
    </cfRule>
  </conditionalFormatting>
  <conditionalFormatting sqref="W16:X16">
    <cfRule type="expression" dxfId="516" priority="12">
      <formula>$O$16=10</formula>
    </cfRule>
  </conditionalFormatting>
  <conditionalFormatting sqref="W17:Y17">
    <cfRule type="expression" dxfId="515" priority="11">
      <formula>$O$16=9</formula>
    </cfRule>
  </conditionalFormatting>
  <conditionalFormatting sqref="W18:Y18">
    <cfRule type="expression" dxfId="514" priority="10">
      <formula>$O$16=8</formula>
    </cfRule>
  </conditionalFormatting>
  <conditionalFormatting sqref="W19:Y19">
    <cfRule type="expression" dxfId="513" priority="9">
      <formula>$O$16=7</formula>
    </cfRule>
  </conditionalFormatting>
  <conditionalFormatting sqref="W20:Y20">
    <cfRule type="expression" dxfId="512" priority="8">
      <formula>$O$16=6</formula>
    </cfRule>
  </conditionalFormatting>
  <conditionalFormatting sqref="W21:Y21">
    <cfRule type="expression" dxfId="511" priority="7">
      <formula>$O$16=5</formula>
    </cfRule>
  </conditionalFormatting>
  <conditionalFormatting sqref="W22:Y22">
    <cfRule type="expression" dxfId="510" priority="6">
      <formula>$O$16=4</formula>
    </cfRule>
  </conditionalFormatting>
  <conditionalFormatting sqref="W23:Y23">
    <cfRule type="expression" dxfId="509" priority="5">
      <formula>$O$16=3</formula>
    </cfRule>
  </conditionalFormatting>
  <conditionalFormatting sqref="W24:Y24">
    <cfRule type="expression" dxfId="508" priority="4">
      <formula>$O$16=2</formula>
    </cfRule>
  </conditionalFormatting>
  <conditionalFormatting sqref="W25:Y25">
    <cfRule type="expression" dxfId="507" priority="3">
      <formula>$O$16=1</formula>
    </cfRule>
  </conditionalFormatting>
  <conditionalFormatting sqref="Y16">
    <cfRule type="expression" dxfId="506" priority="1">
      <formula>$O$16=10</formula>
    </cfRule>
  </conditionalFormatting>
  <conditionalFormatting sqref="Y16">
    <cfRule type="expression" dxfId="505" priority="2">
      <formula>$O$16=10</formula>
    </cfRule>
  </conditionalFormatting>
  <hyperlinks>
    <hyperlink ref="R1:Y1" location="'総括表(法人全体)'!A1" display="総括表（法人全体）へ戻る"/>
  </hyperlinks>
  <printOptions horizontalCentered="1" verticalCentered="1"/>
  <pageMargins left="0.39370078740157483" right="0.39370078740157483" top="0.39370078740157483" bottom="0.39370078740157483" header="0" footer="0.19685039370078741"/>
  <pageSetup paperSize="9" scale="75" orientation="landscape" r:id="rId1"/>
  <headerFooter scaleWithDoc="0">
    <oddFooter>&amp;P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CCECFF"/>
    <pageSetUpPr fitToPage="1"/>
  </sheetPr>
  <dimension ref="A1:AA26"/>
  <sheetViews>
    <sheetView showGridLines="0" zoomScaleNormal="100" zoomScaleSheetLayoutView="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4.6640625" style="1" customWidth="1"/>
    <col min="17" max="17" width="3.6640625" style="2" customWidth="1"/>
    <col min="18" max="18" width="13.88671875" style="1" customWidth="1"/>
    <col min="19" max="19" width="5.6640625" style="1" customWidth="1"/>
    <col min="20" max="20" width="2.44140625" style="2" customWidth="1"/>
    <col min="21" max="21" width="5.6640625" style="1" customWidth="1"/>
    <col min="22" max="22" width="3.44140625" style="1" bestFit="1" customWidth="1"/>
    <col min="23" max="23" width="6.44140625" style="1" bestFit="1" customWidth="1"/>
    <col min="24" max="24" width="2.33203125" style="1" customWidth="1"/>
    <col min="25" max="25" width="6.44140625" style="1" bestFit="1" customWidth="1"/>
    <col min="26" max="16384" width="10.6640625" style="1"/>
  </cols>
  <sheetData>
    <row r="1" spans="1:27" ht="24" customHeight="1" thickBot="1">
      <c r="A1" s="1858" t="s">
        <v>0</v>
      </c>
      <c r="B1" s="1859"/>
      <c r="C1" s="1860"/>
      <c r="D1" s="1855" t="str">
        <f>IF('法人入力シート（要入力）'!E4="","",'法人入力シート（要入力）'!E4)</f>
        <v/>
      </c>
      <c r="E1" s="1856"/>
      <c r="F1" s="1856"/>
      <c r="G1" s="1856"/>
      <c r="H1" s="1857"/>
      <c r="I1" s="58"/>
      <c r="J1" s="58"/>
      <c r="K1" s="58"/>
      <c r="L1" s="58"/>
      <c r="M1" s="58"/>
      <c r="N1" s="58"/>
      <c r="O1" s="58"/>
      <c r="P1" s="58"/>
      <c r="Q1" s="65"/>
      <c r="R1" s="1885" t="s">
        <v>491</v>
      </c>
      <c r="S1" s="1886"/>
      <c r="T1" s="1886"/>
      <c r="U1" s="1886"/>
      <c r="V1" s="1886"/>
      <c r="W1" s="1886"/>
      <c r="X1" s="1886"/>
      <c r="Y1" s="1886"/>
    </row>
    <row r="2" spans="1:27" ht="24" customHeight="1">
      <c r="A2" s="58"/>
      <c r="B2" s="58"/>
      <c r="C2" s="58"/>
      <c r="D2" s="58"/>
      <c r="E2" s="58"/>
      <c r="F2" s="58"/>
      <c r="G2" s="58"/>
      <c r="H2" s="58"/>
      <c r="I2" s="58"/>
      <c r="J2" s="58"/>
      <c r="K2" s="58"/>
      <c r="L2" s="58"/>
      <c r="M2" s="58"/>
      <c r="N2" s="58"/>
      <c r="O2" s="58"/>
      <c r="P2" s="58"/>
      <c r="Q2" s="65"/>
      <c r="R2" s="58"/>
      <c r="S2" s="58"/>
      <c r="T2" s="65"/>
      <c r="U2" s="58"/>
      <c r="V2" s="58"/>
      <c r="W2" s="58"/>
      <c r="X2" s="58"/>
      <c r="Y2" s="58"/>
    </row>
    <row r="3" spans="1:27" ht="24" customHeight="1">
      <c r="A3" s="57" t="s">
        <v>1</v>
      </c>
      <c r="B3" s="58"/>
      <c r="C3" s="58"/>
      <c r="D3" s="58"/>
      <c r="E3" s="58"/>
      <c r="F3" s="58"/>
      <c r="G3" s="58"/>
      <c r="H3" s="58"/>
      <c r="I3" s="58"/>
      <c r="J3" s="58"/>
      <c r="K3" s="58"/>
      <c r="L3" s="58"/>
      <c r="M3" s="58"/>
      <c r="N3" s="58"/>
      <c r="O3" s="58"/>
      <c r="P3" s="58"/>
      <c r="Q3" s="65"/>
      <c r="R3" s="58"/>
      <c r="S3" s="58"/>
      <c r="T3" s="65"/>
      <c r="U3" s="58"/>
      <c r="V3" s="58"/>
      <c r="W3" s="58"/>
      <c r="X3" s="58"/>
      <c r="Y3" s="58"/>
    </row>
    <row r="4" spans="1:27" ht="24" customHeight="1">
      <c r="A4" s="523" t="s">
        <v>685</v>
      </c>
      <c r="B4" s="58"/>
      <c r="C4" s="58"/>
      <c r="D4" s="58"/>
      <c r="E4" s="58"/>
      <c r="F4" s="58"/>
      <c r="G4" s="58"/>
      <c r="H4" s="58"/>
      <c r="I4" s="58"/>
      <c r="J4" s="58"/>
      <c r="K4" s="58"/>
      <c r="L4" s="58"/>
      <c r="M4" s="58"/>
      <c r="N4" s="58"/>
      <c r="O4" s="58"/>
      <c r="P4" s="58"/>
      <c r="Q4" s="65"/>
      <c r="R4" s="58"/>
      <c r="S4" s="58"/>
      <c r="T4" s="65"/>
      <c r="U4" s="58"/>
      <c r="V4" s="58"/>
      <c r="W4" s="58"/>
      <c r="X4" s="58"/>
      <c r="Y4" s="58"/>
    </row>
    <row r="5" spans="1:27" ht="24" customHeight="1">
      <c r="A5" s="58"/>
      <c r="B5" s="58"/>
      <c r="C5" s="58"/>
      <c r="D5" s="58"/>
      <c r="E5" s="58"/>
      <c r="F5" s="58"/>
      <c r="G5" s="58"/>
      <c r="H5" s="56" t="s">
        <v>3</v>
      </c>
      <c r="I5" s="58"/>
      <c r="J5" s="58"/>
      <c r="K5" s="58"/>
      <c r="L5" s="58"/>
      <c r="M5" s="58"/>
      <c r="N5" s="58"/>
      <c r="O5" s="58"/>
      <c r="P5" s="58"/>
      <c r="Q5" s="58"/>
      <c r="R5" s="65"/>
      <c r="S5" s="58"/>
      <c r="T5" s="58"/>
      <c r="U5" s="65"/>
      <c r="V5" s="58"/>
      <c r="W5" s="58"/>
      <c r="X5" s="58"/>
      <c r="Y5" s="58"/>
    </row>
    <row r="6" spans="1:27" ht="24" customHeight="1">
      <c r="A6" s="58"/>
      <c r="B6" s="59" t="s">
        <v>32</v>
      </c>
      <c r="C6" s="58"/>
      <c r="D6" s="58"/>
      <c r="E6" s="58"/>
      <c r="F6" s="58"/>
      <c r="G6" s="58"/>
      <c r="H6" s="1921" t="s">
        <v>974</v>
      </c>
      <c r="I6" s="1921"/>
      <c r="J6" s="1921"/>
      <c r="K6" s="1921"/>
      <c r="L6" s="1921"/>
      <c r="M6" s="1921"/>
      <c r="N6" s="1921"/>
      <c r="O6" s="1921"/>
      <c r="P6" s="1921"/>
      <c r="Q6" s="1921"/>
      <c r="R6" s="1921"/>
      <c r="S6" s="1921"/>
      <c r="T6" s="1921"/>
      <c r="U6" s="1921"/>
      <c r="V6" s="1921"/>
      <c r="W6" s="1921"/>
      <c r="X6" s="1921"/>
      <c r="Y6" s="1921"/>
    </row>
    <row r="7" spans="1:27" ht="24" customHeight="1">
      <c r="A7" s="58"/>
      <c r="B7" s="59"/>
      <c r="C7" s="59" t="s">
        <v>17</v>
      </c>
      <c r="D7" s="58"/>
      <c r="E7" s="58"/>
      <c r="F7" s="58"/>
      <c r="G7" s="58"/>
      <c r="H7" s="1921"/>
      <c r="I7" s="1921"/>
      <c r="J7" s="1921"/>
      <c r="K7" s="1921"/>
      <c r="L7" s="1921"/>
      <c r="M7" s="1921"/>
      <c r="N7" s="1921"/>
      <c r="O7" s="1921"/>
      <c r="P7" s="1921"/>
      <c r="Q7" s="1921"/>
      <c r="R7" s="1921"/>
      <c r="S7" s="1921"/>
      <c r="T7" s="1921"/>
      <c r="U7" s="1921"/>
      <c r="V7" s="1921"/>
      <c r="W7" s="1921"/>
      <c r="X7" s="1921"/>
      <c r="Y7" s="1921"/>
    </row>
    <row r="8" spans="1:27" ht="24" customHeight="1">
      <c r="A8" s="58"/>
      <c r="B8" s="58"/>
      <c r="C8" s="1862" t="s">
        <v>31</v>
      </c>
      <c r="D8" s="1862"/>
      <c r="E8" s="1862"/>
      <c r="F8" s="59"/>
      <c r="G8" s="59"/>
      <c r="H8" s="1921"/>
      <c r="I8" s="1921"/>
      <c r="J8" s="1921"/>
      <c r="K8" s="1921"/>
      <c r="L8" s="1921"/>
      <c r="M8" s="1921"/>
      <c r="N8" s="1921"/>
      <c r="O8" s="1921"/>
      <c r="P8" s="1921"/>
      <c r="Q8" s="1921"/>
      <c r="R8" s="1921"/>
      <c r="S8" s="1921"/>
      <c r="T8" s="1921"/>
      <c r="U8" s="1921"/>
      <c r="V8" s="1921"/>
      <c r="W8" s="1921"/>
      <c r="X8" s="1921"/>
      <c r="Y8" s="1921"/>
    </row>
    <row r="9" spans="1:27" ht="24" customHeight="1">
      <c r="A9" s="58"/>
      <c r="B9" s="59"/>
      <c r="C9" s="1863" t="s">
        <v>33</v>
      </c>
      <c r="D9" s="1863"/>
      <c r="E9" s="1863"/>
      <c r="F9" s="59"/>
      <c r="G9" s="59"/>
      <c r="H9" s="1921"/>
      <c r="I9" s="1921"/>
      <c r="J9" s="1921"/>
      <c r="K9" s="1921"/>
      <c r="L9" s="1921"/>
      <c r="M9" s="1921"/>
      <c r="N9" s="1921"/>
      <c r="O9" s="1921"/>
      <c r="P9" s="1921"/>
      <c r="Q9" s="1921"/>
      <c r="R9" s="1921"/>
      <c r="S9" s="1921"/>
      <c r="T9" s="1921"/>
      <c r="U9" s="1921"/>
      <c r="V9" s="1921"/>
      <c r="W9" s="1921"/>
      <c r="X9" s="1921"/>
      <c r="Y9" s="1921"/>
    </row>
    <row r="10" spans="1:27" ht="24" customHeight="1">
      <c r="A10" s="58"/>
      <c r="B10" s="59"/>
      <c r="C10" s="1920"/>
      <c r="D10" s="1920"/>
      <c r="E10" s="1920"/>
      <c r="F10" s="59"/>
      <c r="G10" s="59"/>
      <c r="H10" s="1921"/>
      <c r="I10" s="1921"/>
      <c r="J10" s="1921"/>
      <c r="K10" s="1921"/>
      <c r="L10" s="1921"/>
      <c r="M10" s="1921"/>
      <c r="N10" s="1921"/>
      <c r="O10" s="1921"/>
      <c r="P10" s="1921"/>
      <c r="Q10" s="1921"/>
      <c r="R10" s="1921"/>
      <c r="S10" s="1921"/>
      <c r="T10" s="1921"/>
      <c r="U10" s="1921"/>
      <c r="V10" s="1921"/>
      <c r="W10" s="1921"/>
      <c r="X10" s="1921"/>
      <c r="Y10" s="1921"/>
    </row>
    <row r="11" spans="1:27" ht="24" customHeight="1">
      <c r="O11" s="35"/>
      <c r="Q11" s="68"/>
      <c r="R11" s="68"/>
      <c r="S11" s="68"/>
      <c r="T11" s="68"/>
      <c r="U11" s="68"/>
      <c r="V11" s="68"/>
      <c r="W11" s="68"/>
      <c r="X11" s="68"/>
      <c r="Y11" s="68"/>
    </row>
    <row r="12" spans="1:27" ht="24" customHeight="1">
      <c r="B12" s="47" t="s">
        <v>1208</v>
      </c>
      <c r="O12" s="35" t="s">
        <v>45</v>
      </c>
      <c r="P12" s="3"/>
      <c r="Q12" s="4" t="s">
        <v>60</v>
      </c>
      <c r="AA12" s="1949"/>
    </row>
    <row r="13" spans="1:27" ht="24" customHeight="1">
      <c r="B13" s="1784" t="s">
        <v>16</v>
      </c>
      <c r="C13" s="1785"/>
      <c r="D13" s="1785"/>
      <c r="E13" s="1786"/>
      <c r="F13" s="1781">
        <f>'法人入力シート（要入力）'!$D$11</f>
        <v>2020</v>
      </c>
      <c r="G13" s="1781">
        <f>'法人入力シート（要入力）'!$E$11</f>
        <v>2021</v>
      </c>
      <c r="H13" s="1839">
        <f>'法人入力シート（要入力）'!$F$11</f>
        <v>2022</v>
      </c>
      <c r="I13" s="1781">
        <f>'法人入力シート（要入力）'!$G$11</f>
        <v>2023</v>
      </c>
      <c r="J13" s="1839">
        <f>'法人入力シート（要入力）'!$H$11</f>
        <v>2024</v>
      </c>
      <c r="K13" s="1879" t="str">
        <f>"増減
"&amp;$J$13&amp;"-"&amp;$F$13</f>
        <v>増減
2024-2020</v>
      </c>
      <c r="L13" s="1887" t="str">
        <f>"対"&amp;$F$13&amp;"
年度
伸び率"</f>
        <v>対2020
年度
伸び率</v>
      </c>
      <c r="M13" s="1836" t="s">
        <v>14</v>
      </c>
      <c r="N13" s="1876" t="s">
        <v>13</v>
      </c>
      <c r="O13" s="1876" t="s">
        <v>15</v>
      </c>
      <c r="P13" s="3"/>
      <c r="Q13" s="1873" t="s">
        <v>48</v>
      </c>
      <c r="R13" s="837" t="s">
        <v>10</v>
      </c>
      <c r="S13" s="1864" t="s">
        <v>70</v>
      </c>
      <c r="T13" s="1848"/>
      <c r="U13" s="1836"/>
      <c r="V13" s="1882" t="s">
        <v>48</v>
      </c>
      <c r="W13" s="1848" t="s">
        <v>825</v>
      </c>
      <c r="X13" s="1849"/>
      <c r="Y13" s="1850"/>
      <c r="AA13" s="1949"/>
    </row>
    <row r="14" spans="1:27" ht="24" customHeight="1">
      <c r="B14" s="1787"/>
      <c r="C14" s="1788"/>
      <c r="D14" s="1788"/>
      <c r="E14" s="1789"/>
      <c r="F14" s="1939"/>
      <c r="G14" s="1939"/>
      <c r="H14" s="1840"/>
      <c r="I14" s="1939"/>
      <c r="J14" s="1840"/>
      <c r="K14" s="1880"/>
      <c r="L14" s="1888"/>
      <c r="M14" s="1837"/>
      <c r="N14" s="1877"/>
      <c r="O14" s="1877"/>
      <c r="Q14" s="1874"/>
      <c r="R14" s="276" t="s">
        <v>37</v>
      </c>
      <c r="S14" s="1865"/>
      <c r="T14" s="1866"/>
      <c r="U14" s="1837"/>
      <c r="V14" s="1883"/>
      <c r="W14" s="1851"/>
      <c r="X14" s="1851"/>
      <c r="Y14" s="1852"/>
      <c r="AA14" s="1949"/>
    </row>
    <row r="15" spans="1:27" ht="24" customHeight="1">
      <c r="B15" s="1790"/>
      <c r="C15" s="1791"/>
      <c r="D15" s="1791"/>
      <c r="E15" s="1792"/>
      <c r="F15" s="1940"/>
      <c r="G15" s="1940"/>
      <c r="H15" s="1841"/>
      <c r="I15" s="1940"/>
      <c r="J15" s="1841"/>
      <c r="K15" s="1881"/>
      <c r="L15" s="1889"/>
      <c r="M15" s="1838"/>
      <c r="N15" s="1878"/>
      <c r="O15" s="1878"/>
      <c r="Q15" s="1875"/>
      <c r="R15" s="539" t="str">
        <f>'目標値入力シート（必要に応じて入力）'!H10</f>
        <v/>
      </c>
      <c r="S15" s="1867"/>
      <c r="T15" s="1868"/>
      <c r="U15" s="1838"/>
      <c r="V15" s="1884"/>
      <c r="W15" s="1853"/>
      <c r="X15" s="1853"/>
      <c r="Y15" s="1854"/>
    </row>
    <row r="16" spans="1:27" ht="24" customHeight="1">
      <c r="B16" s="1901" t="s">
        <v>653</v>
      </c>
      <c r="C16" s="1902"/>
      <c r="D16" s="1902"/>
      <c r="E16" s="1903"/>
      <c r="F16" s="1916" t="str">
        <f>IFERROR((ROUND(F20/F23,8)),"－")</f>
        <v>－</v>
      </c>
      <c r="G16" s="1931" t="str">
        <f t="shared" ref="G16:J16" si="0">IFERROR((ROUND(G20/G23,8)),"－")</f>
        <v>－</v>
      </c>
      <c r="H16" s="1931" t="str">
        <f t="shared" si="0"/>
        <v>－</v>
      </c>
      <c r="I16" s="1931" t="str">
        <f t="shared" si="0"/>
        <v>－</v>
      </c>
      <c r="J16" s="1933" t="str">
        <f t="shared" si="0"/>
        <v>－</v>
      </c>
      <c r="K16" s="1935" t="str">
        <f>IFERROR(ROUND(J16-F16,8)*100,"－")</f>
        <v>－</v>
      </c>
      <c r="L16" s="1936"/>
      <c r="M16" s="1942" t="str">
        <f>IF(R15="","目標入力",IF(J16="－","－",IF(AND(I16&lt;=$R$15,J16&lt;=$R$15),10,IF(AND(I16&gt;$R$15,J16&lt;=$R$15),8,IF(AND(J16&gt;$R$15,OR(I16&lt;=$R$15,I16="－")),4,IF(AND(I16&gt;$R$15,J16&gt;$R$15),2))))))</f>
        <v>目標入力</v>
      </c>
      <c r="N16" s="1945" t="str" cm="1">
        <f t="array" ref="N16">IFERROR(_xlfn.IFS($K$16="－","－",$K$16/100&gt;=趨勢評価!M19,2,$K$16/100&gt;=趨勢評価!M18,4,$K$16/100&gt;趨勢評価!M17,6,$K$16/100&gt;趨勢評価!M16,8,$K$16/100&lt;=趨勢評価!M16,10),"－")</f>
        <v>－</v>
      </c>
      <c r="O16" s="1793" t="str">
        <f ca="1">IFERROR(OFFSET(INDEX(Y16:Y25,MATCH(J16,Y16:Y25,1),1),0,-3),"－")</f>
        <v>－</v>
      </c>
      <c r="Q16" s="1806">
        <v>10</v>
      </c>
      <c r="R16" s="1941" t="s">
        <v>38</v>
      </c>
      <c r="S16" s="1812" t="s">
        <v>80</v>
      </c>
      <c r="T16" s="1813"/>
      <c r="U16" s="1814"/>
      <c r="V16" s="63">
        <v>10</v>
      </c>
      <c r="W16" s="484">
        <f>IF(OR('法人入力シート（要入力）'!$E$5="",'法人入力シート（要入力）'!$E$5="大学法人"),大学法人!AB22,短大法人!AB22)</f>
        <v>0.54847141999999993</v>
      </c>
      <c r="X16" s="485" t="s">
        <v>544</v>
      </c>
      <c r="Y16" s="605">
        <v>0</v>
      </c>
      <c r="AA16" s="747"/>
    </row>
    <row r="17" spans="2:27" ht="24" customHeight="1">
      <c r="B17" s="1904"/>
      <c r="C17" s="1905"/>
      <c r="D17" s="1905"/>
      <c r="E17" s="1906"/>
      <c r="F17" s="1917"/>
      <c r="G17" s="1932"/>
      <c r="H17" s="1932"/>
      <c r="I17" s="1932"/>
      <c r="J17" s="1803"/>
      <c r="K17" s="1923"/>
      <c r="L17" s="1937"/>
      <c r="M17" s="1943"/>
      <c r="N17" s="1946"/>
      <c r="O17" s="1794"/>
      <c r="Q17" s="1806"/>
      <c r="R17" s="1941"/>
      <c r="S17" s="1815"/>
      <c r="T17" s="1816"/>
      <c r="U17" s="1817"/>
      <c r="V17" s="64">
        <v>9</v>
      </c>
      <c r="W17" s="487">
        <f>IF(OR('法人入力シート（要入力）'!$E$5="",'法人入力シート（要入力）'!$E$5="大学法人"),大学法人!Y22,短大法人!Y22)</f>
        <v>0.62062538</v>
      </c>
      <c r="X17" s="488" t="s">
        <v>544</v>
      </c>
      <c r="Y17" s="489">
        <f>IF(OR('法人入力シート（要入力）'!$E$5="",'法人入力シート（要入力）'!$E$5="大学法人"),大学法人!AA22,短大法人!AA22)</f>
        <v>0.54847142999999998</v>
      </c>
      <c r="AA17" s="747"/>
    </row>
    <row r="18" spans="2:27" ht="24" customHeight="1">
      <c r="B18" s="1904"/>
      <c r="C18" s="1905"/>
      <c r="D18" s="1905"/>
      <c r="E18" s="1906"/>
      <c r="F18" s="1917"/>
      <c r="G18" s="1932"/>
      <c r="H18" s="1932"/>
      <c r="I18" s="1932"/>
      <c r="J18" s="1803"/>
      <c r="K18" s="1923"/>
      <c r="L18" s="1937"/>
      <c r="M18" s="1943"/>
      <c r="N18" s="1946"/>
      <c r="O18" s="1794"/>
      <c r="Q18" s="1796">
        <v>8</v>
      </c>
      <c r="R18" s="1941" t="s">
        <v>145</v>
      </c>
      <c r="S18" s="1812" t="s">
        <v>74</v>
      </c>
      <c r="T18" s="1813"/>
      <c r="U18" s="1814"/>
      <c r="V18" s="63">
        <v>8</v>
      </c>
      <c r="W18" s="484">
        <f>IF(OR('法人入力シート（要入力）'!$E$5="",'法人入力シート（要入力）'!$E$5="大学法人"),大学法人!V22,短大法人!V22)</f>
        <v>0.68336916999999997</v>
      </c>
      <c r="X18" s="485" t="s">
        <v>544</v>
      </c>
      <c r="Y18" s="490">
        <f>IF(OR('法人入力シート（要入力）'!$E$5="",'法人入力シート（要入力）'!$E$5="大学法人"),大学法人!X22,短大法人!X22)</f>
        <v>0.62062539000000005</v>
      </c>
      <c r="AA18" s="747"/>
    </row>
    <row r="19" spans="2:27" ht="24" customHeight="1">
      <c r="B19" s="1904"/>
      <c r="C19" s="1905"/>
      <c r="D19" s="1905"/>
      <c r="E19" s="1906"/>
      <c r="F19" s="1918"/>
      <c r="G19" s="1918"/>
      <c r="H19" s="1918"/>
      <c r="I19" s="1918"/>
      <c r="J19" s="1934"/>
      <c r="K19" s="1924"/>
      <c r="L19" s="1938"/>
      <c r="M19" s="1943"/>
      <c r="N19" s="1946"/>
      <c r="O19" s="1794"/>
      <c r="Q19" s="1796"/>
      <c r="R19" s="1941"/>
      <c r="S19" s="1815"/>
      <c r="T19" s="1816"/>
      <c r="U19" s="1817"/>
      <c r="V19" s="64">
        <v>7</v>
      </c>
      <c r="W19" s="487">
        <f>IF(OR('法人入力シート（要入力）'!$E$5="",'法人入力シート（要入力）'!$E$5="大学法人"),大学法人!S22,短大法人!S22)</f>
        <v>0.74462282999999996</v>
      </c>
      <c r="X19" s="488" t="s">
        <v>544</v>
      </c>
      <c r="Y19" s="489">
        <f>IF(OR('法人入力シート（要入力）'!$E$5="",'法人入力シート（要入力）'!$E$5="大学法人"),大学法人!U22,短大法人!U22)</f>
        <v>0.68336918000000002</v>
      </c>
      <c r="AA19" s="747"/>
    </row>
    <row r="20" spans="2:27" ht="24" customHeight="1">
      <c r="B20" s="5"/>
      <c r="C20" s="1890" t="s">
        <v>652</v>
      </c>
      <c r="D20" s="1891"/>
      <c r="E20" s="1892"/>
      <c r="F20" s="1846">
        <f>IFERROR('法人入力シート（要入力）'!D17,"－")</f>
        <v>0</v>
      </c>
      <c r="G20" s="1846">
        <f>IFERROR('法人入力シート（要入力）'!E17,"－")</f>
        <v>0</v>
      </c>
      <c r="H20" s="1846">
        <f>IFERROR('法人入力シート（要入力）'!F17,"－")</f>
        <v>0</v>
      </c>
      <c r="I20" s="1846">
        <f>IFERROR('法人入力シート（要入力）'!G17,"－")</f>
        <v>0</v>
      </c>
      <c r="J20" s="1846">
        <f>IFERROR('法人入力シート（要入力）'!H17,"－")</f>
        <v>0</v>
      </c>
      <c r="K20" s="1800">
        <f>IFERROR((J20-F20),"－")</f>
        <v>0</v>
      </c>
      <c r="L20" s="1803" t="str">
        <f>IF(OR(F20="－",F20=0,J20="－",J20=0),"－",(IF(AND(F20&lt;0,J20&lt;0),(J20-F20)/F20*-1,IF(AND(F20&lt;0,J20&gt;0),(J20-F20)/F20*-1,(J20-F20)/F20))))</f>
        <v>－</v>
      </c>
      <c r="M20" s="1943"/>
      <c r="N20" s="1946"/>
      <c r="O20" s="1794"/>
      <c r="Q20" s="1796">
        <v>6</v>
      </c>
      <c r="R20" s="1948" t="s">
        <v>410</v>
      </c>
      <c r="S20" s="1818" t="s">
        <v>81</v>
      </c>
      <c r="T20" s="1813"/>
      <c r="U20" s="1814"/>
      <c r="V20" s="63">
        <v>6</v>
      </c>
      <c r="W20" s="484">
        <f>IF(OR('法人入力シート（要入力）'!$E$5="",'法人入力シート（要入力）'!$E$5="大学法人"),大学法人!P22,短大法人!P22)</f>
        <v>0.80978225999999998</v>
      </c>
      <c r="X20" s="485" t="s">
        <v>544</v>
      </c>
      <c r="Y20" s="486">
        <f>IF(OR('法人入力シート（要入力）'!$E$5="",'法人入力シート（要入力）'!$E$5="大学法人"),大学法人!R22,短大法人!R22)</f>
        <v>0.74462284000000001</v>
      </c>
      <c r="AA20" s="28"/>
    </row>
    <row r="21" spans="2:27" ht="24" customHeight="1">
      <c r="B21" s="5"/>
      <c r="C21" s="1910"/>
      <c r="D21" s="1911"/>
      <c r="E21" s="1912"/>
      <c r="F21" s="1914"/>
      <c r="G21" s="1914"/>
      <c r="H21" s="1914"/>
      <c r="I21" s="1914"/>
      <c r="J21" s="1914"/>
      <c r="K21" s="1928"/>
      <c r="L21" s="1929"/>
      <c r="M21" s="1943"/>
      <c r="N21" s="1946"/>
      <c r="O21" s="1794"/>
      <c r="Q21" s="1796"/>
      <c r="R21" s="1948"/>
      <c r="S21" s="1815"/>
      <c r="T21" s="1816"/>
      <c r="U21" s="1817"/>
      <c r="V21" s="64">
        <v>5</v>
      </c>
      <c r="W21" s="487">
        <f>IF(OR('法人入力シート（要入力）'!$E$5="",'法人入力シート（要入力）'!$E$5="大学法人"),大学法人!M22,短大法人!M22)</f>
        <v>0.88435187000000004</v>
      </c>
      <c r="X21" s="488" t="s">
        <v>544</v>
      </c>
      <c r="Y21" s="489">
        <f>IF(OR('法人入力シート（要入力）'!$E$5="",'法人入力シート（要入力）'!$E$5="大学法人"),大学法人!O22,短大法人!O22)</f>
        <v>0.80978227000000003</v>
      </c>
    </row>
    <row r="22" spans="2:27" ht="24" customHeight="1">
      <c r="B22" s="5"/>
      <c r="C22" s="1893"/>
      <c r="D22" s="1894"/>
      <c r="E22" s="1895"/>
      <c r="F22" s="1847"/>
      <c r="G22" s="1847"/>
      <c r="H22" s="1847"/>
      <c r="I22" s="1847"/>
      <c r="J22" s="1847"/>
      <c r="K22" s="1801"/>
      <c r="L22" s="1804"/>
      <c r="M22" s="1943"/>
      <c r="N22" s="1946"/>
      <c r="O22" s="1794"/>
      <c r="Q22" s="1796">
        <v>4</v>
      </c>
      <c r="R22" s="1941" t="s">
        <v>147</v>
      </c>
      <c r="S22" s="1812" t="s">
        <v>69</v>
      </c>
      <c r="T22" s="1813"/>
      <c r="U22" s="1814"/>
      <c r="V22" s="63">
        <v>4</v>
      </c>
      <c r="W22" s="484">
        <f>IF(OR('法人入力シート（要入力）'!$E$5="",'法人入力シート（要入力）'!$E$5="大学法人"),大学法人!J22,短大法人!J22)</f>
        <v>0.97652976999999996</v>
      </c>
      <c r="X22" s="485" t="s">
        <v>544</v>
      </c>
      <c r="Y22" s="486">
        <f>IF(OR('法人入力シート（要入力）'!$E$5="",'法人入力シート（要入力）'!$E$5="大学法人"),大学法人!L22,短大法人!L22)</f>
        <v>0.88435187999999998</v>
      </c>
      <c r="AA22" s="28"/>
    </row>
    <row r="23" spans="2:27" ht="24" customHeight="1">
      <c r="B23" s="51"/>
      <c r="C23" s="1890" t="s">
        <v>654</v>
      </c>
      <c r="D23" s="1891"/>
      <c r="E23" s="1892"/>
      <c r="F23" s="1846">
        <f>IFERROR('法人入力シート（要入力）'!D13,"－")</f>
        <v>0</v>
      </c>
      <c r="G23" s="1846">
        <f>IFERROR('法人入力シート（要入力）'!E13,"－")</f>
        <v>0</v>
      </c>
      <c r="H23" s="1846">
        <f>IFERROR('法人入力シート（要入力）'!F13,"－")</f>
        <v>0</v>
      </c>
      <c r="I23" s="1846">
        <f>IFERROR('法人入力シート（要入力）'!G13,"－")</f>
        <v>0</v>
      </c>
      <c r="J23" s="1846">
        <f>IFERROR('法人入力シート（要入力）'!H13,"－")</f>
        <v>0</v>
      </c>
      <c r="K23" s="1800">
        <f>IFERROR((J23-F23),"－")</f>
        <v>0</v>
      </c>
      <c r="L23" s="1805" t="str">
        <f>IF(OR(F23="－",F23=0,J23="－",J23=0),"－",(IF(AND(F23&lt;0,J23&lt;0),(J23-F23)/F23*-1,IF(AND(F23&lt;0,J23&gt;0),(J23-F23)/F23*-1,(J23-F23)/F23))))</f>
        <v>－</v>
      </c>
      <c r="M23" s="1943"/>
      <c r="N23" s="1946"/>
      <c r="O23" s="1794"/>
      <c r="Q23" s="1796"/>
      <c r="R23" s="1941"/>
      <c r="S23" s="1815"/>
      <c r="T23" s="1816"/>
      <c r="U23" s="1817"/>
      <c r="V23" s="64">
        <v>3</v>
      </c>
      <c r="W23" s="487">
        <f>IF(OR('法人入力シート（要入力）'!$E$5="",'法人入力シート（要入力）'!$E$5="大学法人"),大学法人!G22,短大法人!G22)</f>
        <v>1.08156447</v>
      </c>
      <c r="X23" s="488" t="s">
        <v>544</v>
      </c>
      <c r="Y23" s="489">
        <f>IF(OR('法人入力シート（要入力）'!$E$5="",'法人入力シート（要入力）'!$E$5="大学法人"),大学法人!I22,短大法人!I22)</f>
        <v>0.97652978000000001</v>
      </c>
      <c r="AA23" s="28"/>
    </row>
    <row r="24" spans="2:27" ht="24" customHeight="1">
      <c r="B24" s="51"/>
      <c r="C24" s="1910"/>
      <c r="D24" s="1911"/>
      <c r="E24" s="1912"/>
      <c r="F24" s="1914"/>
      <c r="G24" s="1914"/>
      <c r="H24" s="1914"/>
      <c r="I24" s="1914"/>
      <c r="J24" s="1914"/>
      <c r="K24" s="1928"/>
      <c r="L24" s="1929"/>
      <c r="M24" s="1943"/>
      <c r="N24" s="1946"/>
      <c r="O24" s="1794"/>
      <c r="Q24" s="1796">
        <v>2</v>
      </c>
      <c r="R24" s="1941" t="s">
        <v>149</v>
      </c>
      <c r="S24" s="1819" t="s">
        <v>82</v>
      </c>
      <c r="T24" s="1820"/>
      <c r="U24" s="1821"/>
      <c r="V24" s="63">
        <v>2</v>
      </c>
      <c r="W24" s="491">
        <f>IF(OR('法人入力シート（要入力）'!$E$5="",'法人入力シート（要入力）'!$E$5="大学法人"),大学法人!D22,短大法人!D22)</f>
        <v>1.3493246700000001</v>
      </c>
      <c r="X24" s="485" t="s">
        <v>544</v>
      </c>
      <c r="Y24" s="492">
        <f>IF(OR('法人入力シート（要入力）'!$E$5="",'法人入力シート（要入力）'!$E$5="大学法人"),大学法人!F22,短大法人!F22)</f>
        <v>1.0815644799999999</v>
      </c>
      <c r="AA24" s="28"/>
    </row>
    <row r="25" spans="2:27" ht="24" customHeight="1">
      <c r="B25" s="61"/>
      <c r="C25" s="1896"/>
      <c r="D25" s="1897"/>
      <c r="E25" s="1898"/>
      <c r="F25" s="1915"/>
      <c r="G25" s="1915"/>
      <c r="H25" s="1915"/>
      <c r="I25" s="1915"/>
      <c r="J25" s="1915"/>
      <c r="K25" s="1802"/>
      <c r="L25" s="1828"/>
      <c r="M25" s="1944"/>
      <c r="N25" s="1947"/>
      <c r="O25" s="1795"/>
      <c r="Q25" s="1796"/>
      <c r="R25" s="1941"/>
      <c r="S25" s="1822"/>
      <c r="T25" s="1823"/>
      <c r="U25" s="1824"/>
      <c r="V25" s="64">
        <v>1</v>
      </c>
      <c r="W25" s="493"/>
      <c r="X25" s="488" t="s">
        <v>544</v>
      </c>
      <c r="Y25" s="489">
        <f>IF(OR('法人入力シート（要入力）'!$E$5="",'法人入力シート（要入力）'!$E$5="大学法人"),大学法人!C22,短大法人!C22)</f>
        <v>1.3493246800000001</v>
      </c>
    </row>
    <row r="26" spans="2:27" ht="24" customHeight="1">
      <c r="M26" s="48"/>
      <c r="N26" s="48"/>
    </row>
  </sheetData>
  <mergeCells count="65">
    <mergeCell ref="S13:U15"/>
    <mergeCell ref="W13:Y15"/>
    <mergeCell ref="AA12:AA14"/>
    <mergeCell ref="S22:U23"/>
    <mergeCell ref="S24:U25"/>
    <mergeCell ref="S16:U17"/>
    <mergeCell ref="S18:U19"/>
    <mergeCell ref="S20:U21"/>
    <mergeCell ref="V13:V15"/>
    <mergeCell ref="A1:C1"/>
    <mergeCell ref="D1:H1"/>
    <mergeCell ref="C8:E8"/>
    <mergeCell ref="C9:E9"/>
    <mergeCell ref="C10:E10"/>
    <mergeCell ref="H6:Y10"/>
    <mergeCell ref="R1:Y1"/>
    <mergeCell ref="R16:R17"/>
    <mergeCell ref="Q22:Q23"/>
    <mergeCell ref="R22:R23"/>
    <mergeCell ref="K20:K22"/>
    <mergeCell ref="M16:M25"/>
    <mergeCell ref="N16:N25"/>
    <mergeCell ref="Q20:Q21"/>
    <mergeCell ref="R20:R21"/>
    <mergeCell ref="Q18:Q19"/>
    <mergeCell ref="R18:R19"/>
    <mergeCell ref="R24:R25"/>
    <mergeCell ref="L20:L22"/>
    <mergeCell ref="L23:L25"/>
    <mergeCell ref="B16:E19"/>
    <mergeCell ref="F16:F19"/>
    <mergeCell ref="G16:G19"/>
    <mergeCell ref="J23:J25"/>
    <mergeCell ref="K23:K25"/>
    <mergeCell ref="C20:E22"/>
    <mergeCell ref="F20:F22"/>
    <mergeCell ref="G20:G22"/>
    <mergeCell ref="H20:H22"/>
    <mergeCell ref="I20:I22"/>
    <mergeCell ref="J20:J22"/>
    <mergeCell ref="C23:E25"/>
    <mergeCell ref="F23:F25"/>
    <mergeCell ref="G23:G25"/>
    <mergeCell ref="H23:H25"/>
    <mergeCell ref="I23:I25"/>
    <mergeCell ref="B13:E15"/>
    <mergeCell ref="J13:J15"/>
    <mergeCell ref="K13:K15"/>
    <mergeCell ref="L13:L15"/>
    <mergeCell ref="M13:M15"/>
    <mergeCell ref="F13:F15"/>
    <mergeCell ref="G13:G15"/>
    <mergeCell ref="H13:H15"/>
    <mergeCell ref="I13:I15"/>
    <mergeCell ref="Q13:Q15"/>
    <mergeCell ref="O16:O25"/>
    <mergeCell ref="N13:N15"/>
    <mergeCell ref="O13:O15"/>
    <mergeCell ref="Q24:Q25"/>
    <mergeCell ref="Q16:Q17"/>
    <mergeCell ref="H16:H19"/>
    <mergeCell ref="I16:I19"/>
    <mergeCell ref="J16:J19"/>
    <mergeCell ref="K16:K19"/>
    <mergeCell ref="L16:L19"/>
  </mergeCells>
  <phoneticPr fontId="1"/>
  <conditionalFormatting sqref="R16:R17">
    <cfRule type="expression" dxfId="504" priority="21">
      <formula>$M$16=10</formula>
    </cfRule>
  </conditionalFormatting>
  <conditionalFormatting sqref="R18:R19">
    <cfRule type="expression" dxfId="503" priority="20">
      <formula>$M$16=8</formula>
    </cfRule>
  </conditionalFormatting>
  <conditionalFormatting sqref="R22:R23">
    <cfRule type="expression" dxfId="502" priority="19">
      <formula>$M$16=4</formula>
    </cfRule>
  </conditionalFormatting>
  <conditionalFormatting sqref="R24:R25">
    <cfRule type="expression" dxfId="501" priority="18">
      <formula>$M$16=2</formula>
    </cfRule>
  </conditionalFormatting>
  <conditionalFormatting sqref="S16:U17">
    <cfRule type="expression" dxfId="500" priority="17">
      <formula>$N$16=10</formula>
    </cfRule>
  </conditionalFormatting>
  <conditionalFormatting sqref="S18:U19">
    <cfRule type="expression" dxfId="499" priority="16">
      <formula>$N$16=8</formula>
    </cfRule>
  </conditionalFormatting>
  <conditionalFormatting sqref="S20:U21">
    <cfRule type="expression" dxfId="498" priority="15">
      <formula>$N$16=6</formula>
    </cfRule>
  </conditionalFormatting>
  <conditionalFormatting sqref="S22:U23">
    <cfRule type="expression" dxfId="497" priority="14">
      <formula>$N$16=4</formula>
    </cfRule>
  </conditionalFormatting>
  <conditionalFormatting sqref="S24:U25">
    <cfRule type="expression" dxfId="496" priority="13">
      <formula>$N$16=2</formula>
    </cfRule>
  </conditionalFormatting>
  <conditionalFormatting sqref="W16:X16">
    <cfRule type="expression" dxfId="495" priority="12">
      <formula>$O$16=10</formula>
    </cfRule>
  </conditionalFormatting>
  <conditionalFormatting sqref="W17:Y17">
    <cfRule type="expression" dxfId="494" priority="11">
      <formula>$O$16=9</formula>
    </cfRule>
  </conditionalFormatting>
  <conditionalFormatting sqref="W18:Y18">
    <cfRule type="expression" dxfId="493" priority="10">
      <formula>$O$16=8</formula>
    </cfRule>
  </conditionalFormatting>
  <conditionalFormatting sqref="W19:Y19">
    <cfRule type="expression" dxfId="492" priority="9">
      <formula>$O$16=7</formula>
    </cfRule>
  </conditionalFormatting>
  <conditionalFormatting sqref="W20:Y20">
    <cfRule type="expression" dxfId="491" priority="8">
      <formula>$O$16=6</formula>
    </cfRule>
  </conditionalFormatting>
  <conditionalFormatting sqref="W21:Y21">
    <cfRule type="expression" dxfId="490" priority="7">
      <formula>$O$16=5</formula>
    </cfRule>
  </conditionalFormatting>
  <conditionalFormatting sqref="W22:Y22">
    <cfRule type="expression" dxfId="489" priority="6">
      <formula>$O$16=4</formula>
    </cfRule>
  </conditionalFormatting>
  <conditionalFormatting sqref="W23:Y23">
    <cfRule type="expression" dxfId="488" priority="5">
      <formula>$O$16=3</formula>
    </cfRule>
  </conditionalFormatting>
  <conditionalFormatting sqref="W24:Y24">
    <cfRule type="expression" dxfId="487" priority="4">
      <formula>$O$16=2</formula>
    </cfRule>
  </conditionalFormatting>
  <conditionalFormatting sqref="W25:Y25">
    <cfRule type="expression" dxfId="486" priority="3">
      <formula>$O$16=1</formula>
    </cfRule>
  </conditionalFormatting>
  <conditionalFormatting sqref="Y16">
    <cfRule type="expression" dxfId="485" priority="1">
      <formula>$O$16=10</formula>
    </cfRule>
  </conditionalFormatting>
  <conditionalFormatting sqref="Y16">
    <cfRule type="expression" dxfId="484" priority="2">
      <formula>$O$16=10</formula>
    </cfRule>
  </conditionalFormatting>
  <hyperlinks>
    <hyperlink ref="R1:Y1" location="'総括表(法人全体)'!A1" display="総括表（法人全体）へ戻る"/>
  </hyperlinks>
  <printOptions horizontalCentered="1" verticalCentered="1"/>
  <pageMargins left="0.39370078740157483" right="0.39370078740157483" top="0.39370078740157483" bottom="0.39370078740157483" header="0" footer="0.19685039370078741"/>
  <pageSetup paperSize="9" scale="76" orientation="landscape" r:id="rId1"/>
  <headerFooter scaleWithDoc="0">
    <oddFooter>&amp;P / &amp;N ページ</oddFooter>
  </headerFooter>
  <colBreaks count="1" manualBreakCount="1">
    <brk id="25"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CCECFF"/>
    <pageSetUpPr fitToPage="1"/>
  </sheetPr>
  <dimension ref="A1:AA28"/>
  <sheetViews>
    <sheetView showGridLines="0" zoomScaleNormal="100" zoomScaleSheetLayoutView="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1.6640625" style="1" customWidth="1"/>
    <col min="17" max="17" width="3.6640625" style="2" customWidth="1"/>
    <col min="18" max="18" width="13.88671875" style="1" customWidth="1"/>
    <col min="19" max="19" width="5.6640625" style="1" customWidth="1"/>
    <col min="20" max="20" width="2.6640625" style="2" customWidth="1"/>
    <col min="21" max="21" width="5.77734375" style="1" customWidth="1"/>
    <col min="22" max="22" width="3.44140625" style="1" bestFit="1" customWidth="1"/>
    <col min="23" max="23" width="5.109375" style="1" customWidth="1"/>
    <col min="24" max="24" width="3.33203125" style="1" customWidth="1"/>
    <col min="25" max="25" width="5.109375" style="1" customWidth="1"/>
    <col min="26" max="16384" width="10.6640625" style="1"/>
  </cols>
  <sheetData>
    <row r="1" spans="1:25" ht="24" customHeight="1" thickBot="1">
      <c r="A1" s="1858" t="s">
        <v>0</v>
      </c>
      <c r="B1" s="1859"/>
      <c r="C1" s="1860"/>
      <c r="D1" s="1855" t="str">
        <f>IF('法人入力シート（要入力）'!E4="","",'法人入力シート（要入力）'!E4)</f>
        <v/>
      </c>
      <c r="E1" s="1856"/>
      <c r="F1" s="1856"/>
      <c r="G1" s="1856"/>
      <c r="H1" s="1857"/>
      <c r="I1" s="58"/>
      <c r="J1" s="58"/>
      <c r="K1" s="58"/>
      <c r="L1" s="58"/>
      <c r="M1" s="58"/>
      <c r="N1" s="58"/>
      <c r="O1" s="58"/>
      <c r="P1" s="58"/>
      <c r="Q1" s="65"/>
      <c r="R1" s="1885" t="s">
        <v>491</v>
      </c>
      <c r="S1" s="1886"/>
      <c r="T1" s="1886"/>
      <c r="U1" s="1886"/>
      <c r="V1" s="1886"/>
      <c r="W1" s="1886"/>
      <c r="X1" s="1886"/>
      <c r="Y1" s="1886"/>
    </row>
    <row r="2" spans="1:25" ht="9.9" customHeight="1">
      <c r="A2" s="58"/>
      <c r="B2" s="58"/>
      <c r="C2" s="58"/>
      <c r="D2" s="58"/>
      <c r="E2" s="58"/>
      <c r="F2" s="58"/>
      <c r="G2" s="58"/>
      <c r="H2" s="58"/>
      <c r="I2" s="58"/>
      <c r="J2" s="58"/>
      <c r="K2" s="58"/>
      <c r="L2" s="58"/>
      <c r="M2" s="58"/>
      <c r="N2" s="58"/>
      <c r="O2" s="58"/>
      <c r="P2" s="58"/>
      <c r="Q2" s="65"/>
      <c r="R2" s="58"/>
      <c r="S2" s="58"/>
      <c r="T2" s="65"/>
      <c r="U2" s="58"/>
      <c r="V2" s="58"/>
      <c r="W2" s="58"/>
      <c r="X2" s="58"/>
      <c r="Y2" s="58"/>
    </row>
    <row r="3" spans="1:25" ht="24" customHeight="1">
      <c r="A3" s="57" t="s">
        <v>1</v>
      </c>
      <c r="B3" s="58"/>
      <c r="C3" s="58"/>
      <c r="D3" s="58"/>
      <c r="E3" s="58"/>
      <c r="F3" s="58"/>
      <c r="G3" s="58"/>
      <c r="H3" s="58"/>
      <c r="I3" s="58"/>
      <c r="J3" s="58"/>
      <c r="K3" s="58"/>
      <c r="L3" s="58"/>
      <c r="M3" s="58"/>
      <c r="N3" s="58"/>
      <c r="O3" s="58"/>
      <c r="P3" s="58"/>
      <c r="Q3" s="65"/>
      <c r="R3" s="58"/>
      <c r="S3" s="58"/>
      <c r="T3" s="65"/>
      <c r="U3" s="58"/>
      <c r="V3" s="58"/>
      <c r="W3" s="58"/>
      <c r="X3" s="58"/>
      <c r="Y3" s="58"/>
    </row>
    <row r="4" spans="1:25" ht="24" customHeight="1">
      <c r="A4" s="57" t="s">
        <v>34</v>
      </c>
      <c r="B4" s="58"/>
      <c r="C4" s="58"/>
      <c r="D4" s="58"/>
      <c r="E4" s="58"/>
      <c r="F4" s="58"/>
      <c r="G4" s="58"/>
      <c r="H4" s="58"/>
      <c r="I4" s="58"/>
      <c r="J4" s="58"/>
      <c r="K4" s="58"/>
      <c r="L4" s="58"/>
      <c r="M4" s="58"/>
      <c r="N4" s="58"/>
      <c r="O4" s="58"/>
      <c r="P4" s="58"/>
      <c r="Q4" s="65"/>
      <c r="R4" s="1961"/>
      <c r="S4" s="1962"/>
      <c r="T4" s="1962"/>
      <c r="U4" s="1962"/>
      <c r="V4" s="1962"/>
      <c r="W4" s="1962"/>
      <c r="X4" s="1962"/>
      <c r="Y4" s="1962"/>
    </row>
    <row r="5" spans="1:25" ht="24" customHeight="1">
      <c r="A5" s="58"/>
      <c r="B5" s="58"/>
      <c r="C5" s="58"/>
      <c r="D5" s="58"/>
      <c r="E5" s="58"/>
      <c r="F5" s="58"/>
      <c r="G5" s="58"/>
      <c r="H5" s="66" t="s">
        <v>3</v>
      </c>
      <c r="I5" s="58"/>
      <c r="J5" s="58"/>
      <c r="K5" s="58"/>
      <c r="L5" s="58"/>
      <c r="M5" s="58"/>
      <c r="N5" s="58"/>
      <c r="O5" s="58"/>
      <c r="P5" s="58"/>
      <c r="Q5" s="58"/>
      <c r="R5" s="65"/>
      <c r="S5" s="58"/>
      <c r="T5" s="58"/>
      <c r="U5" s="65"/>
      <c r="V5" s="58"/>
      <c r="W5" s="58"/>
      <c r="X5" s="58"/>
      <c r="Y5" s="58"/>
    </row>
    <row r="6" spans="1:25" ht="24" customHeight="1">
      <c r="A6" s="58"/>
      <c r="B6" s="59" t="s">
        <v>35</v>
      </c>
      <c r="C6" s="58"/>
      <c r="D6" s="58"/>
      <c r="E6" s="58"/>
      <c r="F6" s="58"/>
      <c r="G6" s="58"/>
      <c r="H6" s="1960" t="s">
        <v>973</v>
      </c>
      <c r="I6" s="1960"/>
      <c r="J6" s="1960"/>
      <c r="K6" s="1960"/>
      <c r="L6" s="1960"/>
      <c r="M6" s="1960"/>
      <c r="N6" s="1960"/>
      <c r="O6" s="1960"/>
      <c r="P6" s="1960"/>
      <c r="Q6" s="1960"/>
      <c r="R6" s="1960"/>
      <c r="S6" s="1960"/>
      <c r="T6" s="1960"/>
      <c r="U6" s="1960"/>
      <c r="V6" s="1960"/>
      <c r="W6" s="1960"/>
      <c r="X6" s="1960"/>
      <c r="Y6" s="1960"/>
    </row>
    <row r="7" spans="1:25" ht="24" customHeight="1">
      <c r="A7" s="58"/>
      <c r="B7" s="59"/>
      <c r="C7" s="59" t="s">
        <v>17</v>
      </c>
      <c r="D7" s="58"/>
      <c r="E7" s="58"/>
      <c r="F7" s="58"/>
      <c r="G7" s="58"/>
      <c r="H7" s="1960"/>
      <c r="I7" s="1960"/>
      <c r="J7" s="1960"/>
      <c r="K7" s="1960"/>
      <c r="L7" s="1960"/>
      <c r="M7" s="1960"/>
      <c r="N7" s="1960"/>
      <c r="O7" s="1960"/>
      <c r="P7" s="1960"/>
      <c r="Q7" s="1960"/>
      <c r="R7" s="1960"/>
      <c r="S7" s="1960"/>
      <c r="T7" s="1960"/>
      <c r="U7" s="1960"/>
      <c r="V7" s="1960"/>
      <c r="W7" s="1960"/>
      <c r="X7" s="1960"/>
      <c r="Y7" s="1960"/>
    </row>
    <row r="8" spans="1:25" ht="24" customHeight="1">
      <c r="A8" s="58"/>
      <c r="B8" s="58"/>
      <c r="C8" s="1862" t="s">
        <v>36</v>
      </c>
      <c r="D8" s="1862"/>
      <c r="E8" s="1862"/>
      <c r="F8" s="59"/>
      <c r="G8" s="59"/>
      <c r="H8" s="1960"/>
      <c r="I8" s="1960"/>
      <c r="J8" s="1960"/>
      <c r="K8" s="1960"/>
      <c r="L8" s="1960"/>
      <c r="M8" s="1960"/>
      <c r="N8" s="1960"/>
      <c r="O8" s="1960"/>
      <c r="P8" s="1960"/>
      <c r="Q8" s="1960"/>
      <c r="R8" s="1960"/>
      <c r="S8" s="1960"/>
      <c r="T8" s="1960"/>
      <c r="U8" s="1960"/>
      <c r="V8" s="1960"/>
      <c r="W8" s="1960"/>
      <c r="X8" s="1960"/>
      <c r="Y8" s="1960"/>
    </row>
    <row r="9" spans="1:25" ht="24" customHeight="1">
      <c r="A9" s="58"/>
      <c r="B9" s="59"/>
      <c r="C9" s="1863" t="s">
        <v>46</v>
      </c>
      <c r="D9" s="1863"/>
      <c r="E9" s="1863"/>
      <c r="F9" s="59"/>
      <c r="G9" s="59"/>
      <c r="H9" s="1960"/>
      <c r="I9" s="1960"/>
      <c r="J9" s="1960"/>
      <c r="K9" s="1960"/>
      <c r="L9" s="1960"/>
      <c r="M9" s="1960"/>
      <c r="N9" s="1960"/>
      <c r="O9" s="1960"/>
      <c r="P9" s="1960"/>
      <c r="Q9" s="1960"/>
      <c r="R9" s="1960"/>
      <c r="S9" s="1960"/>
      <c r="T9" s="1960"/>
      <c r="U9" s="1960"/>
      <c r="V9" s="1960"/>
      <c r="W9" s="1960"/>
      <c r="X9" s="1960"/>
      <c r="Y9" s="1960"/>
    </row>
    <row r="10" spans="1:25" ht="24" customHeight="1">
      <c r="A10" s="58"/>
      <c r="B10" s="59"/>
      <c r="C10" s="1920"/>
      <c r="D10" s="1920"/>
      <c r="E10" s="1920"/>
      <c r="F10" s="59"/>
      <c r="G10" s="59"/>
      <c r="H10" s="1960"/>
      <c r="I10" s="1960"/>
      <c r="J10" s="1960"/>
      <c r="K10" s="1960"/>
      <c r="L10" s="1960"/>
      <c r="M10" s="1960"/>
      <c r="N10" s="1960"/>
      <c r="O10" s="1960"/>
      <c r="P10" s="1960"/>
      <c r="Q10" s="1960"/>
      <c r="R10" s="1960"/>
      <c r="S10" s="1960"/>
      <c r="T10" s="1960"/>
      <c r="U10" s="1960"/>
      <c r="V10" s="1960"/>
      <c r="W10" s="1960"/>
      <c r="X10" s="1960"/>
      <c r="Y10" s="1960"/>
    </row>
    <row r="11" spans="1:25" ht="5.0999999999999996" customHeight="1">
      <c r="A11" s="58"/>
      <c r="B11" s="59"/>
      <c r="C11" s="844"/>
      <c r="D11" s="844"/>
      <c r="E11" s="844"/>
      <c r="F11" s="59"/>
      <c r="G11" s="59"/>
      <c r="H11" s="845"/>
      <c r="I11" s="845"/>
      <c r="J11" s="845"/>
      <c r="K11" s="845"/>
      <c r="L11" s="845"/>
      <c r="M11" s="845"/>
      <c r="N11" s="845"/>
      <c r="O11" s="845"/>
      <c r="P11" s="845"/>
      <c r="Q11" s="845"/>
      <c r="R11" s="845"/>
      <c r="S11" s="845"/>
      <c r="T11" s="845"/>
      <c r="U11" s="845"/>
      <c r="V11" s="845"/>
      <c r="W11" s="845"/>
      <c r="X11" s="845"/>
      <c r="Y11" s="845"/>
    </row>
    <row r="12" spans="1:25" ht="24" customHeight="1">
      <c r="B12" s="47" t="s">
        <v>1208</v>
      </c>
      <c r="O12" s="35" t="s">
        <v>45</v>
      </c>
      <c r="Q12" s="4" t="s">
        <v>60</v>
      </c>
    </row>
    <row r="13" spans="1:25" ht="24" customHeight="1">
      <c r="B13" s="1784" t="s">
        <v>16</v>
      </c>
      <c r="C13" s="1785"/>
      <c r="D13" s="1785"/>
      <c r="E13" s="1786"/>
      <c r="F13" s="1919">
        <f>'法人入力シート（要入力）'!$D$11</f>
        <v>2020</v>
      </c>
      <c r="G13" s="1842">
        <f>'法人入力シート（要入力）'!$E$11</f>
        <v>2021</v>
      </c>
      <c r="H13" s="1781">
        <f>'法人入力シート（要入力）'!$F$11</f>
        <v>2022</v>
      </c>
      <c r="I13" s="1839">
        <f>'法人入力シート（要入力）'!$G$11</f>
        <v>2023</v>
      </c>
      <c r="J13" s="1839">
        <f>'法人入力シート（要入力）'!$H$11</f>
        <v>2024</v>
      </c>
      <c r="K13" s="1879" t="str">
        <f>"増減
"&amp;$J$13&amp;"-"&amp;$F$13</f>
        <v>増減
2024-2020</v>
      </c>
      <c r="L13" s="1887" t="str">
        <f>"対"&amp;$F$13&amp;"
年度
伸び率"</f>
        <v>対2020
年度
伸び率</v>
      </c>
      <c r="M13" s="1836" t="s">
        <v>14</v>
      </c>
      <c r="N13" s="1876" t="s">
        <v>13</v>
      </c>
      <c r="O13" s="1876" t="s">
        <v>15</v>
      </c>
      <c r="P13" s="3"/>
      <c r="Q13" s="1873" t="s">
        <v>48</v>
      </c>
      <c r="R13" s="1870" t="s">
        <v>10</v>
      </c>
      <c r="S13" s="1864" t="s">
        <v>70</v>
      </c>
      <c r="T13" s="1848"/>
      <c r="U13" s="1836"/>
      <c r="V13" s="1882" t="s">
        <v>48</v>
      </c>
      <c r="W13" s="1848" t="s">
        <v>826</v>
      </c>
      <c r="X13" s="1849"/>
      <c r="Y13" s="1850"/>
    </row>
    <row r="14" spans="1:25" ht="24" customHeight="1">
      <c r="B14" s="1787"/>
      <c r="C14" s="1788"/>
      <c r="D14" s="1788"/>
      <c r="E14" s="1789"/>
      <c r="F14" s="1782"/>
      <c r="G14" s="1782"/>
      <c r="H14" s="1782"/>
      <c r="I14" s="1840"/>
      <c r="J14" s="1840"/>
      <c r="K14" s="1880"/>
      <c r="L14" s="1888"/>
      <c r="M14" s="1837"/>
      <c r="N14" s="1877"/>
      <c r="O14" s="1877"/>
      <c r="P14" s="3"/>
      <c r="Q14" s="1874"/>
      <c r="R14" s="1871"/>
      <c r="S14" s="1865"/>
      <c r="T14" s="1866"/>
      <c r="U14" s="1837"/>
      <c r="V14" s="1883"/>
      <c r="W14" s="1851"/>
      <c r="X14" s="1851"/>
      <c r="Y14" s="1852"/>
    </row>
    <row r="15" spans="1:25" ht="24" customHeight="1">
      <c r="B15" s="1790"/>
      <c r="C15" s="1791"/>
      <c r="D15" s="1791"/>
      <c r="E15" s="1792"/>
      <c r="F15" s="1783"/>
      <c r="G15" s="1783"/>
      <c r="H15" s="1783"/>
      <c r="I15" s="1841"/>
      <c r="J15" s="1841"/>
      <c r="K15" s="1881"/>
      <c r="L15" s="1889"/>
      <c r="M15" s="1838"/>
      <c r="N15" s="1878"/>
      <c r="O15" s="1878"/>
      <c r="Q15" s="1875"/>
      <c r="R15" s="1872"/>
      <c r="S15" s="1867"/>
      <c r="T15" s="1868"/>
      <c r="U15" s="1838"/>
      <c r="V15" s="1884"/>
      <c r="W15" s="1853"/>
      <c r="X15" s="1853"/>
      <c r="Y15" s="1854"/>
    </row>
    <row r="16" spans="1:25" ht="24" customHeight="1">
      <c r="B16" s="1901" t="s">
        <v>655</v>
      </c>
      <c r="C16" s="1902"/>
      <c r="D16" s="1902"/>
      <c r="E16" s="1903"/>
      <c r="F16" s="1916" t="str">
        <f>IFERROR((ROUND(F24/F18,8)),"－")</f>
        <v>－</v>
      </c>
      <c r="G16" s="1916" t="str">
        <f>IFERROR((ROUND(G24/G18,8)),"－")</f>
        <v>－</v>
      </c>
      <c r="H16" s="1916" t="str">
        <f>IFERROR((ROUND(H24/H18,8)),"－")</f>
        <v>－</v>
      </c>
      <c r="I16" s="1916" t="str">
        <f t="shared" ref="I16:J16" si="0">IFERROR((ROUND(I24/I18,8)),"－")</f>
        <v>－</v>
      </c>
      <c r="J16" s="1916" t="str">
        <f t="shared" si="0"/>
        <v>－</v>
      </c>
      <c r="K16" s="1963" t="str">
        <f>IFERROR(ROUND(J16-F16,8)*100,"－")</f>
        <v>－</v>
      </c>
      <c r="L16" s="1832"/>
      <c r="M16" s="1843" t="str">
        <f>IF(J16="－","－",IF(AND($I$16&lt;絶対評価シート!D41,$J$16&lt;絶対評価シート!F41),絶対評価シート!G41,IF($J$16&lt;絶対評価シート!F40,絶対評価シート!G40,IF(AND($J$16&gt;=絶対評価シート!E39,$J$16&lt;絶対評価シート!F39),絶対評価シート!G39,IF(AND($J$16&gt;=絶対評価シート!E38,OR($I$16&lt;絶対評価シート!D38,$I$16="－")),絶対評価シート!G38,IF(AND($I$16&gt;=絶対評価シート!C37,$J$16&gt;=絶対評価シート!E37),絶対評価シート!G37))))))</f>
        <v>－</v>
      </c>
      <c r="N16" s="1925" t="str" cm="1">
        <f t="array" ref="N16">IFERROR(_xlfn.IFS($K$16="－","－",$K$16/100&gt;=趨勢評価!D19,10,$K$16/100&gt;=趨勢評価!D18,8,$K$16/100&gt;趨勢評価!D17,6,$K$16/100&gt;趨勢評価!D16,4,$K$16/100&lt;=趨勢評価!D16,2),"－")</f>
        <v>－</v>
      </c>
      <c r="O16" s="1793" t="str">
        <f ca="1">IFERROR(OFFSET(INDEX(Y16:Y25,MATCH(J16,Y16:Y25,-1),1),0,-3),"－")</f>
        <v>－</v>
      </c>
      <c r="Q16" s="1873">
        <v>10</v>
      </c>
      <c r="R16" s="1941" t="s">
        <v>83</v>
      </c>
      <c r="S16" s="1812" t="s">
        <v>86</v>
      </c>
      <c r="T16" s="1813"/>
      <c r="U16" s="1814"/>
      <c r="V16" s="63">
        <v>10</v>
      </c>
      <c r="W16" s="484">
        <f>IF(OR('法人入力シート（要入力）'!$E$5="",'法人入力シート（要入力）'!$E$5="大学法人"),大学法人!AB29,短大法人!AB29)</f>
        <v>0.20246467000000001</v>
      </c>
      <c r="X16" s="485" t="s">
        <v>544</v>
      </c>
      <c r="Y16" s="605">
        <v>1000</v>
      </c>
    </row>
    <row r="17" spans="2:27" ht="24" customHeight="1">
      <c r="B17" s="1904"/>
      <c r="C17" s="1905"/>
      <c r="D17" s="1905"/>
      <c r="E17" s="1906"/>
      <c r="F17" s="1917"/>
      <c r="G17" s="1917"/>
      <c r="H17" s="1917"/>
      <c r="I17" s="1917"/>
      <c r="J17" s="1917"/>
      <c r="K17" s="1964"/>
      <c r="L17" s="1834"/>
      <c r="M17" s="1844"/>
      <c r="N17" s="1926"/>
      <c r="O17" s="1965"/>
      <c r="Q17" s="1875"/>
      <c r="R17" s="1941"/>
      <c r="S17" s="1815"/>
      <c r="T17" s="1816"/>
      <c r="U17" s="1817"/>
      <c r="V17" s="64">
        <v>9</v>
      </c>
      <c r="W17" s="487">
        <f>IF(OR('法人入力シート（要入力）'!$E$5="",'法人入力シート（要入力）'!$E$5="大学法人"),大学法人!Y29,短大法人!Y29)</f>
        <v>0.15689378000000001</v>
      </c>
      <c r="X17" s="488" t="s">
        <v>544</v>
      </c>
      <c r="Y17" s="489">
        <f>IF(OR('法人入力シート（要入力）'!$E$5="",'法人入力シート（要入力）'!$E$5="大学法人"),大学法人!AA29,短大法人!AA29)</f>
        <v>0.20246466000000002</v>
      </c>
    </row>
    <row r="18" spans="2:27" ht="24" customHeight="1">
      <c r="B18" s="60"/>
      <c r="C18" s="1890" t="s">
        <v>656</v>
      </c>
      <c r="D18" s="1891"/>
      <c r="E18" s="1892"/>
      <c r="F18" s="1950">
        <f>IFERROR('法人入力シート（要入力）'!D42,"－")</f>
        <v>0</v>
      </c>
      <c r="G18" s="1950">
        <f>IFERROR('法人入力シート（要入力）'!E42,"－")</f>
        <v>0</v>
      </c>
      <c r="H18" s="1950">
        <f>IFERROR('法人入力シート（要入力）'!F42,"－")</f>
        <v>0</v>
      </c>
      <c r="I18" s="1950">
        <f>IFERROR('法人入力シート（要入力）'!G42,"－")</f>
        <v>0</v>
      </c>
      <c r="J18" s="1950">
        <f>IFERROR('法人入力シート（要入力）'!H42,"－")</f>
        <v>0</v>
      </c>
      <c r="K18" s="1952">
        <f>IFERROR((J18-F18),"－")</f>
        <v>0</v>
      </c>
      <c r="L18" s="1934" t="str">
        <f>IF(OR(F18="－",F18=0,J18="－",J18=0),"－",(IF(AND(F18&lt;0,J18&lt;0),(J18-F18)/F18*-1,IF(AND(F18&lt;0,J18&gt;0),(J18-F18)/F18*-1,(J18-F18)/F18))))</f>
        <v>－</v>
      </c>
      <c r="M18" s="1844"/>
      <c r="N18" s="1926"/>
      <c r="O18" s="1965"/>
      <c r="Q18" s="1882">
        <v>8</v>
      </c>
      <c r="R18" s="1941" t="s">
        <v>84</v>
      </c>
      <c r="S18" s="1812" t="s">
        <v>87</v>
      </c>
      <c r="T18" s="1813"/>
      <c r="U18" s="1814"/>
      <c r="V18" s="63">
        <v>8</v>
      </c>
      <c r="W18" s="484">
        <f>IF(OR('法人入力シート（要入力）'!$E$5="",'法人入力シート（要入力）'!$E$5="大学法人"),大学法人!V29,短大法人!V29)</f>
        <v>0.12142528000000001</v>
      </c>
      <c r="X18" s="485" t="s">
        <v>544</v>
      </c>
      <c r="Y18" s="490">
        <f>IF(OR('法人入力シート（要入力）'!$E$5="",'法人入力シート（要入力）'!$E$5="大学法人"),大学法人!X29,短大法人!X29)</f>
        <v>0.15689377000000002</v>
      </c>
    </row>
    <row r="19" spans="2:27" ht="24" customHeight="1">
      <c r="B19" s="51"/>
      <c r="C19" s="1893"/>
      <c r="D19" s="1894"/>
      <c r="E19" s="1895"/>
      <c r="F19" s="1950"/>
      <c r="G19" s="1950"/>
      <c r="H19" s="1950"/>
      <c r="I19" s="1950"/>
      <c r="J19" s="1950"/>
      <c r="K19" s="1952"/>
      <c r="L19" s="1954"/>
      <c r="M19" s="1844"/>
      <c r="N19" s="1926"/>
      <c r="O19" s="1965"/>
      <c r="Q19" s="1884"/>
      <c r="R19" s="1941"/>
      <c r="S19" s="1815"/>
      <c r="T19" s="1816"/>
      <c r="U19" s="1817"/>
      <c r="V19" s="64">
        <v>7</v>
      </c>
      <c r="W19" s="487">
        <f>IF(OR('法人入力シート（要入力）'!$E$5="",'法人入力シート（要入力）'!$E$5="大学法人"),大学法人!S29,短大法人!S29)</f>
        <v>9.9155279999999998E-2</v>
      </c>
      <c r="X19" s="488" t="s">
        <v>544</v>
      </c>
      <c r="Y19" s="489">
        <f>IF(OR('法人入力シート（要入力）'!$E$5="",'法人入力シート（要入力）'!$E$5="大学法人"),大学法人!U29,短大法人!U29)</f>
        <v>0.12142526999999999</v>
      </c>
    </row>
    <row r="20" spans="2:27" ht="24" customHeight="1">
      <c r="B20" s="51"/>
      <c r="C20" s="1890" t="s">
        <v>657</v>
      </c>
      <c r="D20" s="1891"/>
      <c r="E20" s="1892"/>
      <c r="F20" s="1950">
        <f>IFERROR('法人入力シート（要入力）'!D43,"－")</f>
        <v>0</v>
      </c>
      <c r="G20" s="1950">
        <f>IFERROR('法人入力シート（要入力）'!E43,"－")</f>
        <v>0</v>
      </c>
      <c r="H20" s="1950">
        <f>IFERROR('法人入力シート（要入力）'!F43,"－")</f>
        <v>0</v>
      </c>
      <c r="I20" s="1950">
        <f>IFERROR('法人入力シート（要入力）'!G43,"－")</f>
        <v>0</v>
      </c>
      <c r="J20" s="1950">
        <f>IFERROR('法人入力シート（要入力）'!H43,"－")</f>
        <v>0</v>
      </c>
      <c r="K20" s="1952">
        <f>IFERROR((J20-F20),"－")</f>
        <v>0</v>
      </c>
      <c r="L20" s="1954" t="str">
        <f t="shared" ref="L20" si="1">IF(OR(F20="－",F20=0,J20="－",J20=0),"－",(IF(AND(F20&lt;0,J20&lt;0),(J20-F20)/F20*-1,IF(AND(F20&lt;0,J20&gt;0),(J20-F20)/F20*-1,(J20-F20)/F20))))</f>
        <v>－</v>
      </c>
      <c r="M20" s="1844"/>
      <c r="N20" s="1926"/>
      <c r="O20" s="1965"/>
      <c r="Q20" s="1882">
        <v>6</v>
      </c>
      <c r="R20" s="1941" t="s">
        <v>823</v>
      </c>
      <c r="S20" s="1818" t="s">
        <v>72</v>
      </c>
      <c r="T20" s="1813"/>
      <c r="U20" s="1814"/>
      <c r="V20" s="63">
        <v>6</v>
      </c>
      <c r="W20" s="484">
        <f>IF(OR('法人入力シート（要入力）'!$E$5="",'法人入力シート（要入力）'!$E$5="大学法人"),大学法人!P29,短大法人!P29)</f>
        <v>7.4755589999999997E-2</v>
      </c>
      <c r="X20" s="485" t="s">
        <v>544</v>
      </c>
      <c r="Y20" s="486">
        <f>IF(OR('法人入力シート（要入力）'!$E$5="",'法人入力シート（要入力）'!$E$5="大学法人"),大学法人!R29,短大法人!R29)</f>
        <v>9.9155270000000004E-2</v>
      </c>
      <c r="AA20" s="520"/>
    </row>
    <row r="21" spans="2:27" ht="24" customHeight="1">
      <c r="B21" s="51"/>
      <c r="C21" s="1893"/>
      <c r="D21" s="1894"/>
      <c r="E21" s="1895"/>
      <c r="F21" s="1950"/>
      <c r="G21" s="1950"/>
      <c r="H21" s="1950"/>
      <c r="I21" s="1950"/>
      <c r="J21" s="1950"/>
      <c r="K21" s="1952"/>
      <c r="L21" s="1954"/>
      <c r="M21" s="1844"/>
      <c r="N21" s="1926"/>
      <c r="O21" s="1965"/>
      <c r="Q21" s="1884"/>
      <c r="R21" s="1941"/>
      <c r="S21" s="1815"/>
      <c r="T21" s="1816"/>
      <c r="U21" s="1817"/>
      <c r="V21" s="64">
        <v>5</v>
      </c>
      <c r="W21" s="487">
        <f>IF(OR('法人入力シート（要入力）'!$E$5="",'法人入力シート（要入力）'!$E$5="大学法人"),大学法人!M29,短大法人!M29)</f>
        <v>5.1311879999999997E-2</v>
      </c>
      <c r="X21" s="488" t="s">
        <v>544</v>
      </c>
      <c r="Y21" s="489">
        <f>IF(OR('法人入力シート（要入力）'!$E$5="",'法人入力シート（要入力）'!$E$5="大学法人"),大学法人!O29,短大法人!O29)</f>
        <v>7.4755580000000002E-2</v>
      </c>
    </row>
    <row r="22" spans="2:27" ht="24" customHeight="1">
      <c r="B22" s="51"/>
      <c r="C22" s="1890" t="s">
        <v>658</v>
      </c>
      <c r="D22" s="1891"/>
      <c r="E22" s="1892"/>
      <c r="F22" s="1950">
        <f>IFERROR('法人入力シート（要入力）'!D44,"－")</f>
        <v>0</v>
      </c>
      <c r="G22" s="1950">
        <f>IFERROR('法人入力シート（要入力）'!E44,"－")</f>
        <v>0</v>
      </c>
      <c r="H22" s="1950">
        <f>IFERROR('法人入力シート（要入力）'!F44,"－")</f>
        <v>0</v>
      </c>
      <c r="I22" s="1950">
        <f>IFERROR('法人入力シート（要入力）'!G44,"－")</f>
        <v>0</v>
      </c>
      <c r="J22" s="1950">
        <f>IFERROR('法人入力シート（要入力）'!H44,"－")</f>
        <v>0</v>
      </c>
      <c r="K22" s="1952">
        <f>IFERROR((J22-F22),"－")</f>
        <v>0</v>
      </c>
      <c r="L22" s="1954" t="str">
        <f t="shared" ref="L22" si="2">IF(OR(F22="－",F22=0,J22="－",J22=0),"－",(IF(AND(F22&lt;0,J22&lt;0),(J22-F22)/F22*-1,IF(AND(F22&lt;0,J22&gt;0),(J22-F22)/F22*-1,(J22-F22)/F22))))</f>
        <v>－</v>
      </c>
      <c r="M22" s="1844"/>
      <c r="N22" s="1926"/>
      <c r="O22" s="1965"/>
      <c r="Q22" s="1882">
        <v>4</v>
      </c>
      <c r="R22" s="1941" t="s">
        <v>85</v>
      </c>
      <c r="S22" s="1812" t="s">
        <v>73</v>
      </c>
      <c r="T22" s="1813"/>
      <c r="U22" s="1814"/>
      <c r="V22" s="63">
        <v>4</v>
      </c>
      <c r="W22" s="484">
        <f>IF(OR('法人入力シート（要入力）'!$E$5="",'法人入力シート（要入力）'!$E$5="大学法人"),大学法人!J29,短大法人!J29)</f>
        <v>1.4474900000000002E-2</v>
      </c>
      <c r="X22" s="485" t="s">
        <v>544</v>
      </c>
      <c r="Y22" s="486">
        <f>IF(OR('法人入力シート（要入力）'!$E$5="",'法人入力シート（要入力）'!$E$5="大学法人"),大学法人!L29,短大法人!L29)</f>
        <v>5.1311869999999996E-2</v>
      </c>
    </row>
    <row r="23" spans="2:27" ht="24" customHeight="1">
      <c r="B23" s="841"/>
      <c r="C23" s="1893"/>
      <c r="D23" s="1894"/>
      <c r="E23" s="1895"/>
      <c r="F23" s="1950"/>
      <c r="G23" s="1950"/>
      <c r="H23" s="1950"/>
      <c r="I23" s="1950"/>
      <c r="J23" s="1950"/>
      <c r="K23" s="1952"/>
      <c r="L23" s="1954"/>
      <c r="M23" s="1844"/>
      <c r="N23" s="1926"/>
      <c r="O23" s="1965"/>
      <c r="Q23" s="1884"/>
      <c r="R23" s="1941"/>
      <c r="S23" s="1815"/>
      <c r="T23" s="1816"/>
      <c r="U23" s="1817"/>
      <c r="V23" s="64">
        <v>3</v>
      </c>
      <c r="W23" s="487">
        <f>IF(OR('法人入力シート（要入力）'!$E$5="",'法人入力シート（要入力）'!$E$5="大学法人"),大学法人!G29,短大法人!G29)</f>
        <v>-3.4621140000000002E-2</v>
      </c>
      <c r="X23" s="488" t="s">
        <v>544</v>
      </c>
      <c r="Y23" s="489">
        <f>IF(OR('法人入力シート（要入力）'!$E$5="",'法人入力シート（要入力）'!$E$5="大学法人"),大学法人!I29,短大法人!I29)</f>
        <v>1.4474890000000001E-2</v>
      </c>
    </row>
    <row r="24" spans="2:27" ht="24" customHeight="1">
      <c r="B24" s="841"/>
      <c r="C24" s="1956" t="s">
        <v>659</v>
      </c>
      <c r="D24" s="1957"/>
      <c r="E24" s="1957"/>
      <c r="F24" s="1950">
        <f t="shared" ref="F24" si="3">IFERROR(F18-F20+F22,"－")</f>
        <v>0</v>
      </c>
      <c r="G24" s="1950">
        <f t="shared" ref="G24:H24" si="4">IFERROR(G18-G20+G22,"－")</f>
        <v>0</v>
      </c>
      <c r="H24" s="1950">
        <f t="shared" si="4"/>
        <v>0</v>
      </c>
      <c r="I24" s="1950">
        <f t="shared" ref="I24:J24" si="5">IFERROR(I18-I20+I22,"－")</f>
        <v>0</v>
      </c>
      <c r="J24" s="1950">
        <f t="shared" si="5"/>
        <v>0</v>
      </c>
      <c r="K24" s="1952">
        <f>IFERROR((J24-F24),"－")</f>
        <v>0</v>
      </c>
      <c r="L24" s="1954" t="str">
        <f>IF(OR(F24="－",F24=0,J24="－",J24=0),"－",(IF(AND(F24&lt;0,J24&lt;0),(J24-F24)/F24*-1,IF(AND(F24&lt;0,J24&gt;0),(J24-F24)/F24*-1,(J24-F24)/F24))))</f>
        <v>－</v>
      </c>
      <c r="M24" s="1844"/>
      <c r="N24" s="1926"/>
      <c r="O24" s="1965"/>
      <c r="Q24" s="1882">
        <v>2</v>
      </c>
      <c r="R24" s="1941" t="s">
        <v>68</v>
      </c>
      <c r="S24" s="1819" t="s">
        <v>74</v>
      </c>
      <c r="T24" s="1820"/>
      <c r="U24" s="1821"/>
      <c r="V24" s="63">
        <v>2</v>
      </c>
      <c r="W24" s="491">
        <f>IF(OR('法人入力シート（要入力）'!$E$5="",'法人入力シート（要入力）'!$E$5="大学法人"),大学法人!D29,短大法人!D29)</f>
        <v>-0.10302121</v>
      </c>
      <c r="X24" s="485" t="s">
        <v>544</v>
      </c>
      <c r="Y24" s="492">
        <f>IF(OR('法人入力シート（要入力）'!$E$5="",'法人入力シート（要入力）'!$E$5="大学法人"),大学法人!F29,短大法人!F29)</f>
        <v>-3.4621150000000003E-2</v>
      </c>
    </row>
    <row r="25" spans="2:27" ht="24" customHeight="1">
      <c r="B25" s="27"/>
      <c r="C25" s="1958"/>
      <c r="D25" s="1959"/>
      <c r="E25" s="1959"/>
      <c r="F25" s="1951"/>
      <c r="G25" s="1951"/>
      <c r="H25" s="1951"/>
      <c r="I25" s="1951"/>
      <c r="J25" s="1951"/>
      <c r="K25" s="1953"/>
      <c r="L25" s="1955"/>
      <c r="M25" s="1845"/>
      <c r="N25" s="1927"/>
      <c r="O25" s="1795"/>
      <c r="Q25" s="1884"/>
      <c r="R25" s="1941"/>
      <c r="S25" s="1822"/>
      <c r="T25" s="1823"/>
      <c r="U25" s="1824"/>
      <c r="V25" s="64">
        <v>1</v>
      </c>
      <c r="W25" s="493"/>
      <c r="X25" s="488" t="s">
        <v>544</v>
      </c>
      <c r="Y25" s="489">
        <f>IF(OR('法人入力シート（要入力）'!$E$5="",'法人入力シート（要入力）'!$E$5="大学法人"),大学法人!C29,短大法人!C29)</f>
        <v>-0.10302121999999998</v>
      </c>
    </row>
    <row r="26" spans="2:27" ht="24" customHeight="1">
      <c r="B26" s="1" t="s">
        <v>969</v>
      </c>
    </row>
    <row r="27" spans="2:27" ht="24" customHeight="1">
      <c r="B27" s="1" t="s">
        <v>970</v>
      </c>
    </row>
    <row r="28" spans="2:27" ht="24" customHeight="1">
      <c r="B28" s="520" t="s">
        <v>695</v>
      </c>
    </row>
  </sheetData>
  <mergeCells count="82">
    <mergeCell ref="H13:H15"/>
    <mergeCell ref="R1:Y1"/>
    <mergeCell ref="R4:Y4"/>
    <mergeCell ref="R18:R19"/>
    <mergeCell ref="L16:L17"/>
    <mergeCell ref="K16:K17"/>
    <mergeCell ref="O16:O25"/>
    <mergeCell ref="L13:L15"/>
    <mergeCell ref="I13:I15"/>
    <mergeCell ref="S16:U17"/>
    <mergeCell ref="S18:U19"/>
    <mergeCell ref="S20:U21"/>
    <mergeCell ref="S22:U23"/>
    <mergeCell ref="Q16:Q17"/>
    <mergeCell ref="R16:R17"/>
    <mergeCell ref="K13:K15"/>
    <mergeCell ref="M16:M25"/>
    <mergeCell ref="N16:N25"/>
    <mergeCell ref="S24:U25"/>
    <mergeCell ref="W13:Y15"/>
    <mergeCell ref="Q13:Q15"/>
    <mergeCell ref="R13:R15"/>
    <mergeCell ref="S13:U15"/>
    <mergeCell ref="V13:V15"/>
    <mergeCell ref="M13:M15"/>
    <mergeCell ref="N13:N15"/>
    <mergeCell ref="O13:O15"/>
    <mergeCell ref="Q22:Q23"/>
    <mergeCell ref="R22:R23"/>
    <mergeCell ref="Q24:Q25"/>
    <mergeCell ref="R24:R25"/>
    <mergeCell ref="Q18:Q19"/>
    <mergeCell ref="K18:K19"/>
    <mergeCell ref="L18:L19"/>
    <mergeCell ref="L22:L23"/>
    <mergeCell ref="L20:L21"/>
    <mergeCell ref="K22:K23"/>
    <mergeCell ref="A1:C1"/>
    <mergeCell ref="D1:H1"/>
    <mergeCell ref="C8:E8"/>
    <mergeCell ref="C9:E9"/>
    <mergeCell ref="C10:E10"/>
    <mergeCell ref="H6:Y10"/>
    <mergeCell ref="C20:E21"/>
    <mergeCell ref="J20:J21"/>
    <mergeCell ref="K20:K21"/>
    <mergeCell ref="F20:F21"/>
    <mergeCell ref="G20:G21"/>
    <mergeCell ref="H20:H21"/>
    <mergeCell ref="I20:I21"/>
    <mergeCell ref="C24:E25"/>
    <mergeCell ref="B13:E15"/>
    <mergeCell ref="J13:J15"/>
    <mergeCell ref="F22:F23"/>
    <mergeCell ref="G22:G23"/>
    <mergeCell ref="H22:H23"/>
    <mergeCell ref="I22:I23"/>
    <mergeCell ref="J22:J23"/>
    <mergeCell ref="F18:F19"/>
    <mergeCell ref="G18:G19"/>
    <mergeCell ref="H18:H19"/>
    <mergeCell ref="I18:I19"/>
    <mergeCell ref="C18:E19"/>
    <mergeCell ref="B16:E17"/>
    <mergeCell ref="J18:J19"/>
    <mergeCell ref="C22:E23"/>
    <mergeCell ref="F13:F15"/>
    <mergeCell ref="Q20:Q21"/>
    <mergeCell ref="R20:R21"/>
    <mergeCell ref="H24:H25"/>
    <mergeCell ref="J16:J17"/>
    <mergeCell ref="F24:F25"/>
    <mergeCell ref="G24:G25"/>
    <mergeCell ref="F16:F17"/>
    <mergeCell ref="G16:G17"/>
    <mergeCell ref="H16:H17"/>
    <mergeCell ref="I16:I17"/>
    <mergeCell ref="J24:J25"/>
    <mergeCell ref="I24:I25"/>
    <mergeCell ref="G13:G15"/>
    <mergeCell ref="K24:K25"/>
    <mergeCell ref="L24:L25"/>
  </mergeCells>
  <phoneticPr fontId="1"/>
  <conditionalFormatting sqref="R16:R17">
    <cfRule type="expression" dxfId="483" priority="22">
      <formula>$M$16=10</formula>
    </cfRule>
  </conditionalFormatting>
  <conditionalFormatting sqref="R18:R19">
    <cfRule type="expression" dxfId="482" priority="21">
      <formula>$M$16=8</formula>
    </cfRule>
  </conditionalFormatting>
  <conditionalFormatting sqref="R20:R21">
    <cfRule type="expression" dxfId="481" priority="20">
      <formula>$M$16=6</formula>
    </cfRule>
  </conditionalFormatting>
  <conditionalFormatting sqref="R22:R23">
    <cfRule type="expression" dxfId="480" priority="19">
      <formula>$M$16=4</formula>
    </cfRule>
  </conditionalFormatting>
  <conditionalFormatting sqref="R24:R25">
    <cfRule type="expression" dxfId="479" priority="18">
      <formula>$M$16=2</formula>
    </cfRule>
  </conditionalFormatting>
  <conditionalFormatting sqref="S16:U17">
    <cfRule type="expression" dxfId="478" priority="17">
      <formula>$N$16=10</formula>
    </cfRule>
  </conditionalFormatting>
  <conditionalFormatting sqref="S18:U19">
    <cfRule type="expression" dxfId="477" priority="16">
      <formula>$N$16=8</formula>
    </cfRule>
  </conditionalFormatting>
  <conditionalFormatting sqref="S20:U21">
    <cfRule type="expression" dxfId="476" priority="15">
      <formula>$N$16=6</formula>
    </cfRule>
  </conditionalFormatting>
  <conditionalFormatting sqref="S22:U23">
    <cfRule type="expression" dxfId="475" priority="14">
      <formula>$N$16=4</formula>
    </cfRule>
  </conditionalFormatting>
  <conditionalFormatting sqref="S24:U25">
    <cfRule type="expression" dxfId="474" priority="13">
      <formula>$N$16=2</formula>
    </cfRule>
  </conditionalFormatting>
  <conditionalFormatting sqref="W16:X16">
    <cfRule type="expression" dxfId="473" priority="12">
      <formula>$O$16=10</formula>
    </cfRule>
  </conditionalFormatting>
  <conditionalFormatting sqref="W17:Y17">
    <cfRule type="expression" dxfId="472" priority="11">
      <formula>$O$16=9</formula>
    </cfRule>
  </conditionalFormatting>
  <conditionalFormatting sqref="W18:Y18">
    <cfRule type="expression" dxfId="471" priority="10">
      <formula>$O$16=8</formula>
    </cfRule>
  </conditionalFormatting>
  <conditionalFormatting sqref="W19:Y19">
    <cfRule type="expression" dxfId="470" priority="9">
      <formula>$O$16=7</formula>
    </cfRule>
  </conditionalFormatting>
  <conditionalFormatting sqref="W20:Y20">
    <cfRule type="expression" dxfId="469" priority="8">
      <formula>$O$16=6</formula>
    </cfRule>
  </conditionalFormatting>
  <conditionalFormatting sqref="W21:Y21">
    <cfRule type="expression" dxfId="468" priority="7">
      <formula>$O$16=5</formula>
    </cfRule>
  </conditionalFormatting>
  <conditionalFormatting sqref="W22:Y22">
    <cfRule type="expression" dxfId="467" priority="6">
      <formula>$O$16=4</formula>
    </cfRule>
  </conditionalFormatting>
  <conditionalFormatting sqref="W23:Y23">
    <cfRule type="expression" dxfId="466" priority="5">
      <formula>$O$16=3</formula>
    </cfRule>
  </conditionalFormatting>
  <conditionalFormatting sqref="W24:Y24">
    <cfRule type="expression" dxfId="465" priority="4">
      <formula>$O$16=2</formula>
    </cfRule>
  </conditionalFormatting>
  <conditionalFormatting sqref="W25:Y25">
    <cfRule type="expression" dxfId="464" priority="3">
      <formula>$O$16=1</formula>
    </cfRule>
  </conditionalFormatting>
  <conditionalFormatting sqref="Y16">
    <cfRule type="expression" dxfId="463" priority="1">
      <formula>$O$16=10</formula>
    </cfRule>
  </conditionalFormatting>
  <conditionalFormatting sqref="Y16">
    <cfRule type="expression" dxfId="462" priority="2">
      <formula>$O$16=10</formula>
    </cfRule>
  </conditionalFormatting>
  <hyperlinks>
    <hyperlink ref="R1:Y1" location="'総括表(法人全体)'!A1" display="総括表（法人全体）へ戻る"/>
  </hyperlinks>
  <printOptions horizontalCentered="1" verticalCentered="1"/>
  <pageMargins left="0.39370078740157483" right="0.39370078740157483" top="0.39370078740157483" bottom="0.39370078740157483" header="0" footer="0.19685039370078741"/>
  <pageSetup paperSize="9" scale="76" orientation="landscape" r:id="rId1"/>
  <headerFooter scaleWithDoc="0">
    <oddFooter>&amp;P / &amp;N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CCECFF"/>
    <pageSetUpPr fitToPage="1"/>
  </sheetPr>
  <dimension ref="A1:AF33"/>
  <sheetViews>
    <sheetView showGridLines="0" zoomScaleNormal="100" zoomScaleSheetLayoutView="100" workbookViewId="0">
      <selection sqref="A1:C1"/>
    </sheetView>
  </sheetViews>
  <sheetFormatPr defaultColWidth="10.6640625" defaultRowHeight="24" customHeight="1"/>
  <cols>
    <col min="1" max="2" width="4.6640625" style="1" customWidth="1"/>
    <col min="3" max="6" width="8.77734375" style="1" customWidth="1"/>
    <col min="7" max="11" width="9.6640625" style="1" customWidth="1"/>
    <col min="12" max="13" width="8.6640625" style="1" customWidth="1"/>
    <col min="14" max="16" width="6.6640625" style="1" customWidth="1"/>
    <col min="17" max="17" width="1.6640625" style="1" customWidth="1"/>
    <col min="18" max="18" width="3.6640625" style="2" customWidth="1"/>
    <col min="19" max="19" width="9.77734375" style="1" customWidth="1"/>
    <col min="20" max="20" width="5.77734375" style="1" customWidth="1"/>
    <col min="21" max="21" width="2.44140625" style="2" customWidth="1"/>
    <col min="22" max="22" width="5.44140625" style="1" customWidth="1"/>
    <col min="23" max="23" width="3.44140625" style="1" bestFit="1" customWidth="1"/>
    <col min="24" max="24" width="5.6640625" style="1" customWidth="1"/>
    <col min="25" max="25" width="2.44140625" style="1" customWidth="1"/>
    <col min="26" max="26" width="5.6640625" style="1" customWidth="1"/>
    <col min="27" max="27" width="5.109375" style="1" customWidth="1"/>
    <col min="28" max="28" width="2.44140625" style="1" customWidth="1"/>
    <col min="29" max="29" width="5.109375" style="1" customWidth="1"/>
    <col min="30" max="16384" width="10.6640625" style="1"/>
  </cols>
  <sheetData>
    <row r="1" spans="1:32" s="58" customFormat="1" ht="24" customHeight="1" thickBot="1">
      <c r="A1" s="1858" t="s">
        <v>0</v>
      </c>
      <c r="B1" s="1859"/>
      <c r="C1" s="1860"/>
      <c r="D1" s="1855" t="str">
        <f>IF('法人入力シート（要入力）'!E4="","",'法人入力シート（要入力）'!E4)</f>
        <v/>
      </c>
      <c r="E1" s="1856"/>
      <c r="F1" s="1856"/>
      <c r="G1" s="1856"/>
      <c r="H1" s="1857"/>
      <c r="I1" s="75"/>
      <c r="R1" s="65"/>
      <c r="T1" s="1996" t="s">
        <v>491</v>
      </c>
      <c r="U1" s="1996"/>
      <c r="V1" s="1996"/>
      <c r="W1" s="1996"/>
      <c r="X1" s="1996"/>
      <c r="Y1" s="1996"/>
      <c r="Z1" s="1996"/>
      <c r="AA1" s="1996"/>
      <c r="AB1" s="1996"/>
      <c r="AC1" s="1996"/>
    </row>
    <row r="2" spans="1:32" s="58" customFormat="1" ht="3" customHeight="1">
      <c r="R2" s="65"/>
      <c r="U2" s="65"/>
    </row>
    <row r="3" spans="1:32" s="58" customFormat="1" ht="24" customHeight="1">
      <c r="A3" s="57" t="s">
        <v>1</v>
      </c>
      <c r="Q3" s="65"/>
      <c r="T3" s="65"/>
    </row>
    <row r="4" spans="1:32" s="58" customFormat="1" ht="24" customHeight="1">
      <c r="A4" s="57" t="s">
        <v>18</v>
      </c>
      <c r="Q4" s="65"/>
      <c r="T4" s="65"/>
    </row>
    <row r="5" spans="1:32" s="58" customFormat="1" ht="24" customHeight="1">
      <c r="H5" s="58" t="s">
        <v>3</v>
      </c>
      <c r="R5" s="65"/>
      <c r="U5" s="65"/>
    </row>
    <row r="6" spans="1:32" s="58" customFormat="1" ht="24" customHeight="1">
      <c r="B6" s="59" t="s">
        <v>19</v>
      </c>
      <c r="H6" s="1976" t="s">
        <v>975</v>
      </c>
      <c r="I6" s="1976"/>
      <c r="J6" s="1976"/>
      <c r="K6" s="1976"/>
      <c r="L6" s="1976"/>
      <c r="M6" s="1976"/>
      <c r="N6" s="1976"/>
      <c r="O6" s="1976"/>
      <c r="P6" s="1976"/>
      <c r="Q6" s="1976"/>
      <c r="R6" s="1976"/>
      <c r="S6" s="1976"/>
      <c r="T6" s="1976"/>
      <c r="U6" s="1976"/>
      <c r="V6" s="1976"/>
      <c r="W6" s="1976"/>
      <c r="X6" s="1976"/>
      <c r="Y6" s="1976"/>
      <c r="Z6" s="1976"/>
      <c r="AA6" s="1976"/>
      <c r="AB6" s="1976"/>
      <c r="AC6" s="1976"/>
    </row>
    <row r="7" spans="1:32" s="58" customFormat="1" ht="24" customHeight="1">
      <c r="B7" s="59"/>
      <c r="C7" s="59" t="s">
        <v>17</v>
      </c>
      <c r="H7" s="1976"/>
      <c r="I7" s="1976"/>
      <c r="J7" s="1976"/>
      <c r="K7" s="1976"/>
      <c r="L7" s="1976"/>
      <c r="M7" s="1976"/>
      <c r="N7" s="1976"/>
      <c r="O7" s="1976"/>
      <c r="P7" s="1976"/>
      <c r="Q7" s="1976"/>
      <c r="R7" s="1976"/>
      <c r="S7" s="1976"/>
      <c r="T7" s="1976"/>
      <c r="U7" s="1976"/>
      <c r="V7" s="1976"/>
      <c r="W7" s="1976"/>
      <c r="X7" s="1976"/>
      <c r="Y7" s="1976"/>
      <c r="Z7" s="1976"/>
      <c r="AA7" s="1976"/>
      <c r="AB7" s="1976"/>
      <c r="AC7" s="1976"/>
    </row>
    <row r="8" spans="1:32" s="58" customFormat="1" ht="24" customHeight="1">
      <c r="C8" s="1862" t="s">
        <v>21</v>
      </c>
      <c r="D8" s="1862"/>
      <c r="E8" s="1862"/>
      <c r="F8" s="1862"/>
      <c r="G8" s="59"/>
      <c r="H8" s="1976"/>
      <c r="I8" s="1976"/>
      <c r="J8" s="1976"/>
      <c r="K8" s="1976"/>
      <c r="L8" s="1976"/>
      <c r="M8" s="1976"/>
      <c r="N8" s="1976"/>
      <c r="O8" s="1976"/>
      <c r="P8" s="1976"/>
      <c r="Q8" s="1976"/>
      <c r="R8" s="1976"/>
      <c r="S8" s="1976"/>
      <c r="T8" s="1976"/>
      <c r="U8" s="1976"/>
      <c r="V8" s="1976"/>
      <c r="W8" s="1976"/>
      <c r="X8" s="1976"/>
      <c r="Y8" s="1976"/>
      <c r="Z8" s="1976"/>
      <c r="AA8" s="1976"/>
      <c r="AB8" s="1976"/>
      <c r="AC8" s="1976"/>
      <c r="AD8" s="845"/>
      <c r="AE8" s="845"/>
      <c r="AF8" s="845"/>
    </row>
    <row r="9" spans="1:32" s="58" customFormat="1" ht="24" customHeight="1">
      <c r="B9" s="59"/>
      <c r="C9" s="1972" t="s">
        <v>690</v>
      </c>
      <c r="D9" s="1972"/>
      <c r="E9" s="1972"/>
      <c r="F9" s="1972"/>
      <c r="G9" s="59"/>
      <c r="H9" s="1976"/>
      <c r="I9" s="1976"/>
      <c r="J9" s="1976"/>
      <c r="K9" s="1976"/>
      <c r="L9" s="1976"/>
      <c r="M9" s="1976"/>
      <c r="N9" s="1976"/>
      <c r="O9" s="1976"/>
      <c r="P9" s="1976"/>
      <c r="Q9" s="1976"/>
      <c r="R9" s="1976"/>
      <c r="S9" s="1976"/>
      <c r="T9" s="1976"/>
      <c r="U9" s="1976"/>
      <c r="V9" s="1976"/>
      <c r="W9" s="1976"/>
      <c r="X9" s="1976"/>
      <c r="Y9" s="1976"/>
      <c r="Z9" s="1976"/>
      <c r="AA9" s="1976"/>
      <c r="AB9" s="1976"/>
      <c r="AC9" s="1976"/>
      <c r="AD9" s="845"/>
      <c r="AE9" s="845"/>
      <c r="AF9" s="845"/>
    </row>
    <row r="10" spans="1:32" ht="69.900000000000006" customHeight="1">
      <c r="B10" s="8"/>
      <c r="C10" s="1861"/>
      <c r="D10" s="1861"/>
      <c r="E10" s="1861"/>
      <c r="F10" s="8"/>
      <c r="G10" s="8"/>
      <c r="H10" s="1976"/>
      <c r="I10" s="1976"/>
      <c r="J10" s="1976"/>
      <c r="K10" s="1976"/>
      <c r="L10" s="1976"/>
      <c r="M10" s="1976"/>
      <c r="N10" s="1976"/>
      <c r="O10" s="1976"/>
      <c r="P10" s="1976"/>
      <c r="Q10" s="1976"/>
      <c r="R10" s="1976"/>
      <c r="S10" s="1976"/>
      <c r="T10" s="1976"/>
      <c r="U10" s="1976"/>
      <c r="V10" s="1976"/>
      <c r="W10" s="1976"/>
      <c r="X10" s="1976"/>
      <c r="Y10" s="1976"/>
      <c r="Z10" s="1976"/>
      <c r="AA10" s="1976"/>
      <c r="AB10" s="1976"/>
      <c r="AC10" s="1976"/>
      <c r="AD10" s="55"/>
      <c r="AE10" s="745"/>
      <c r="AF10" s="55"/>
    </row>
    <row r="11" spans="1:32" ht="69.900000000000006" customHeight="1">
      <c r="B11" s="8"/>
      <c r="C11" s="8"/>
      <c r="H11" s="1976"/>
      <c r="I11" s="1976"/>
      <c r="J11" s="1976"/>
      <c r="K11" s="1976"/>
      <c r="L11" s="1976"/>
      <c r="M11" s="1976"/>
      <c r="N11" s="1976"/>
      <c r="O11" s="1976"/>
      <c r="P11" s="1976"/>
      <c r="Q11" s="1976"/>
      <c r="R11" s="1976"/>
      <c r="S11" s="1976"/>
      <c r="T11" s="1976"/>
      <c r="U11" s="1976"/>
      <c r="V11" s="1976"/>
      <c r="W11" s="1976"/>
      <c r="X11" s="1976"/>
      <c r="Y11" s="1976"/>
      <c r="Z11" s="1976"/>
      <c r="AA11" s="1976"/>
      <c r="AB11" s="1976"/>
      <c r="AC11" s="1976"/>
    </row>
    <row r="12" spans="1:32" ht="24" customHeight="1">
      <c r="B12" s="47" t="s">
        <v>1208</v>
      </c>
      <c r="P12" s="35" t="s">
        <v>45</v>
      </c>
      <c r="R12" s="4" t="s">
        <v>60</v>
      </c>
    </row>
    <row r="13" spans="1:32" ht="27" customHeight="1">
      <c r="B13" s="1784" t="s">
        <v>16</v>
      </c>
      <c r="C13" s="1785"/>
      <c r="D13" s="1785"/>
      <c r="E13" s="1785"/>
      <c r="F13" s="1786"/>
      <c r="G13" s="1839">
        <f>'法人入力シート（要入力）'!$D$11</f>
        <v>2020</v>
      </c>
      <c r="H13" s="1781">
        <f>'法人入力シート（要入力）'!$E$11</f>
        <v>2021</v>
      </c>
      <c r="I13" s="1781">
        <f>'法人入力シート（要入力）'!$F$11</f>
        <v>2022</v>
      </c>
      <c r="J13" s="1977">
        <f>'法人入力シート（要入力）'!$G$11</f>
        <v>2023</v>
      </c>
      <c r="K13" s="1981">
        <f>'法人入力シート（要入力）'!$H$11</f>
        <v>2024</v>
      </c>
      <c r="L13" s="1992" t="str">
        <f>"増減
"&amp;$K$13&amp;"-"&amp;$G$13</f>
        <v>増減
2024-2020</v>
      </c>
      <c r="M13" s="1982" t="str">
        <f>"対"&amp;$G$13&amp;"
年度
伸び率"</f>
        <v>対2020
年度
伸び率</v>
      </c>
      <c r="N13" s="1990" t="s">
        <v>14</v>
      </c>
      <c r="O13" s="1979" t="s">
        <v>13</v>
      </c>
      <c r="P13" s="1979" t="s">
        <v>15</v>
      </c>
      <c r="Q13" s="3"/>
      <c r="R13" s="1873" t="s">
        <v>48</v>
      </c>
      <c r="S13" s="1870" t="s">
        <v>10</v>
      </c>
      <c r="T13" s="1864" t="s">
        <v>70</v>
      </c>
      <c r="U13" s="1848"/>
      <c r="V13" s="1836"/>
      <c r="W13" s="1873" t="s">
        <v>48</v>
      </c>
      <c r="X13" s="2001" t="s">
        <v>11</v>
      </c>
      <c r="Y13" s="1849"/>
      <c r="Z13" s="1849"/>
      <c r="AA13" s="1849"/>
      <c r="AB13" s="1849"/>
      <c r="AC13" s="1850"/>
    </row>
    <row r="14" spans="1:32" ht="27" customHeight="1">
      <c r="B14" s="1790"/>
      <c r="C14" s="1791"/>
      <c r="D14" s="1791"/>
      <c r="E14" s="1791"/>
      <c r="F14" s="1792"/>
      <c r="G14" s="1841"/>
      <c r="H14" s="1940"/>
      <c r="I14" s="1940"/>
      <c r="J14" s="1978"/>
      <c r="K14" s="1981"/>
      <c r="L14" s="1993"/>
      <c r="M14" s="1889"/>
      <c r="N14" s="1991"/>
      <c r="O14" s="1979"/>
      <c r="P14" s="1980"/>
      <c r="Q14" s="3"/>
      <c r="R14" s="1874"/>
      <c r="S14" s="1871"/>
      <c r="T14" s="1865"/>
      <c r="U14" s="1866"/>
      <c r="V14" s="1837"/>
      <c r="W14" s="1874"/>
      <c r="X14" s="2002"/>
      <c r="Y14" s="2003"/>
      <c r="Z14" s="2003"/>
      <c r="AA14" s="2003"/>
      <c r="AB14" s="2003"/>
      <c r="AC14" s="2004"/>
    </row>
    <row r="15" spans="1:32" ht="24" customHeight="1">
      <c r="B15" s="1966" t="s">
        <v>662</v>
      </c>
      <c r="C15" s="1967"/>
      <c r="D15" s="1967"/>
      <c r="E15" s="1967"/>
      <c r="F15" s="1968"/>
      <c r="G15" s="366" t="str">
        <f>IFERROR((ROUND(G16/G21,8)),"－")</f>
        <v>－</v>
      </c>
      <c r="H15" s="366" t="str">
        <f t="shared" ref="H15:K15" si="0">IFERROR((ROUND(H16/H21,8)),"－")</f>
        <v>－</v>
      </c>
      <c r="I15" s="366" t="str">
        <f t="shared" si="0"/>
        <v>－</v>
      </c>
      <c r="J15" s="366" t="str">
        <f t="shared" si="0"/>
        <v>－</v>
      </c>
      <c r="K15" s="366" t="str">
        <f t="shared" si="0"/>
        <v>－</v>
      </c>
      <c r="L15" s="586" t="str">
        <f>IFERROR(ROUND(K15-G15,8)*100,"－")</f>
        <v>－</v>
      </c>
      <c r="M15" s="594"/>
      <c r="N15" s="2022" t="str">
        <f>IF(K15="－","－",IF(AND(J15&lt;絶対評価シート!$G$44,K15&lt;絶対評価シート!$G$44),2,IF(K15&lt;絶対評価シート!$G$44,4,IF(AND(K15&gt;=絶対評価シート!$G$44,OR(J15&lt;絶対評価シート!$G$44,J15="－")),8,IF(AND(J15&gt;=絶対評価シート!$G$44,K15&gt;=絶対評価シート!$G$44),10)))))</f>
        <v>－</v>
      </c>
      <c r="O15" s="2027" t="str" cm="1">
        <f t="array" ref="O15">IFERROR(_xlfn.IFS($L$15="－","－",$L$15/100&gt;=趨勢評価!E19,10,$L$15/100&gt;=趨勢評価!E18,8,$L$15/100&gt;趨勢評価!E17,6,$L$15/100&gt;趨勢評価!E16,4,$L$15/100&lt;=趨勢評価!E16,2),"－")</f>
        <v>－</v>
      </c>
      <c r="P15" s="1793" t="str">
        <f ca="1">IFERROR(OFFSET(INDEX(Z16:Z25,MATCH(K15,Z16:Z25,-1),1),0,-3),"－")</f>
        <v>－</v>
      </c>
      <c r="R15" s="1875"/>
      <c r="S15" s="1872"/>
      <c r="T15" s="1867"/>
      <c r="U15" s="1868"/>
      <c r="V15" s="1838"/>
      <c r="W15" s="1875"/>
      <c r="X15" s="2005" t="s">
        <v>50</v>
      </c>
      <c r="Y15" s="2006"/>
      <c r="Z15" s="2007"/>
      <c r="AA15" s="2008" t="s">
        <v>741</v>
      </c>
      <c r="AB15" s="2009"/>
      <c r="AC15" s="2010"/>
    </row>
    <row r="16" spans="1:32" ht="24" customHeight="1">
      <c r="B16" s="10"/>
      <c r="C16" s="1973" t="s">
        <v>687</v>
      </c>
      <c r="D16" s="1974"/>
      <c r="E16" s="1974"/>
      <c r="F16" s="1975"/>
      <c r="G16" s="853">
        <f>IFERROR(SUM(G17:G20),"－")</f>
        <v>0</v>
      </c>
      <c r="H16" s="853">
        <f t="shared" ref="H16" si="1">IFERROR(SUM(H17:H20),"－")</f>
        <v>0</v>
      </c>
      <c r="I16" s="853">
        <f>IFERROR(SUM(I17:I20),"－")</f>
        <v>0</v>
      </c>
      <c r="J16" s="853">
        <f t="shared" ref="J16:K16" si="2">IFERROR(SUM(J17:J20),"－")</f>
        <v>0</v>
      </c>
      <c r="K16" s="853">
        <f t="shared" si="2"/>
        <v>0</v>
      </c>
      <c r="L16" s="793">
        <f>IFERROR((K16-G16),"－")</f>
        <v>0</v>
      </c>
      <c r="M16" s="846" t="str">
        <f t="shared" ref="M16:M17" si="3">IF(OR(G16="－",G16=0,K16="－",K16=0),"－",(IF(AND(G16&lt;0,K16&lt;0),(K16-G16)/G16*-1,IF(AND(G16&lt;0,K16&gt;0),(K16-G16)/G16*-1,(K16-G16)/G16))))</f>
        <v>－</v>
      </c>
      <c r="N16" s="2023"/>
      <c r="O16" s="2027"/>
      <c r="P16" s="1965"/>
      <c r="R16" s="1806">
        <v>10</v>
      </c>
      <c r="S16" s="2030">
        <v>1</v>
      </c>
      <c r="T16" s="1818" t="s">
        <v>493</v>
      </c>
      <c r="U16" s="1997"/>
      <c r="V16" s="1998"/>
      <c r="W16" s="63">
        <v>10</v>
      </c>
      <c r="X16" s="484">
        <f>IF(OR('法人入力シート（要入力）'!$E$5="",'法人入力シート（要入力）'!$E$5="大学法人"),大学法人!AB36,短大法人!AB36)</f>
        <v>1.1173779100000001</v>
      </c>
      <c r="Y16" s="485" t="s">
        <v>544</v>
      </c>
      <c r="Z16" s="606">
        <v>1000</v>
      </c>
      <c r="AA16" s="484">
        <f>IF(OR('法人入力シート（要入力）'!$E$5="",'法人入力シート（要入力）'!$E$5="大学法人"),大学法人!AB42,短大法人!AB42)</f>
        <v>0.45902708000000003</v>
      </c>
      <c r="AB16" s="524" t="s">
        <v>544</v>
      </c>
      <c r="AC16" s="607">
        <v>0</v>
      </c>
    </row>
    <row r="17" spans="2:29" ht="24" customHeight="1">
      <c r="B17" s="5"/>
      <c r="C17" s="9"/>
      <c r="D17" s="1969" t="s">
        <v>660</v>
      </c>
      <c r="E17" s="1970"/>
      <c r="F17" s="1971"/>
      <c r="G17" s="270">
        <f>IFERROR(SUM('法人入力シート（要入力）'!D58:D63,'法人入力シート（要入力）'!D66),"－")</f>
        <v>0</v>
      </c>
      <c r="H17" s="270">
        <f>IFERROR(SUM('法人入力シート（要入力）'!E58:E63,'法人入力シート（要入力）'!E66),"－")</f>
        <v>0</v>
      </c>
      <c r="I17" s="813">
        <f>IFERROR(SUM('法人入力シート（要入力）'!F58:F63,'法人入力シート（要入力）'!F66),"－")</f>
        <v>0</v>
      </c>
      <c r="J17" s="813">
        <f>IFERROR(SUM('法人入力シート（要入力）'!G58:G63,'法人入力シート（要入力）'!G66),"－")</f>
        <v>0</v>
      </c>
      <c r="K17" s="270">
        <f>IFERROR(SUM('法人入力シート（要入力）'!H58:H63,'法人入力シート（要入力）'!H66),"－")</f>
        <v>0</v>
      </c>
      <c r="L17" s="794">
        <f t="shared" ref="L17:L28" si="4">IFERROR((K17-G17),"－")</f>
        <v>0</v>
      </c>
      <c r="M17" s="371" t="str">
        <f t="shared" si="3"/>
        <v>－</v>
      </c>
      <c r="N17" s="2023"/>
      <c r="O17" s="2027"/>
      <c r="P17" s="1965"/>
      <c r="R17" s="1806"/>
      <c r="S17" s="2031"/>
      <c r="T17" s="1907"/>
      <c r="U17" s="1999"/>
      <c r="V17" s="2000"/>
      <c r="W17" s="64">
        <v>9</v>
      </c>
      <c r="X17" s="487">
        <f>IF(OR('法人入力シート（要入力）'!$E$5="",'法人入力シート（要入力）'!$E$5="大学法人"),大学法人!Y36,短大法人!Y36)</f>
        <v>0.98878442000000011</v>
      </c>
      <c r="Y17" s="488" t="s">
        <v>544</v>
      </c>
      <c r="Z17" s="514">
        <f>IF(OR('法人入力シート（要入力）'!$E$5="",'法人入力シート（要入力）'!$E$5="大学法人"),大学法人!AA36,短大法人!AA36)</f>
        <v>1.1173779000000001</v>
      </c>
      <c r="AA17" s="487">
        <f>IF(OR('法人入力シート（要入力）'!$E$5="",'法人入力シート（要入力）'!$E$5="大学法人"),大学法人!Y42,短大法人!Y42)</f>
        <v>0.50188177</v>
      </c>
      <c r="AB17" s="488" t="s">
        <v>544</v>
      </c>
      <c r="AC17" s="489">
        <f>IF(OR('法人入力シート（要入力）'!$E$5="",'法人入力シート（要入力）'!$E$5="大学法人"),大学法人!AA42,短大法人!AA42)</f>
        <v>0.45902709000000003</v>
      </c>
    </row>
    <row r="18" spans="2:29" ht="24" customHeight="1">
      <c r="B18" s="5"/>
      <c r="C18" s="9"/>
      <c r="D18" s="1969" t="s">
        <v>663</v>
      </c>
      <c r="E18" s="1970"/>
      <c r="F18" s="1971"/>
      <c r="G18" s="270">
        <f>IFERROR('法人入力シート（要入力）'!D65,"－")</f>
        <v>0</v>
      </c>
      <c r="H18" s="270">
        <f>IFERROR('法人入力シート（要入力）'!E65,"－")</f>
        <v>0</v>
      </c>
      <c r="I18" s="270">
        <f>IFERROR('法人入力シート（要入力）'!F65,"－")</f>
        <v>0</v>
      </c>
      <c r="J18" s="270">
        <f>IFERROR('法人入力シート（要入力）'!G65,"－")</f>
        <v>0</v>
      </c>
      <c r="K18" s="271">
        <f>IFERROR('法人入力シート（要入力）'!H65,"－")</f>
        <v>0</v>
      </c>
      <c r="L18" s="794">
        <f t="shared" si="4"/>
        <v>0</v>
      </c>
      <c r="M18" s="371" t="str">
        <f>IF(OR(G18="－",G18=0,K18="－",K18=0),"－",(IF(AND(G18&lt;0,K18&lt;0),(K18-G18)/G18*-1,IF(AND(G18&lt;0,K18&gt;0),(K18-G18)/G18*-1,(K18-G18)/G18))))</f>
        <v>－</v>
      </c>
      <c r="N18" s="2023"/>
      <c r="O18" s="2027"/>
      <c r="P18" s="1965"/>
      <c r="R18" s="1796">
        <v>8</v>
      </c>
      <c r="S18" s="2028">
        <v>1</v>
      </c>
      <c r="T18" s="1818" t="s">
        <v>86</v>
      </c>
      <c r="U18" s="1997"/>
      <c r="V18" s="1998"/>
      <c r="W18" s="63">
        <v>8</v>
      </c>
      <c r="X18" s="484">
        <f>IF(OR('法人入力シート（要入力）'!$E$5="",'法人入力シート（要入力）'!$E$5="大学法人"),大学法人!V36,短大法人!V36)</f>
        <v>0.87930545000000004</v>
      </c>
      <c r="Y18" s="485" t="s">
        <v>544</v>
      </c>
      <c r="Z18" s="512">
        <f>IF(OR('法人入力シート（要入力）'!$E$5="",'法人入力シート（要入力）'!$E$5="大学法人"),大学法人!X36,短大法人!X36)</f>
        <v>0.98878440999999995</v>
      </c>
      <c r="AA18" s="484">
        <f>IF(OR('法人入力シート（要入力）'!$E$5="",'法人入力シート（要入力）'!$E$5="大学法人"),大学法人!V42,短大法人!V42)</f>
        <v>0.53560014</v>
      </c>
      <c r="AB18" s="524" t="s">
        <v>544</v>
      </c>
      <c r="AC18" s="490">
        <f>IF(OR('法人入力シート（要入力）'!$E$5="",'法人入力シート（要入力）'!$E$5="大学法人"),大学法人!X42,短大法人!X42)</f>
        <v>0.50188178000000006</v>
      </c>
    </row>
    <row r="19" spans="2:29" ht="24" customHeight="1">
      <c r="B19" s="5"/>
      <c r="C19" s="9"/>
      <c r="D19" s="1969" t="s">
        <v>664</v>
      </c>
      <c r="E19" s="1970"/>
      <c r="F19" s="1971"/>
      <c r="G19" s="270">
        <f>IFERROR('法人入力シート（要入力）'!D70,"－")</f>
        <v>0</v>
      </c>
      <c r="H19" s="270">
        <f>IFERROR('法人入力シート（要入力）'!E70,"－")</f>
        <v>0</v>
      </c>
      <c r="I19" s="270">
        <f>IFERROR('法人入力シート（要入力）'!F70,"－")</f>
        <v>0</v>
      </c>
      <c r="J19" s="270">
        <f>IFERROR('法人入力シート（要入力）'!G70,"－")</f>
        <v>0</v>
      </c>
      <c r="K19" s="271">
        <f>IFERROR('法人入力シート（要入力）'!H70,"－")</f>
        <v>0</v>
      </c>
      <c r="L19" s="794">
        <f t="shared" si="4"/>
        <v>0</v>
      </c>
      <c r="M19" s="371" t="str">
        <f t="shared" ref="M19:M25" si="5">IF(OR(G19="－",G19=0,K19="－",K19=0),"－",(IF(AND(G19&lt;0,K19&lt;0),(K19-G19)/G19*-1,IF(AND(G19&lt;0,K19&gt;0),(K19-G19)/G19*-1,(K19-G19)/G19))))</f>
        <v>－</v>
      </c>
      <c r="N19" s="2023"/>
      <c r="O19" s="2027"/>
      <c r="P19" s="1965"/>
      <c r="R19" s="1796"/>
      <c r="S19" s="2029"/>
      <c r="T19" s="1907"/>
      <c r="U19" s="1999"/>
      <c r="V19" s="2000"/>
      <c r="W19" s="64">
        <v>7</v>
      </c>
      <c r="X19" s="487">
        <f>IF(OR('法人入力シート（要入力）'!$E$5="",'法人入力シート（要入力）'!$E$5="大学法人"),大学法人!S36,短大法人!S36)</f>
        <v>0.75343145000000011</v>
      </c>
      <c r="Y19" s="488" t="s">
        <v>544</v>
      </c>
      <c r="Z19" s="514">
        <f>IF(OR('法人入力シート（要入力）'!$E$5="",'法人入力シート（要入力）'!$E$5="大学法人"),大学法人!U36,短大法人!U36)</f>
        <v>0.87930543999999999</v>
      </c>
      <c r="AA19" s="487">
        <f>IF(OR('法人入力シート（要入力）'!$E$5="",'法人入力シート（要入力）'!$E$5="大学法人"),大学法人!S42,短大法人!S42)</f>
        <v>0.56177911999999997</v>
      </c>
      <c r="AB19" s="488" t="s">
        <v>544</v>
      </c>
      <c r="AC19" s="489">
        <f>IF(OR('法人入力シート（要入力）'!$E$5="",'法人入力シート（要入力）'!$E$5="大学法人"),大学法人!U42,短大法人!U42)</f>
        <v>0.53560015000000005</v>
      </c>
    </row>
    <row r="20" spans="2:29" ht="24" customHeight="1">
      <c r="B20" s="5"/>
      <c r="C20" s="9"/>
      <c r="D20" s="1969" t="s">
        <v>665</v>
      </c>
      <c r="E20" s="1970"/>
      <c r="F20" s="1971"/>
      <c r="G20" s="270">
        <f>IFERROR('法人入力シート（要入力）'!D69,"－")</f>
        <v>0</v>
      </c>
      <c r="H20" s="270">
        <f>IFERROR('法人入力シート（要入力）'!E69,"－")</f>
        <v>0</v>
      </c>
      <c r="I20" s="270">
        <f>IFERROR('法人入力シート（要入力）'!F69,"－")</f>
        <v>0</v>
      </c>
      <c r="J20" s="270">
        <f>IFERROR('法人入力シート（要入力）'!G69,"－")</f>
        <v>0</v>
      </c>
      <c r="K20" s="271">
        <f>IFERROR('法人入力シート（要入力）'!H69,"－")</f>
        <v>0</v>
      </c>
      <c r="L20" s="794">
        <f t="shared" si="4"/>
        <v>0</v>
      </c>
      <c r="M20" s="371" t="str">
        <f t="shared" si="5"/>
        <v>－</v>
      </c>
      <c r="N20" s="2023"/>
      <c r="O20" s="2027"/>
      <c r="P20" s="1965"/>
      <c r="R20" s="1796">
        <v>6</v>
      </c>
      <c r="S20" s="1941" t="s">
        <v>88</v>
      </c>
      <c r="T20" s="1818" t="s">
        <v>81</v>
      </c>
      <c r="U20" s="1997"/>
      <c r="V20" s="1998"/>
      <c r="W20" s="63">
        <v>6</v>
      </c>
      <c r="X20" s="484">
        <f>IF(OR('法人入力シート（要入力）'!$E$5="",'法人入力シート（要入力）'!$E$5="大学法人"),大学法人!P36,短大法人!P36)</f>
        <v>0.64203434000000004</v>
      </c>
      <c r="Y20" s="485" t="s">
        <v>544</v>
      </c>
      <c r="Z20" s="512">
        <f>IF(OR('法人入力シート（要入力）'!$E$5="",'法人入力シート（要入力）'!$E$5="大学法人"),大学法人!R36,短大法人!R36)</f>
        <v>0.75343143999999995</v>
      </c>
      <c r="AA20" s="484">
        <f>IF(OR('法人入力シート（要入力）'!$E$5="",'法人入力シート（要入力）'!$E$5="大学法人"),大学法人!P42,短大法人!P42)</f>
        <v>0.58434640999999998</v>
      </c>
      <c r="AB20" s="524" t="s">
        <v>544</v>
      </c>
      <c r="AC20" s="490">
        <f>IF(OR('法人入力シート（要入力）'!$E$5="",'法人入力シート（要入力）'!$E$5="大学法人"),大学法人!R42,短大法人!R42)</f>
        <v>0.56177913000000002</v>
      </c>
    </row>
    <row r="21" spans="2:29" ht="24" customHeight="1">
      <c r="B21" s="5"/>
      <c r="C21" s="1973" t="s">
        <v>688</v>
      </c>
      <c r="D21" s="1974"/>
      <c r="E21" s="1974"/>
      <c r="F21" s="1975"/>
      <c r="G21" s="853">
        <f>IFERROR(SUM(G22:G25),"－")</f>
        <v>0</v>
      </c>
      <c r="H21" s="853">
        <f t="shared" ref="H21:K21" si="6">IFERROR(SUM(H22:H25),"－")</f>
        <v>0</v>
      </c>
      <c r="I21" s="853">
        <f t="shared" si="6"/>
        <v>0</v>
      </c>
      <c r="J21" s="853">
        <f t="shared" si="6"/>
        <v>0</v>
      </c>
      <c r="K21" s="854">
        <f t="shared" si="6"/>
        <v>0</v>
      </c>
      <c r="L21" s="793">
        <f t="shared" si="4"/>
        <v>0</v>
      </c>
      <c r="M21" s="847" t="str">
        <f t="shared" si="5"/>
        <v>－</v>
      </c>
      <c r="N21" s="2023"/>
      <c r="O21" s="2027"/>
      <c r="P21" s="1965"/>
      <c r="R21" s="1796"/>
      <c r="S21" s="1941"/>
      <c r="T21" s="1907"/>
      <c r="U21" s="1999"/>
      <c r="V21" s="2000"/>
      <c r="W21" s="64">
        <v>5</v>
      </c>
      <c r="X21" s="487">
        <f>IF(OR('法人入力シート（要入力）'!$E$5="",'法人入力シート（要入力）'!$E$5="大学法人"),大学法人!M36,短大法人!M36)</f>
        <v>0.53323651000000005</v>
      </c>
      <c r="Y21" s="488" t="s">
        <v>544</v>
      </c>
      <c r="Z21" s="514">
        <f>IF(OR('法人入力シート（要入力）'!$E$5="",'法人入力シート（要入力）'!$E$5="大学法人"),大学法人!O36,短大法人!O36)</f>
        <v>0.64203432999999999</v>
      </c>
      <c r="AA21" s="487">
        <f>IF(OR('法人入力シート（要入力）'!$E$5="",'法人入力シート（要入力）'!$E$5="大学法人"),大学法人!M42,短大法人!M42)</f>
        <v>0.60728074999999992</v>
      </c>
      <c r="AB21" s="488" t="s">
        <v>544</v>
      </c>
      <c r="AC21" s="489">
        <f>IF(OR('法人入力シート（要入力）'!$E$5="",'法人入力シート（要入力）'!$E$5="大学法人"),大学法人!O42,短大法人!O42)</f>
        <v>0.58434642000000003</v>
      </c>
    </row>
    <row r="22" spans="2:29" ht="24" customHeight="1">
      <c r="B22" s="5"/>
      <c r="C22" s="9"/>
      <c r="D22" s="1969" t="s">
        <v>666</v>
      </c>
      <c r="E22" s="1970"/>
      <c r="F22" s="1971"/>
      <c r="G22" s="270">
        <f>IFERROR('法人入力シート（要入力）'!D75,"-")</f>
        <v>0</v>
      </c>
      <c r="H22" s="270">
        <f>IFERROR('法人入力シート（要入力）'!E75,"-")</f>
        <v>0</v>
      </c>
      <c r="I22" s="270">
        <f>IFERROR('法人入力シート（要入力）'!F75,"-")</f>
        <v>0</v>
      </c>
      <c r="J22" s="270">
        <f>IFERROR('法人入力シート（要入力）'!G75,"-")</f>
        <v>0</v>
      </c>
      <c r="K22" s="271">
        <f>IFERROR('法人入力シート（要入力）'!H75,"-")</f>
        <v>0</v>
      </c>
      <c r="L22" s="794">
        <f t="shared" si="4"/>
        <v>0</v>
      </c>
      <c r="M22" s="371" t="str">
        <f t="shared" si="5"/>
        <v>－</v>
      </c>
      <c r="N22" s="2023"/>
      <c r="O22" s="2027"/>
      <c r="P22" s="1965"/>
      <c r="R22" s="1796">
        <v>4</v>
      </c>
      <c r="S22" s="2025">
        <v>1</v>
      </c>
      <c r="T22" s="1818" t="s">
        <v>494</v>
      </c>
      <c r="U22" s="1997"/>
      <c r="V22" s="1998"/>
      <c r="W22" s="63">
        <v>4</v>
      </c>
      <c r="X22" s="484">
        <f>IF(OR('法人入力シート（要入力）'!$E$5="",'法人入力シート（要入力）'!$E$5="大学法人"),大学法人!J36,短大法人!J36)</f>
        <v>0.43011659000000002</v>
      </c>
      <c r="Y22" s="485" t="s">
        <v>544</v>
      </c>
      <c r="Z22" s="512">
        <f>IF(OR('法人入力シート（要入力）'!$E$5="",'法人入力シート（要入力）'!$E$5="大学法人"),大学法人!L36,短大法人!L36)</f>
        <v>0.5332365</v>
      </c>
      <c r="AA22" s="484">
        <f>IF(OR('法人入力シート（要入力）'!$E$5="",'法人入力シート（要入力）'!$E$5="大学法人"),大学法人!J42,短大法人!J42)</f>
        <v>0.63353062999999998</v>
      </c>
      <c r="AB22" s="524" t="s">
        <v>544</v>
      </c>
      <c r="AC22" s="490">
        <f>IF(OR('法人入力シート（要入力）'!$E$5="",'法人入力シート（要入力）'!$E$5="大学法人"),大学法人!L42,短大法人!L42)</f>
        <v>0.60728075999999998</v>
      </c>
    </row>
    <row r="23" spans="2:29" ht="24" customHeight="1">
      <c r="B23" s="5"/>
      <c r="C23" s="9"/>
      <c r="D23" s="1969" t="s">
        <v>667</v>
      </c>
      <c r="E23" s="1970"/>
      <c r="F23" s="1971"/>
      <c r="G23" s="270">
        <f>IFERROR('法人入力シート（要入力）'!D85,"－")</f>
        <v>0</v>
      </c>
      <c r="H23" s="270">
        <f>IFERROR('法人入力シート（要入力）'!E85,"－")</f>
        <v>0</v>
      </c>
      <c r="I23" s="270">
        <f>IFERROR('法人入力シート（要入力）'!F85,"－")</f>
        <v>0</v>
      </c>
      <c r="J23" s="270">
        <f>IFERROR('法人入力シート（要入力）'!G85,"－")</f>
        <v>0</v>
      </c>
      <c r="K23" s="271">
        <f>IFERROR('法人入力シート（要入力）'!H85,"－")</f>
        <v>0</v>
      </c>
      <c r="L23" s="794">
        <f t="shared" si="4"/>
        <v>0</v>
      </c>
      <c r="M23" s="371" t="str">
        <f t="shared" si="5"/>
        <v>－</v>
      </c>
      <c r="N23" s="2023"/>
      <c r="O23" s="2027"/>
      <c r="P23" s="1965"/>
      <c r="R23" s="1796"/>
      <c r="S23" s="2026"/>
      <c r="T23" s="1907"/>
      <c r="U23" s="1999"/>
      <c r="V23" s="2000"/>
      <c r="W23" s="64">
        <v>3</v>
      </c>
      <c r="X23" s="487">
        <f>IF(OR('法人入力シート（要入力）'!$E$5="",'法人入力シート（要入力）'!$E$5="大学法人"),大学法人!G36,短大法人!G36)</f>
        <v>0.30831069999999999</v>
      </c>
      <c r="Y23" s="488" t="s">
        <v>544</v>
      </c>
      <c r="Z23" s="514">
        <f>IF(OR('法人入力シート（要入力）'!$E$5="",'法人入力シート（要入力）'!$E$5="大学法人"),大学法人!I36,短大法人!I36)</f>
        <v>0.43011658000000003</v>
      </c>
      <c r="AA23" s="487">
        <f>IF(OR('法人入力シート（要入力）'!$E$5="",'法人入力シート（要入力）'!$E$5="大学法人"),大学法人!G42,短大法人!G42)</f>
        <v>0.66132727999999996</v>
      </c>
      <c r="AB23" s="488" t="s">
        <v>544</v>
      </c>
      <c r="AC23" s="489">
        <f>IF(OR('法人入力シート（要入力）'!$E$5="",'法人入力シート（要入力）'!$E$5="大学法人"),大学法人!I42,短大法人!I42)</f>
        <v>0.63353064000000003</v>
      </c>
    </row>
    <row r="24" spans="2:29" ht="24" customHeight="1">
      <c r="B24" s="5"/>
      <c r="C24" s="9"/>
      <c r="D24" s="1969" t="s">
        <v>668</v>
      </c>
      <c r="E24" s="1970"/>
      <c r="F24" s="1971"/>
      <c r="G24" s="270">
        <f>IFERROR('法人入力シート（要入力）'!D86,"－")</f>
        <v>0</v>
      </c>
      <c r="H24" s="270">
        <f>IFERROR('法人入力シート（要入力）'!E86,"－")</f>
        <v>0</v>
      </c>
      <c r="I24" s="270">
        <f>IFERROR('法人入力シート（要入力）'!F86,"－")</f>
        <v>0</v>
      </c>
      <c r="J24" s="270">
        <f>IFERROR('法人入力シート（要入力）'!G86,"－")</f>
        <v>0</v>
      </c>
      <c r="K24" s="271">
        <f>IFERROR('法人入力シート（要入力）'!H86,"－")</f>
        <v>0</v>
      </c>
      <c r="L24" s="794">
        <f t="shared" si="4"/>
        <v>0</v>
      </c>
      <c r="M24" s="371" t="str">
        <f t="shared" si="5"/>
        <v>－</v>
      </c>
      <c r="N24" s="2023"/>
      <c r="O24" s="2027"/>
      <c r="P24" s="1965"/>
      <c r="R24" s="1796">
        <v>2</v>
      </c>
      <c r="S24" s="1994">
        <v>1</v>
      </c>
      <c r="T24" s="1908" t="s">
        <v>495</v>
      </c>
      <c r="U24" s="2012"/>
      <c r="V24" s="2013"/>
      <c r="W24" s="63">
        <v>2</v>
      </c>
      <c r="X24" s="491">
        <f>IF(OR('法人入力シート（要入力）'!$E$5="",'法人入力シート（要入力）'!$E$5="大学法人"),大学法人!D36,短大法人!D36)</f>
        <v>0.18663863</v>
      </c>
      <c r="Y24" s="485" t="s">
        <v>544</v>
      </c>
      <c r="Z24" s="516">
        <f>IF(OR('法人入力シート（要入力）'!$E$5="",'法人入力シート（要入力）'!$E$5="大学法人"),大学法人!F36,短大法人!F36)</f>
        <v>0.30831069</v>
      </c>
      <c r="AA24" s="491">
        <f>IF(OR('法人入力シート（要入力）'!$E$5="",'法人入力シート（要入力）'!$E$5="大学法人"),大学法人!D42,短大法人!D42)</f>
        <v>0.70142399999999994</v>
      </c>
      <c r="AB24" s="524" t="s">
        <v>544</v>
      </c>
      <c r="AC24" s="525">
        <f>IF(OR('法人入力シート（要入力）'!$E$5="",'法人入力シート（要入力）'!$E$5="大学法人"),大学法人!F42,短大法人!F42)</f>
        <v>0.66132729000000001</v>
      </c>
    </row>
    <row r="25" spans="2:29" ht="24" customHeight="1">
      <c r="B25" s="5"/>
      <c r="C25" s="11"/>
      <c r="D25" s="1985" t="s">
        <v>661</v>
      </c>
      <c r="E25" s="1986"/>
      <c r="F25" s="1987"/>
      <c r="G25" s="272">
        <f>IFERROR(SUM('法人入力シート（要入力）'!D88:D94),"－")</f>
        <v>0</v>
      </c>
      <c r="H25" s="272">
        <f>IFERROR(SUM('法人入力シート（要入力）'!E88:E94),"－")</f>
        <v>0</v>
      </c>
      <c r="I25" s="272">
        <f>IFERROR(SUM('法人入力シート（要入力）'!F88:F94),"－")</f>
        <v>0</v>
      </c>
      <c r="J25" s="272">
        <f>IFERROR(SUM('法人入力シート（要入力）'!G88:G94),"－")</f>
        <v>0</v>
      </c>
      <c r="K25" s="273">
        <f>IFERROR(SUM('法人入力シート（要入力）'!H88:H94),"－")</f>
        <v>0</v>
      </c>
      <c r="L25" s="795">
        <f t="shared" si="4"/>
        <v>0</v>
      </c>
      <c r="M25" s="359" t="str">
        <f t="shared" si="5"/>
        <v>－</v>
      </c>
      <c r="N25" s="2024"/>
      <c r="O25" s="2027"/>
      <c r="P25" s="1795"/>
      <c r="R25" s="1796"/>
      <c r="S25" s="1995"/>
      <c r="T25" s="1909"/>
      <c r="U25" s="2014"/>
      <c r="V25" s="2015"/>
      <c r="W25" s="64">
        <v>1</v>
      </c>
      <c r="X25" s="493"/>
      <c r="Y25" s="488" t="s">
        <v>544</v>
      </c>
      <c r="Z25" s="514">
        <f>IF(OR('法人入力シート（要入力）'!$E$5="",'法人入力シート（要入力）'!$E$5="大学法人"),大学法人!C36,短大法人!C36)</f>
        <v>0.18663862000000001</v>
      </c>
      <c r="AA25" s="493"/>
      <c r="AB25" s="488" t="s">
        <v>544</v>
      </c>
      <c r="AC25" s="489">
        <f>IF(OR('法人入力シート（要入力）'!$E$5="",'法人入力シート（要入力）'!$E$5="大学法人"),大学法人!C42,短大法人!C42)</f>
        <v>0.70142400999999988</v>
      </c>
    </row>
    <row r="26" spans="2:29" ht="24" customHeight="1">
      <c r="B26" s="843"/>
      <c r="C26" s="76" t="s">
        <v>669</v>
      </c>
      <c r="D26" s="842"/>
      <c r="E26" s="842"/>
      <c r="F26" s="842"/>
      <c r="G26" s="268" t="str">
        <f>IFERROR((ROUND(G27/G28,8)),"－")</f>
        <v>－</v>
      </c>
      <c r="H26" s="268" t="str">
        <f t="shared" ref="H26:K26" si="7">IFERROR((ROUND(H27/H28,8)),"－")</f>
        <v>－</v>
      </c>
      <c r="I26" s="268" t="str">
        <f t="shared" si="7"/>
        <v>－</v>
      </c>
      <c r="J26" s="268" t="str">
        <f t="shared" si="7"/>
        <v>－</v>
      </c>
      <c r="K26" s="269" t="str">
        <f t="shared" si="7"/>
        <v>－</v>
      </c>
      <c r="L26" s="587" t="str">
        <f>IFERROR(ROUND(K26-G26,8)*100,"－")</f>
        <v>－</v>
      </c>
      <c r="M26" s="599"/>
      <c r="N26" s="2016"/>
      <c r="O26" s="2019"/>
      <c r="P26" s="1793" t="str">
        <f ca="1">IFERROR(OFFSET(INDEX(AC16:AC25,MATCH(K26,AC16:AC25,1),1),0,-6),"－")</f>
        <v>－</v>
      </c>
      <c r="R26" s="83" t="s">
        <v>623</v>
      </c>
    </row>
    <row r="27" spans="2:29" ht="24" customHeight="1">
      <c r="B27" s="5"/>
      <c r="C27" s="1988" t="s">
        <v>670</v>
      </c>
      <c r="D27" s="1989"/>
      <c r="E27" s="1989"/>
      <c r="F27" s="1989"/>
      <c r="G27" s="270">
        <f>IFERROR('法人入力シート（要入力）'!D98,"－")</f>
        <v>0</v>
      </c>
      <c r="H27" s="270">
        <f>IFERROR('法人入力シート（要入力）'!E98,"－")</f>
        <v>0</v>
      </c>
      <c r="I27" s="270">
        <f>IFERROR('法人入力シート（要入力）'!F98,"－")</f>
        <v>0</v>
      </c>
      <c r="J27" s="270">
        <f>IFERROR('法人入力シート（要入力）'!G98,"－")</f>
        <v>0</v>
      </c>
      <c r="K27" s="271">
        <f>IFERROR('法人入力シート（要入力）'!H98,"－")</f>
        <v>0</v>
      </c>
      <c r="L27" s="794">
        <f t="shared" si="4"/>
        <v>0</v>
      </c>
      <c r="M27" s="595" t="str">
        <f>IF(OR(G27="－",G27=0,K27="－",K27=0),"－",(IF(AND(G27&lt;0,K27&lt;0),(K27-G27)/G27*-1,IF(AND(G27&lt;0,K27&gt;0),(K27-G27)/G27*-1,(K27-G27)/G27))))</f>
        <v>－</v>
      </c>
      <c r="N27" s="2017"/>
      <c r="O27" s="2020"/>
      <c r="P27" s="1965"/>
      <c r="Q27" s="2"/>
      <c r="R27" s="1"/>
    </row>
    <row r="28" spans="2:29" ht="24" customHeight="1">
      <c r="B28" s="7"/>
      <c r="C28" s="1983" t="s">
        <v>689</v>
      </c>
      <c r="D28" s="1984"/>
      <c r="E28" s="1984"/>
      <c r="F28" s="1984"/>
      <c r="G28" s="272">
        <f>IFERROR('法人入力シート（要入力）'!D99,"－")</f>
        <v>0</v>
      </c>
      <c r="H28" s="272">
        <f>IFERROR('法人入力シート（要入力）'!E99,"－")</f>
        <v>0</v>
      </c>
      <c r="I28" s="272">
        <f>IFERROR('法人入力シート（要入力）'!F99,"－")</f>
        <v>0</v>
      </c>
      <c r="J28" s="272">
        <f>IFERROR('法人入力シート（要入力）'!G99,"－")</f>
        <v>0</v>
      </c>
      <c r="K28" s="273">
        <f>IFERROR('法人入力シート（要入力）'!H99,"－")</f>
        <v>0</v>
      </c>
      <c r="L28" s="795">
        <f t="shared" si="4"/>
        <v>0</v>
      </c>
      <c r="M28" s="596" t="str">
        <f t="shared" ref="M28" si="8">IF(OR(G28="－",G28=0,K28="－",K28=0),"－",(IF(AND(G28&lt;0,K28&lt;0),(K28-G28)/G28*-1,IF(AND(G28&lt;0,K28&gt;0),(K28-G28)/G28*-1,(K28-G28)/G28))))</f>
        <v>－</v>
      </c>
      <c r="N28" s="2018"/>
      <c r="O28" s="2021"/>
      <c r="P28" s="1795"/>
      <c r="Q28" s="2"/>
      <c r="R28" s="1"/>
    </row>
    <row r="29" spans="2:29" ht="3" customHeight="1">
      <c r="B29" s="6"/>
      <c r="C29" s="77"/>
      <c r="D29" s="77"/>
      <c r="E29" s="77"/>
      <c r="F29" s="77"/>
      <c r="G29" s="6"/>
      <c r="H29" s="6"/>
      <c r="I29" s="6"/>
      <c r="J29" s="6"/>
      <c r="K29" s="6"/>
      <c r="L29" s="6"/>
      <c r="M29" s="6"/>
      <c r="N29" s="78"/>
      <c r="O29" s="78"/>
      <c r="P29" s="78"/>
      <c r="Q29" s="2"/>
      <c r="R29" s="1"/>
    </row>
    <row r="30" spans="2:29" ht="9.75" customHeight="1">
      <c r="B30" s="526" t="s">
        <v>686</v>
      </c>
      <c r="C30" s="403"/>
      <c r="D30" s="403"/>
      <c r="E30" s="403"/>
      <c r="F30" s="403"/>
      <c r="G30" s="6"/>
      <c r="H30" s="6"/>
      <c r="I30" s="6"/>
      <c r="J30" s="6"/>
      <c r="K30" s="6"/>
      <c r="L30" s="6"/>
      <c r="M30" s="6"/>
      <c r="N30" s="78"/>
      <c r="O30" s="78"/>
      <c r="P30" s="78"/>
      <c r="Q30" s="2"/>
      <c r="R30" s="1"/>
    </row>
    <row r="31" spans="2:29" ht="9.75" customHeight="1">
      <c r="B31" s="526" t="s">
        <v>791</v>
      </c>
      <c r="C31" s="403"/>
      <c r="D31" s="403"/>
      <c r="E31" s="403"/>
      <c r="F31" s="403"/>
      <c r="G31" s="6"/>
      <c r="H31" s="6"/>
      <c r="I31" s="6"/>
      <c r="J31" s="6"/>
      <c r="K31" s="6"/>
      <c r="L31" s="6"/>
      <c r="M31" s="6"/>
      <c r="N31" s="78"/>
      <c r="O31" s="78"/>
      <c r="P31" s="78"/>
      <c r="Q31" s="2"/>
      <c r="R31" s="1"/>
    </row>
    <row r="32" spans="2:29" ht="24.9" customHeight="1">
      <c r="B32" s="2011" t="s">
        <v>1196</v>
      </c>
      <c r="C32" s="2011"/>
      <c r="D32" s="2011"/>
      <c r="E32" s="2011"/>
      <c r="F32" s="2011"/>
      <c r="G32" s="2011"/>
      <c r="H32" s="2011"/>
      <c r="I32" s="2011"/>
      <c r="J32" s="2011"/>
      <c r="K32" s="2011"/>
      <c r="L32" s="2011"/>
      <c r="M32" s="2011"/>
      <c r="N32" s="2011"/>
      <c r="O32" s="2011"/>
      <c r="P32" s="2011"/>
      <c r="Q32" s="2011"/>
      <c r="R32" s="2011"/>
      <c r="S32" s="2011"/>
      <c r="T32" s="2011"/>
      <c r="U32" s="2011"/>
      <c r="V32" s="2011"/>
      <c r="W32" s="2011"/>
      <c r="X32" s="2011"/>
      <c r="Y32" s="2011"/>
      <c r="Z32" s="2011"/>
      <c r="AA32" s="2011"/>
      <c r="AB32" s="2011"/>
      <c r="AC32" s="2011"/>
    </row>
    <row r="33" spans="2:29" ht="24" customHeight="1">
      <c r="B33" s="2011"/>
      <c r="C33" s="2011"/>
      <c r="D33" s="2011"/>
      <c r="E33" s="2011"/>
      <c r="F33" s="2011"/>
      <c r="G33" s="2011"/>
      <c r="H33" s="2011"/>
      <c r="I33" s="2011"/>
      <c r="J33" s="2011"/>
      <c r="K33" s="2011"/>
      <c r="L33" s="2011"/>
      <c r="M33" s="2011"/>
      <c r="N33" s="2011"/>
      <c r="O33" s="2011"/>
      <c r="P33" s="2011"/>
      <c r="Q33" s="2011"/>
      <c r="R33" s="2011"/>
      <c r="S33" s="2011"/>
      <c r="T33" s="2011"/>
      <c r="U33" s="2011"/>
      <c r="V33" s="2011"/>
      <c r="W33" s="2011"/>
      <c r="X33" s="2011"/>
      <c r="Y33" s="2011"/>
      <c r="Z33" s="2011"/>
      <c r="AA33" s="2011"/>
      <c r="AB33" s="2011"/>
      <c r="AC33" s="2011"/>
    </row>
  </sheetData>
  <mergeCells count="60">
    <mergeCell ref="B32:AC33"/>
    <mergeCell ref="T24:V25"/>
    <mergeCell ref="N26:N28"/>
    <mergeCell ref="O26:O28"/>
    <mergeCell ref="P26:P28"/>
    <mergeCell ref="N15:N25"/>
    <mergeCell ref="T18:V19"/>
    <mergeCell ref="T22:V23"/>
    <mergeCell ref="S22:S23"/>
    <mergeCell ref="O15:O25"/>
    <mergeCell ref="S13:S15"/>
    <mergeCell ref="S18:S19"/>
    <mergeCell ref="S16:S17"/>
    <mergeCell ref="O13:O14"/>
    <mergeCell ref="S20:S21"/>
    <mergeCell ref="R18:R19"/>
    <mergeCell ref="T1:AC1"/>
    <mergeCell ref="T20:V21"/>
    <mergeCell ref="T13:V15"/>
    <mergeCell ref="W13:W15"/>
    <mergeCell ref="X13:AC14"/>
    <mergeCell ref="X15:Z15"/>
    <mergeCell ref="AA15:AC15"/>
    <mergeCell ref="T16:V17"/>
    <mergeCell ref="N13:N14"/>
    <mergeCell ref="R16:R17"/>
    <mergeCell ref="L13:L14"/>
    <mergeCell ref="P15:P25"/>
    <mergeCell ref="S24:S25"/>
    <mergeCell ref="R22:R23"/>
    <mergeCell ref="R13:R15"/>
    <mergeCell ref="R24:R25"/>
    <mergeCell ref="R20:R21"/>
    <mergeCell ref="C28:F28"/>
    <mergeCell ref="D20:F20"/>
    <mergeCell ref="C21:F21"/>
    <mergeCell ref="H13:H14"/>
    <mergeCell ref="D22:F22"/>
    <mergeCell ref="D19:F19"/>
    <mergeCell ref="D18:F18"/>
    <mergeCell ref="D25:F25"/>
    <mergeCell ref="C27:F27"/>
    <mergeCell ref="D24:F24"/>
    <mergeCell ref="D23:F23"/>
    <mergeCell ref="A1:C1"/>
    <mergeCell ref="D1:H1"/>
    <mergeCell ref="B13:F14"/>
    <mergeCell ref="B15:F15"/>
    <mergeCell ref="D17:F17"/>
    <mergeCell ref="C10:E10"/>
    <mergeCell ref="C8:F8"/>
    <mergeCell ref="C9:F9"/>
    <mergeCell ref="C16:F16"/>
    <mergeCell ref="G13:G14"/>
    <mergeCell ref="H6:AC11"/>
    <mergeCell ref="J13:J14"/>
    <mergeCell ref="I13:I14"/>
    <mergeCell ref="P13:P14"/>
    <mergeCell ref="K13:K14"/>
    <mergeCell ref="M13:M14"/>
  </mergeCells>
  <phoneticPr fontId="1"/>
  <conditionalFormatting sqref="S16:S17">
    <cfRule type="expression" dxfId="461" priority="42">
      <formula>$N$15=10</formula>
    </cfRule>
  </conditionalFormatting>
  <conditionalFormatting sqref="S18:S19">
    <cfRule type="expression" dxfId="460" priority="41">
      <formula>$N$15=8</formula>
    </cfRule>
  </conditionalFormatting>
  <conditionalFormatting sqref="S22:S23">
    <cfRule type="expression" dxfId="459" priority="40">
      <formula>$N$15=4</formula>
    </cfRule>
  </conditionalFormatting>
  <conditionalFormatting sqref="S24:S25">
    <cfRule type="expression" dxfId="458" priority="39">
      <formula>$N$15=2</formula>
    </cfRule>
  </conditionalFormatting>
  <conditionalFormatting sqref="T16:V17">
    <cfRule type="expression" dxfId="457" priority="38">
      <formula>$O$15=10</formula>
    </cfRule>
  </conditionalFormatting>
  <conditionalFormatting sqref="T18:V19">
    <cfRule type="expression" dxfId="456" priority="37">
      <formula>$O$15=8</formula>
    </cfRule>
  </conditionalFormatting>
  <conditionalFormatting sqref="T20:V21">
    <cfRule type="expression" dxfId="455" priority="36">
      <formula>$O$15=6</formula>
    </cfRule>
  </conditionalFormatting>
  <conditionalFormatting sqref="T22:V23">
    <cfRule type="expression" dxfId="454" priority="35">
      <formula>$O$15=4</formula>
    </cfRule>
  </conditionalFormatting>
  <conditionalFormatting sqref="T24:V25">
    <cfRule type="expression" dxfId="453" priority="34">
      <formula>$O$15=2</formula>
    </cfRule>
  </conditionalFormatting>
  <conditionalFormatting sqref="X16:Z16">
    <cfRule type="expression" dxfId="452" priority="33">
      <formula>$P$15=10</formula>
    </cfRule>
  </conditionalFormatting>
  <conditionalFormatting sqref="X17:Z17">
    <cfRule type="expression" dxfId="451" priority="32">
      <formula>$P$15=9</formula>
    </cfRule>
  </conditionalFormatting>
  <conditionalFormatting sqref="X18:Z18">
    <cfRule type="expression" dxfId="450" priority="31">
      <formula>$P$15=8</formula>
    </cfRule>
  </conditionalFormatting>
  <conditionalFormatting sqref="X19:Z19">
    <cfRule type="expression" dxfId="449" priority="30">
      <formula>$P$15=7</formula>
    </cfRule>
  </conditionalFormatting>
  <conditionalFormatting sqref="X20:Z20">
    <cfRule type="expression" dxfId="448" priority="29">
      <formula>$P$15=6</formula>
    </cfRule>
  </conditionalFormatting>
  <conditionalFormatting sqref="X21:Z21">
    <cfRule type="expression" dxfId="447" priority="28">
      <formula>$P$15=5</formula>
    </cfRule>
  </conditionalFormatting>
  <conditionalFormatting sqref="X22:Z22">
    <cfRule type="expression" dxfId="446" priority="27">
      <formula>$P$15=4</formula>
    </cfRule>
  </conditionalFormatting>
  <conditionalFormatting sqref="X23:Z23">
    <cfRule type="expression" dxfId="445" priority="26">
      <formula>$P$15=3</formula>
    </cfRule>
  </conditionalFormatting>
  <conditionalFormatting sqref="X24:Z24">
    <cfRule type="expression" dxfId="444" priority="25">
      <formula>$P$15=2</formula>
    </cfRule>
  </conditionalFormatting>
  <conditionalFormatting sqref="X25:Z25">
    <cfRule type="expression" dxfId="443" priority="24">
      <formula>$P$15=1</formula>
    </cfRule>
  </conditionalFormatting>
  <conditionalFormatting sqref="Z16">
    <cfRule type="expression" dxfId="442" priority="23">
      <formula>$P$15=10</formula>
    </cfRule>
  </conditionalFormatting>
  <conditionalFormatting sqref="AA16:AC16">
    <cfRule type="expression" dxfId="441" priority="11">
      <formula>$P$26=10</formula>
    </cfRule>
  </conditionalFormatting>
  <conditionalFormatting sqref="AA17:AC17">
    <cfRule type="expression" dxfId="440" priority="10">
      <formula>$P$26=9</formula>
    </cfRule>
  </conditionalFormatting>
  <conditionalFormatting sqref="AA18:AC18">
    <cfRule type="expression" dxfId="439" priority="9">
      <formula>$P$26=8</formula>
    </cfRule>
  </conditionalFormatting>
  <conditionalFormatting sqref="AA19:AC19">
    <cfRule type="expression" dxfId="438" priority="8">
      <formula>$P$26=7</formula>
    </cfRule>
  </conditionalFormatting>
  <conditionalFormatting sqref="AA20:AC20">
    <cfRule type="expression" dxfId="437" priority="7">
      <formula>$P$26=6</formula>
    </cfRule>
  </conditionalFormatting>
  <conditionalFormatting sqref="AA21:AC21">
    <cfRule type="expression" dxfId="436" priority="6">
      <formula>$P$26=5</formula>
    </cfRule>
  </conditionalFormatting>
  <conditionalFormatting sqref="AA22:AC22">
    <cfRule type="expression" dxfId="435" priority="5">
      <formula>$P$26=4</formula>
    </cfRule>
  </conditionalFormatting>
  <conditionalFormatting sqref="AA23:AC23">
    <cfRule type="expression" dxfId="434" priority="4">
      <formula>$P$26=3</formula>
    </cfRule>
  </conditionalFormatting>
  <conditionalFormatting sqref="AA24:AC24">
    <cfRule type="expression" dxfId="433" priority="3">
      <formula>$P$26=2</formula>
    </cfRule>
  </conditionalFormatting>
  <conditionalFormatting sqref="AA25:AC25">
    <cfRule type="expression" dxfId="432" priority="2">
      <formula>$P$26=1</formula>
    </cfRule>
  </conditionalFormatting>
  <conditionalFormatting sqref="AC16">
    <cfRule type="expression" dxfId="431" priority="1">
      <formula>$P$26=10</formula>
    </cfRule>
  </conditionalFormatting>
  <hyperlinks>
    <hyperlink ref="T1:AC1" location="'総括表(法人全体)'!A1" display="総括表（法人全体）へ戻る"/>
  </hyperlinks>
  <printOptions horizontalCentered="1" verticalCentered="1"/>
  <pageMargins left="0.39370078740157483" right="0.39370078740157483" top="0.39370078740157483" bottom="0.39370078740157483" header="0" footer="0.19685039370078741"/>
  <pageSetup paperSize="9" scale="72" orientation="landscape" r:id="rId1"/>
  <headerFooter scaleWithDoc="0">
    <oddFooter>&amp;P / &amp;N ページ</oddFooter>
  </headerFooter>
  <ignoredErrors>
    <ignoredError sqref="L26" 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CCECFF"/>
    <pageSetUpPr fitToPage="1"/>
  </sheetPr>
  <dimension ref="A1:AA28"/>
  <sheetViews>
    <sheetView showGridLines="0" zoomScaleNormal="100" zoomScaleSheetLayoutView="100" workbookViewId="0">
      <selection sqref="A1:C1"/>
    </sheetView>
  </sheetViews>
  <sheetFormatPr defaultColWidth="10.6640625" defaultRowHeight="24" customHeight="1"/>
  <cols>
    <col min="1" max="2" width="4.6640625" style="1" customWidth="1"/>
    <col min="3" max="5" width="10.6640625" style="1"/>
    <col min="6" max="6" width="10.6640625" style="1" customWidth="1"/>
    <col min="7" max="10" width="10.6640625" style="1"/>
    <col min="11" max="12" width="8.6640625" style="1" customWidth="1"/>
    <col min="13" max="15" width="6.6640625" style="1" customWidth="1"/>
    <col min="16" max="16" width="4.6640625" style="1" customWidth="1"/>
    <col min="17" max="17" width="3.6640625" style="2" customWidth="1"/>
    <col min="18" max="18" width="13.77734375" style="1" customWidth="1"/>
    <col min="19" max="19" width="5.6640625" style="1" customWidth="1"/>
    <col min="20" max="20" width="2.44140625" style="2" customWidth="1"/>
    <col min="21" max="21" width="5.6640625" style="1" customWidth="1"/>
    <col min="22" max="23" width="3.77734375" style="1" customWidth="1"/>
    <col min="24" max="24" width="2.33203125" style="1" customWidth="1"/>
    <col min="25" max="25" width="3.77734375" style="1" customWidth="1"/>
    <col min="26" max="16384" width="10.6640625" style="1"/>
  </cols>
  <sheetData>
    <row r="1" spans="1:27" ht="24" customHeight="1" thickBot="1">
      <c r="A1" s="1858" t="s">
        <v>0</v>
      </c>
      <c r="B1" s="1859"/>
      <c r="C1" s="1860"/>
      <c r="D1" s="1855" t="str">
        <f>IF('法人入力シート（要入力）'!E4="","",'法人入力シート（要入力）'!E4)</f>
        <v/>
      </c>
      <c r="E1" s="1856"/>
      <c r="F1" s="1856"/>
      <c r="G1" s="1856"/>
      <c r="H1" s="1857"/>
      <c r="I1" s="58"/>
      <c r="J1" s="58"/>
      <c r="K1" s="58"/>
      <c r="L1" s="58"/>
      <c r="M1" s="58"/>
      <c r="N1" s="58"/>
      <c r="O1" s="58"/>
      <c r="P1" s="58"/>
      <c r="Q1" s="65"/>
      <c r="R1" s="1885" t="s">
        <v>491</v>
      </c>
      <c r="S1" s="1886"/>
      <c r="T1" s="1886"/>
      <c r="U1" s="1886"/>
      <c r="V1" s="1886"/>
      <c r="W1" s="1886"/>
      <c r="X1" s="1886"/>
      <c r="Y1" s="1886"/>
    </row>
    <row r="2" spans="1:27" ht="24" customHeight="1">
      <c r="A2" s="58"/>
      <c r="B2" s="58"/>
      <c r="C2" s="58"/>
      <c r="D2" s="58"/>
      <c r="E2" s="58"/>
      <c r="F2" s="58"/>
      <c r="G2" s="58"/>
      <c r="H2" s="58"/>
      <c r="I2" s="58"/>
      <c r="J2" s="58"/>
      <c r="K2" s="58"/>
      <c r="L2" s="58"/>
      <c r="M2" s="58"/>
      <c r="N2" s="58"/>
      <c r="O2" s="58"/>
      <c r="P2" s="58"/>
      <c r="Q2" s="65"/>
      <c r="R2" s="58"/>
      <c r="S2" s="58"/>
      <c r="T2" s="65"/>
      <c r="U2" s="58"/>
      <c r="V2" s="58"/>
      <c r="W2" s="58"/>
      <c r="X2" s="58"/>
      <c r="Y2" s="58"/>
    </row>
    <row r="3" spans="1:27" ht="24" customHeight="1">
      <c r="A3" s="57" t="s">
        <v>1</v>
      </c>
      <c r="B3" s="58"/>
      <c r="C3" s="58"/>
      <c r="D3" s="58"/>
      <c r="E3" s="58"/>
      <c r="F3" s="58"/>
      <c r="G3" s="58"/>
      <c r="H3" s="58"/>
      <c r="I3" s="58"/>
      <c r="J3" s="58"/>
      <c r="K3" s="58"/>
      <c r="L3" s="58"/>
      <c r="M3" s="58"/>
      <c r="N3" s="58"/>
      <c r="O3" s="58"/>
      <c r="P3" s="58"/>
      <c r="Q3" s="65"/>
      <c r="R3" s="58"/>
      <c r="S3" s="58"/>
      <c r="T3" s="65"/>
      <c r="U3" s="58"/>
      <c r="V3" s="58"/>
      <c r="W3" s="58"/>
      <c r="X3" s="58"/>
      <c r="Y3" s="58"/>
    </row>
    <row r="4" spans="1:27" ht="24" customHeight="1">
      <c r="A4" s="57" t="s">
        <v>18</v>
      </c>
      <c r="B4" s="58"/>
      <c r="C4" s="58"/>
      <c r="D4" s="58"/>
      <c r="E4" s="58"/>
      <c r="F4" s="58"/>
      <c r="G4" s="58"/>
      <c r="H4" s="58"/>
      <c r="I4" s="58"/>
      <c r="J4" s="58"/>
      <c r="K4" s="58"/>
      <c r="L4" s="58"/>
      <c r="M4" s="58"/>
      <c r="N4" s="58"/>
      <c r="O4" s="58"/>
      <c r="P4" s="58"/>
      <c r="Q4" s="65"/>
      <c r="R4" s="58"/>
      <c r="S4" s="58"/>
      <c r="T4" s="65"/>
      <c r="U4" s="58"/>
      <c r="V4" s="58"/>
      <c r="W4" s="58"/>
      <c r="X4" s="58"/>
      <c r="Y4" s="58"/>
    </row>
    <row r="5" spans="1:27" ht="24" customHeight="1">
      <c r="A5" s="58"/>
      <c r="B5" s="58"/>
      <c r="C5" s="58"/>
      <c r="D5" s="58"/>
      <c r="E5" s="58"/>
      <c r="F5" s="58"/>
      <c r="G5" s="58"/>
      <c r="I5" s="58" t="s">
        <v>3</v>
      </c>
      <c r="J5" s="58"/>
      <c r="K5" s="58"/>
      <c r="L5" s="58"/>
      <c r="M5" s="58"/>
      <c r="N5" s="58"/>
      <c r="O5" s="58"/>
      <c r="P5" s="58"/>
      <c r="Q5" s="58"/>
      <c r="R5" s="65"/>
      <c r="S5" s="58"/>
      <c r="T5" s="58"/>
      <c r="U5" s="65"/>
      <c r="V5" s="58"/>
      <c r="W5" s="58"/>
      <c r="X5" s="58"/>
      <c r="Y5" s="58"/>
    </row>
    <row r="6" spans="1:27" ht="24" customHeight="1">
      <c r="A6" s="58"/>
      <c r="B6" s="70" t="s">
        <v>39</v>
      </c>
      <c r="C6" s="58"/>
      <c r="D6" s="58"/>
      <c r="E6" s="58"/>
      <c r="F6" s="58"/>
      <c r="G6" s="58"/>
      <c r="I6" s="1921" t="s">
        <v>1197</v>
      </c>
      <c r="J6" s="1921"/>
      <c r="K6" s="1921"/>
      <c r="L6" s="1921"/>
      <c r="M6" s="1921"/>
      <c r="N6" s="1921"/>
      <c r="O6" s="1921"/>
      <c r="P6" s="1921"/>
      <c r="Q6" s="1921"/>
      <c r="R6" s="1921"/>
      <c r="S6" s="1921"/>
      <c r="T6" s="1921"/>
      <c r="U6" s="1921"/>
      <c r="V6" s="1921"/>
      <c r="W6" s="1921"/>
      <c r="X6" s="1921"/>
      <c r="Y6" s="1921"/>
    </row>
    <row r="7" spans="1:27" ht="24" customHeight="1">
      <c r="A7" s="58"/>
      <c r="B7" s="59"/>
      <c r="C7" s="589" t="s">
        <v>794</v>
      </c>
      <c r="D7" s="58"/>
      <c r="E7" s="58"/>
      <c r="F7" s="58"/>
      <c r="G7" s="58"/>
      <c r="H7" s="71"/>
      <c r="I7" s="1921"/>
      <c r="J7" s="1921"/>
      <c r="K7" s="1921"/>
      <c r="L7" s="1921"/>
      <c r="M7" s="1921"/>
      <c r="N7" s="1921"/>
      <c r="O7" s="1921"/>
      <c r="P7" s="1921"/>
      <c r="Q7" s="1921"/>
      <c r="R7" s="1921"/>
      <c r="S7" s="1921"/>
      <c r="T7" s="1921"/>
      <c r="U7" s="1921"/>
      <c r="V7" s="1921"/>
      <c r="W7" s="1921"/>
      <c r="X7" s="1921"/>
      <c r="Y7" s="1921"/>
    </row>
    <row r="8" spans="1:27" ht="24" customHeight="1">
      <c r="A8" s="58"/>
      <c r="B8" s="58"/>
      <c r="C8" s="59" t="s">
        <v>17</v>
      </c>
      <c r="D8" s="58"/>
      <c r="E8" s="58"/>
      <c r="F8" s="59"/>
      <c r="G8" s="59"/>
      <c r="H8" s="71"/>
      <c r="I8" s="1921"/>
      <c r="J8" s="1921"/>
      <c r="K8" s="1921"/>
      <c r="L8" s="1921"/>
      <c r="M8" s="1921"/>
      <c r="N8" s="1921"/>
      <c r="O8" s="1921"/>
      <c r="P8" s="1921"/>
      <c r="Q8" s="1921"/>
      <c r="R8" s="1921"/>
      <c r="S8" s="1921"/>
      <c r="T8" s="1921"/>
      <c r="U8" s="1921"/>
      <c r="V8" s="1921"/>
      <c r="W8" s="1921"/>
      <c r="X8" s="1921"/>
      <c r="Y8" s="1921"/>
    </row>
    <row r="9" spans="1:27" ht="24" customHeight="1">
      <c r="A9" s="58"/>
      <c r="B9" s="59"/>
      <c r="C9" s="1862" t="s">
        <v>40</v>
      </c>
      <c r="D9" s="1862"/>
      <c r="E9" s="1862"/>
      <c r="F9" s="59"/>
      <c r="G9" s="59"/>
      <c r="H9" s="71"/>
      <c r="I9" s="1921"/>
      <c r="J9" s="1921"/>
      <c r="K9" s="1921"/>
      <c r="L9" s="1921"/>
      <c r="M9" s="1921"/>
      <c r="N9" s="1921"/>
      <c r="O9" s="1921"/>
      <c r="P9" s="1921"/>
      <c r="Q9" s="1921"/>
      <c r="R9" s="1921"/>
      <c r="S9" s="1921"/>
      <c r="T9" s="1921"/>
      <c r="U9" s="1921"/>
      <c r="V9" s="1921"/>
      <c r="W9" s="1921"/>
      <c r="X9" s="1921"/>
      <c r="Y9" s="1921"/>
    </row>
    <row r="10" spans="1:27" ht="24" customHeight="1">
      <c r="A10" s="58"/>
      <c r="B10" s="59"/>
      <c r="C10" s="1863" t="s">
        <v>36</v>
      </c>
      <c r="D10" s="1863"/>
      <c r="E10" s="1863"/>
      <c r="F10" s="59"/>
      <c r="G10" s="59"/>
      <c r="H10" s="71"/>
      <c r="I10" s="1921"/>
      <c r="J10" s="1921"/>
      <c r="K10" s="1921"/>
      <c r="L10" s="1921"/>
      <c r="M10" s="1921"/>
      <c r="N10" s="1921"/>
      <c r="O10" s="1921"/>
      <c r="P10" s="1921"/>
      <c r="Q10" s="1921"/>
      <c r="R10" s="1921"/>
      <c r="S10" s="1921"/>
      <c r="T10" s="1921"/>
      <c r="U10" s="1921"/>
      <c r="V10" s="1921"/>
      <c r="W10" s="1921"/>
      <c r="X10" s="1921"/>
      <c r="Y10" s="1921"/>
    </row>
    <row r="11" spans="1:27" ht="24" customHeight="1">
      <c r="O11" s="35"/>
      <c r="Q11" s="845"/>
      <c r="R11" s="845"/>
      <c r="S11" s="845"/>
      <c r="T11" s="845"/>
      <c r="U11" s="845"/>
      <c r="V11" s="845"/>
      <c r="W11" s="845"/>
      <c r="X11" s="845"/>
      <c r="Y11" s="845"/>
    </row>
    <row r="12" spans="1:27" ht="24" customHeight="1">
      <c r="B12" s="47" t="s">
        <v>1208</v>
      </c>
      <c r="O12" s="35" t="s">
        <v>45</v>
      </c>
      <c r="P12" s="3"/>
      <c r="Q12" s="4" t="s">
        <v>60</v>
      </c>
      <c r="AA12" s="50"/>
    </row>
    <row r="13" spans="1:27" ht="24" customHeight="1">
      <c r="B13" s="1784" t="s">
        <v>16</v>
      </c>
      <c r="C13" s="1785"/>
      <c r="D13" s="1785"/>
      <c r="E13" s="1786"/>
      <c r="F13" s="1919">
        <f>'法人入力シート（要入力）'!$D$11</f>
        <v>2020</v>
      </c>
      <c r="G13" s="1842">
        <f>'法人入力シート（要入力）'!$E$11</f>
        <v>2021</v>
      </c>
      <c r="H13" s="1781">
        <f>'法人入力シート（要入力）'!$F$11</f>
        <v>2022</v>
      </c>
      <c r="I13" s="1839">
        <f>'法人入力シート（要入力）'!$G$11</f>
        <v>2023</v>
      </c>
      <c r="J13" s="1839">
        <f>'法人入力シート（要入力）'!$H$11</f>
        <v>2024</v>
      </c>
      <c r="K13" s="1879" t="str">
        <f>"増減
"&amp;$J$13&amp;"-"&amp;$F$13</f>
        <v>増減
2024-2020</v>
      </c>
      <c r="L13" s="1887" t="str">
        <f>"対"&amp;$F$13&amp;"
年度
伸び率"</f>
        <v>対2020
年度
伸び率</v>
      </c>
      <c r="M13" s="1836" t="s">
        <v>14</v>
      </c>
      <c r="N13" s="1876" t="s">
        <v>13</v>
      </c>
      <c r="O13" s="1876" t="s">
        <v>15</v>
      </c>
      <c r="P13" s="3"/>
      <c r="Q13" s="1873" t="s">
        <v>48</v>
      </c>
      <c r="R13" s="1876" t="s">
        <v>739</v>
      </c>
      <c r="S13" s="1864" t="s">
        <v>137</v>
      </c>
      <c r="T13" s="1848"/>
      <c r="U13" s="1836"/>
      <c r="V13" s="1882" t="s">
        <v>48</v>
      </c>
      <c r="W13" s="1849" t="s">
        <v>49</v>
      </c>
      <c r="X13" s="1849"/>
      <c r="Y13" s="1850"/>
      <c r="AA13" s="50"/>
    </row>
    <row r="14" spans="1:27" ht="24" customHeight="1">
      <c r="B14" s="1787"/>
      <c r="C14" s="1788"/>
      <c r="D14" s="1788"/>
      <c r="E14" s="1789"/>
      <c r="F14" s="1782"/>
      <c r="G14" s="1782"/>
      <c r="H14" s="1782"/>
      <c r="I14" s="1840"/>
      <c r="J14" s="1840"/>
      <c r="K14" s="1880"/>
      <c r="L14" s="1888"/>
      <c r="M14" s="1837"/>
      <c r="N14" s="1877"/>
      <c r="O14" s="1877"/>
      <c r="Q14" s="1874"/>
      <c r="R14" s="1871"/>
      <c r="S14" s="1865"/>
      <c r="T14" s="1866"/>
      <c r="U14" s="1837"/>
      <c r="V14" s="1883"/>
      <c r="W14" s="1851"/>
      <c r="X14" s="1851"/>
      <c r="Y14" s="1852"/>
      <c r="AA14" s="50"/>
    </row>
    <row r="15" spans="1:27" ht="24" customHeight="1">
      <c r="B15" s="1790"/>
      <c r="C15" s="1791"/>
      <c r="D15" s="1791"/>
      <c r="E15" s="1792"/>
      <c r="F15" s="1783"/>
      <c r="G15" s="1783"/>
      <c r="H15" s="1783"/>
      <c r="I15" s="1841"/>
      <c r="J15" s="1841"/>
      <c r="K15" s="1881"/>
      <c r="L15" s="1889"/>
      <c r="M15" s="1838"/>
      <c r="N15" s="1878"/>
      <c r="O15" s="1878"/>
      <c r="Q15" s="1875"/>
      <c r="R15" s="1872"/>
      <c r="S15" s="1867"/>
      <c r="T15" s="1868"/>
      <c r="U15" s="1838"/>
      <c r="V15" s="1884"/>
      <c r="W15" s="1853"/>
      <c r="X15" s="1853"/>
      <c r="Y15" s="1854"/>
      <c r="AA15" s="28"/>
    </row>
    <row r="16" spans="1:27" ht="24" customHeight="1">
      <c r="B16" s="2044" t="s">
        <v>679</v>
      </c>
      <c r="C16" s="2045"/>
      <c r="D16" s="2045"/>
      <c r="E16" s="2046"/>
      <c r="F16" s="2040" t="str">
        <f>IFERROR((IF(AND(F22&gt;0,F24&lt;0),ABS(ROUND(F22/F24,8)),"－")),"－")</f>
        <v>－</v>
      </c>
      <c r="G16" s="2040" t="str">
        <f t="shared" ref="G16:I16" si="0">IFERROR((IF(AND(G22&gt;0,G24&lt;0),ABS(ROUND(G22/G24,8)),"－")),"－")</f>
        <v>－</v>
      </c>
      <c r="H16" s="2040" t="str">
        <f t="shared" si="0"/>
        <v>－</v>
      </c>
      <c r="I16" s="2040" t="str">
        <f t="shared" si="0"/>
        <v>－</v>
      </c>
      <c r="J16" s="2040" t="str">
        <f>IFERROR((IF(AND(J22&gt;0,J24&lt;0),ABS(ROUND(J22/J24,8)),"－")),"－")</f>
        <v>－</v>
      </c>
      <c r="K16" s="2050" t="str">
        <f>IFERROR((J16-F16),"－")</f>
        <v>－</v>
      </c>
      <c r="L16" s="2052" t="str">
        <f>IF(OR(F16="－",F16=0,J16="－",J16=0),"－",(IF(AND(F16&lt;0,J16&lt;0),ROUND((J16-F16)/F16,8)*-1,IF(AND(F16&lt;0,J16&gt;0),ROUND((J16-F16)/F16,8)*-1,ROUND((J16-F16)/F16,8)))))</f>
        <v>－</v>
      </c>
      <c r="M16" s="2054" t="str">
        <f>IF((J16&lt;&gt;"－"),IF(AND(I16&lt;&gt;"－",I16&gt;=絶対評価シート!$G$47,J16&gt;=絶対評価シート!$G$47),10,IF(J16&gt;=絶対評価シート!$G$47,8,IF(AND(I16&lt;&gt;"－",I16&lt;絶対評価シート!$G$47,J16&lt;絶対評価シート!$G$47),2,IF(J16&lt;絶対評価シート!$G$47,4,)))),"－")</f>
        <v>－</v>
      </c>
      <c r="N16" s="1925" t="str" cm="1">
        <f t="array" ref="N16">IFERROR(_xlfn.IFS($L$16="－","－",$L$16&gt;=趨勢評価!F19,10,$L$16&gt;=趨勢評価!F18,8,$L$16&gt;趨勢評価!F17,6,$L$16&gt;趨勢評価!F16,4,$L$16&lt;=趨勢評価!F16,2),"－")</f>
        <v>－</v>
      </c>
      <c r="O16" s="2019"/>
      <c r="Q16" s="1806">
        <v>10</v>
      </c>
      <c r="R16" s="1941" t="s">
        <v>983</v>
      </c>
      <c r="S16" s="1818" t="s">
        <v>496</v>
      </c>
      <c r="T16" s="1813"/>
      <c r="U16" s="1814"/>
      <c r="V16" s="63">
        <v>10</v>
      </c>
      <c r="W16" s="29"/>
      <c r="X16" s="30" t="s">
        <v>12</v>
      </c>
      <c r="Y16" s="31"/>
      <c r="AA16" s="747"/>
    </row>
    <row r="17" spans="2:27" ht="24" customHeight="1">
      <c r="B17" s="2047"/>
      <c r="C17" s="2048"/>
      <c r="D17" s="2048"/>
      <c r="E17" s="2049"/>
      <c r="F17" s="2041"/>
      <c r="G17" s="2041"/>
      <c r="H17" s="2041"/>
      <c r="I17" s="2041"/>
      <c r="J17" s="2041"/>
      <c r="K17" s="2051"/>
      <c r="L17" s="2053"/>
      <c r="M17" s="2055"/>
      <c r="N17" s="1926"/>
      <c r="O17" s="2020"/>
      <c r="Q17" s="1806"/>
      <c r="R17" s="1941"/>
      <c r="S17" s="1815"/>
      <c r="T17" s="1816"/>
      <c r="U17" s="1817"/>
      <c r="V17" s="64">
        <v>9</v>
      </c>
      <c r="W17" s="32"/>
      <c r="X17" s="33" t="s">
        <v>12</v>
      </c>
      <c r="Y17" s="34"/>
      <c r="AA17" s="747"/>
    </row>
    <row r="18" spans="2:27" ht="24" customHeight="1">
      <c r="B18" s="51"/>
      <c r="C18" s="1890" t="s">
        <v>671</v>
      </c>
      <c r="D18" s="1891"/>
      <c r="E18" s="1892"/>
      <c r="F18" s="1846">
        <f>IFERROR('法人入力シート（要入力）'!D95,"－")</f>
        <v>0</v>
      </c>
      <c r="G18" s="1846">
        <f>IFERROR('法人入力シート（要入力）'!E95,"－")</f>
        <v>0</v>
      </c>
      <c r="H18" s="1846">
        <f>IFERROR('法人入力シート（要入力）'!F95,"－")</f>
        <v>0</v>
      </c>
      <c r="I18" s="1846">
        <f>IFERROR('法人入力シート（要入力）'!G95,"－")</f>
        <v>0</v>
      </c>
      <c r="J18" s="2057">
        <f>IFERROR('法人入力シート（要入力）'!H95,"－")</f>
        <v>0</v>
      </c>
      <c r="K18" s="1800">
        <f>IFERROR(J18-F18,"－")</f>
        <v>0</v>
      </c>
      <c r="L18" s="2035" t="str">
        <f>IF(OR(F18="－",F18=0,J18="－",J18=0),"－",(IF(AND(F18&lt;0,J18&lt;0),(J18-F18)/F18*-1,IF(AND(F18&lt;0,J18&gt;0),(J18-F18)/F18*-1,(J18-F18)/F18))))</f>
        <v>－</v>
      </c>
      <c r="M18" s="2055"/>
      <c r="N18" s="1926"/>
      <c r="O18" s="2020"/>
      <c r="Q18" s="1796">
        <v>8</v>
      </c>
      <c r="R18" s="1941" t="s">
        <v>984</v>
      </c>
      <c r="S18" s="1818" t="s">
        <v>500</v>
      </c>
      <c r="T18" s="1813"/>
      <c r="U18" s="1814"/>
      <c r="V18" s="63">
        <v>8</v>
      </c>
      <c r="W18" s="29"/>
      <c r="X18" s="30" t="s">
        <v>12</v>
      </c>
      <c r="Y18" s="31"/>
      <c r="AA18" s="28"/>
    </row>
    <row r="19" spans="2:27" ht="24" customHeight="1">
      <c r="B19" s="51"/>
      <c r="C19" s="1893"/>
      <c r="D19" s="1894"/>
      <c r="E19" s="1895"/>
      <c r="F19" s="1847"/>
      <c r="G19" s="1847"/>
      <c r="H19" s="1847"/>
      <c r="I19" s="1847"/>
      <c r="J19" s="2058"/>
      <c r="K19" s="2037"/>
      <c r="L19" s="2038"/>
      <c r="M19" s="2055"/>
      <c r="N19" s="1926"/>
      <c r="O19" s="2020"/>
      <c r="Q19" s="1796"/>
      <c r="R19" s="1941"/>
      <c r="S19" s="1815"/>
      <c r="T19" s="1816"/>
      <c r="U19" s="1817"/>
      <c r="V19" s="64">
        <v>7</v>
      </c>
      <c r="W19" s="32"/>
      <c r="X19" s="33" t="s">
        <v>12</v>
      </c>
      <c r="Y19" s="34"/>
      <c r="AA19" s="747"/>
    </row>
    <row r="20" spans="2:27" ht="24" customHeight="1">
      <c r="B20" s="51"/>
      <c r="C20" s="1890" t="s">
        <v>677</v>
      </c>
      <c r="D20" s="1891"/>
      <c r="E20" s="1892"/>
      <c r="F20" s="1846">
        <f>IFERROR('法人入力シート（要入力）'!D100,"－")</f>
        <v>0</v>
      </c>
      <c r="G20" s="1846">
        <f>IFERROR('法人入力シート（要入力）'!E100,"－")</f>
        <v>0</v>
      </c>
      <c r="H20" s="1846">
        <f>IFERROR('法人入力シート（要入力）'!F100,"－")</f>
        <v>0</v>
      </c>
      <c r="I20" s="1846">
        <f>IFERROR('法人入力シート（要入力）'!G100,"－")</f>
        <v>0</v>
      </c>
      <c r="J20" s="2057">
        <f>IFERROR('法人入力シート（要入力）'!H100,"－")</f>
        <v>0</v>
      </c>
      <c r="K20" s="1800">
        <f>IFERROR(J20-F20,"－")</f>
        <v>0</v>
      </c>
      <c r="L20" s="2035" t="str">
        <f>IF(OR(F20="－",F20=0,J20="－",J20=0),"－",(IF(AND(F20&lt;0,J20&lt;0),(J20-F20)/F20*-1,IF(AND(F20&lt;0,J20&gt;0),(J20-F20)/F20*-1,(J20-F20)/F20))))</f>
        <v>－</v>
      </c>
      <c r="M20" s="2055"/>
      <c r="N20" s="1926"/>
      <c r="O20" s="2020"/>
      <c r="Q20" s="1796">
        <v>6</v>
      </c>
      <c r="R20" s="1941" t="s">
        <v>88</v>
      </c>
      <c r="S20" s="1818" t="s">
        <v>497</v>
      </c>
      <c r="T20" s="1813"/>
      <c r="U20" s="1814"/>
      <c r="V20" s="63">
        <v>6</v>
      </c>
      <c r="W20" s="29"/>
      <c r="X20" s="30" t="s">
        <v>12</v>
      </c>
      <c r="Y20" s="31"/>
      <c r="AA20" s="747"/>
    </row>
    <row r="21" spans="2:27" ht="24" customHeight="1">
      <c r="B21" s="51"/>
      <c r="C21" s="1893"/>
      <c r="D21" s="1894"/>
      <c r="E21" s="1895"/>
      <c r="F21" s="1847"/>
      <c r="G21" s="1847"/>
      <c r="H21" s="1847"/>
      <c r="I21" s="1847"/>
      <c r="J21" s="2058"/>
      <c r="K21" s="2037"/>
      <c r="L21" s="2038"/>
      <c r="M21" s="2055"/>
      <c r="N21" s="1926"/>
      <c r="O21" s="2020"/>
      <c r="Q21" s="1796"/>
      <c r="R21" s="1941"/>
      <c r="S21" s="1815"/>
      <c r="T21" s="1816"/>
      <c r="U21" s="1817"/>
      <c r="V21" s="64">
        <v>5</v>
      </c>
      <c r="W21" s="32"/>
      <c r="X21" s="33" t="s">
        <v>12</v>
      </c>
      <c r="Y21" s="34"/>
      <c r="AA21" s="28"/>
    </row>
    <row r="22" spans="2:27" ht="24" customHeight="1">
      <c r="B22" s="51"/>
      <c r="C22" s="1890" t="s">
        <v>678</v>
      </c>
      <c r="D22" s="1891"/>
      <c r="E22" s="1892"/>
      <c r="F22" s="1846">
        <f t="shared" ref="F22:G22" si="1">IFERROR(F18-F20,"－")</f>
        <v>0</v>
      </c>
      <c r="G22" s="1846">
        <f t="shared" si="1"/>
        <v>0</v>
      </c>
      <c r="H22" s="1846">
        <f t="shared" ref="H22" si="2">IFERROR(H18-H20,"－")</f>
        <v>0</v>
      </c>
      <c r="I22" s="1846">
        <f t="shared" ref="I22:J22" si="3">IFERROR(I18-I20,"－")</f>
        <v>0</v>
      </c>
      <c r="J22" s="1846">
        <f t="shared" si="3"/>
        <v>0</v>
      </c>
      <c r="K22" s="1800">
        <f>IFERROR(J22-F22,"－")</f>
        <v>0</v>
      </c>
      <c r="L22" s="2035" t="str">
        <f>IF(OR(F22="－",F22=0,J22="－",J22=0),"－",(IF(AND(F22&lt;0,J22&lt;0),(J22-F22)/F22*-1,IF(AND(F22&lt;0,J22&gt;0),(J22-F22)/F22*-1,(J22-F22)/F22))))</f>
        <v>－</v>
      </c>
      <c r="M22" s="2055"/>
      <c r="N22" s="1926"/>
      <c r="O22" s="2020"/>
      <c r="Q22" s="1796">
        <v>4</v>
      </c>
      <c r="R22" s="1941" t="s">
        <v>985</v>
      </c>
      <c r="S22" s="1818" t="s">
        <v>498</v>
      </c>
      <c r="T22" s="1813"/>
      <c r="U22" s="1814"/>
      <c r="V22" s="63">
        <v>4</v>
      </c>
      <c r="W22" s="29"/>
      <c r="X22" s="30" t="s">
        <v>12</v>
      </c>
      <c r="Y22" s="31"/>
      <c r="AA22" s="28"/>
    </row>
    <row r="23" spans="2:27" ht="24" customHeight="1">
      <c r="B23" s="51"/>
      <c r="C23" s="1893"/>
      <c r="D23" s="1894"/>
      <c r="E23" s="1895"/>
      <c r="F23" s="1847"/>
      <c r="G23" s="1847"/>
      <c r="H23" s="1847"/>
      <c r="I23" s="1847"/>
      <c r="J23" s="1847"/>
      <c r="K23" s="2037"/>
      <c r="L23" s="2038"/>
      <c r="M23" s="2055"/>
      <c r="N23" s="1926"/>
      <c r="O23" s="2020"/>
      <c r="Q23" s="1796"/>
      <c r="R23" s="1941"/>
      <c r="S23" s="1815"/>
      <c r="T23" s="1816"/>
      <c r="U23" s="1817"/>
      <c r="V23" s="64">
        <v>3</v>
      </c>
      <c r="W23" s="32"/>
      <c r="X23" s="33" t="s">
        <v>12</v>
      </c>
      <c r="Y23" s="34"/>
      <c r="AA23" s="28"/>
    </row>
    <row r="24" spans="2:27" ht="22.5" customHeight="1">
      <c r="B24" s="51"/>
      <c r="C24" s="1890" t="s">
        <v>672</v>
      </c>
      <c r="D24" s="1891"/>
      <c r="E24" s="1892"/>
      <c r="F24" s="2042">
        <f>IFERROR('法人入力シート（要入力）'!D42-'法人入力シート（要入力）'!D43+'法人入力シート（要入力）'!D44,"－")</f>
        <v>0</v>
      </c>
      <c r="G24" s="2042">
        <f>IFERROR('法人入力シート（要入力）'!E42-'法人入力シート（要入力）'!E43+'法人入力シート（要入力）'!E44,"－")</f>
        <v>0</v>
      </c>
      <c r="H24" s="1846">
        <f>IFERROR('法人入力シート（要入力）'!F42-'法人入力シート（要入力）'!F43+'法人入力シート（要入力）'!F44,"－")</f>
        <v>0</v>
      </c>
      <c r="I24" s="1846">
        <f>IFERROR('法人入力シート（要入力）'!G42-'法人入力シート（要入力）'!G43+'法人入力シート（要入力）'!G44,"－")</f>
        <v>0</v>
      </c>
      <c r="J24" s="1846">
        <f>IFERROR('法人入力シート（要入力）'!H42-'法人入力シート（要入力）'!H43+'法人入力シート（要入力）'!H44,"－")</f>
        <v>0</v>
      </c>
      <c r="K24" s="1800">
        <f>IFERROR(J24-F24,"－")</f>
        <v>0</v>
      </c>
      <c r="L24" s="2035" t="str">
        <f>IF(OR(F24="－",F24=0,J24="－",J24=0),"－",(IF(AND(F24&lt;0,J24&lt;0),(J24-F24)/F24*-1,IF(AND(F24&lt;0,J24&gt;0),(J24-F24)/F24*-1,(J24-F24)/F24))))</f>
        <v>－</v>
      </c>
      <c r="M24" s="2055"/>
      <c r="N24" s="1926"/>
      <c r="O24" s="2020"/>
      <c r="Q24" s="1796">
        <v>2</v>
      </c>
      <c r="R24" s="1941" t="s">
        <v>986</v>
      </c>
      <c r="S24" s="1908" t="s">
        <v>499</v>
      </c>
      <c r="T24" s="1820"/>
      <c r="U24" s="1821"/>
      <c r="V24" s="63">
        <v>2</v>
      </c>
      <c r="W24" s="29"/>
      <c r="X24" s="30" t="s">
        <v>12</v>
      </c>
      <c r="Y24" s="31"/>
      <c r="AA24" s="28"/>
    </row>
    <row r="25" spans="2:27" ht="24" customHeight="1">
      <c r="B25" s="61"/>
      <c r="C25" s="2039"/>
      <c r="D25" s="1897"/>
      <c r="E25" s="1898"/>
      <c r="F25" s="2043"/>
      <c r="G25" s="2043"/>
      <c r="H25" s="1915"/>
      <c r="I25" s="1915"/>
      <c r="J25" s="1915"/>
      <c r="K25" s="2034"/>
      <c r="L25" s="2036"/>
      <c r="M25" s="2056"/>
      <c r="N25" s="1927"/>
      <c r="O25" s="2021"/>
      <c r="Q25" s="1796"/>
      <c r="R25" s="1941"/>
      <c r="S25" s="1822"/>
      <c r="T25" s="1823"/>
      <c r="U25" s="1824"/>
      <c r="V25" s="64">
        <v>1</v>
      </c>
      <c r="W25" s="32"/>
      <c r="X25" s="33" t="s">
        <v>12</v>
      </c>
      <c r="Y25" s="34"/>
    </row>
    <row r="26" spans="2:27" ht="24" customHeight="1">
      <c r="B26" s="520" t="s">
        <v>686</v>
      </c>
      <c r="Q26" s="2033" t="s">
        <v>740</v>
      </c>
      <c r="R26" s="2033"/>
      <c r="S26" s="2033"/>
      <c r="T26" s="2033"/>
      <c r="U26" s="2033"/>
      <c r="V26" s="2033"/>
      <c r="W26" s="2033"/>
      <c r="X26" s="2033"/>
      <c r="Y26" s="2033"/>
    </row>
    <row r="27" spans="2:27" ht="24" customHeight="1">
      <c r="B27" s="527" t="s">
        <v>691</v>
      </c>
      <c r="C27" s="393"/>
      <c r="D27" s="393"/>
      <c r="E27" s="393"/>
      <c r="F27" s="393"/>
      <c r="G27" s="393"/>
      <c r="Q27" s="2032" t="s">
        <v>98</v>
      </c>
      <c r="R27" s="2032"/>
      <c r="S27" s="2032"/>
      <c r="T27" s="2032"/>
      <c r="U27" s="2032"/>
      <c r="V27" s="2032"/>
      <c r="W27" s="2032"/>
      <c r="X27" s="2032"/>
      <c r="Y27" s="2032"/>
    </row>
    <row r="28" spans="2:27" ht="24" customHeight="1">
      <c r="B28" s="542" t="s">
        <v>698</v>
      </c>
      <c r="Q28" s="2032"/>
      <c r="R28" s="2032"/>
      <c r="S28" s="2032"/>
      <c r="T28" s="2032"/>
      <c r="U28" s="2032"/>
      <c r="V28" s="2032"/>
      <c r="W28" s="2032"/>
      <c r="X28" s="2032"/>
      <c r="Y28" s="2032"/>
    </row>
  </sheetData>
  <mergeCells count="83">
    <mergeCell ref="A1:C1"/>
    <mergeCell ref="D1:H1"/>
    <mergeCell ref="C9:E9"/>
    <mergeCell ref="C10:E10"/>
    <mergeCell ref="F22:F23"/>
    <mergeCell ref="F18:F19"/>
    <mergeCell ref="G18:G19"/>
    <mergeCell ref="H18:H19"/>
    <mergeCell ref="H13:H15"/>
    <mergeCell ref="C20:E21"/>
    <mergeCell ref="C18:E19"/>
    <mergeCell ref="H22:H23"/>
    <mergeCell ref="G13:G15"/>
    <mergeCell ref="F13:F15"/>
    <mergeCell ref="S13:U15"/>
    <mergeCell ref="W13:Y15"/>
    <mergeCell ref="Q16:Q17"/>
    <mergeCell ref="R16:R17"/>
    <mergeCell ref="I13:I15"/>
    <mergeCell ref="K16:K17"/>
    <mergeCell ref="L16:L17"/>
    <mergeCell ref="M16:M25"/>
    <mergeCell ref="N16:N25"/>
    <mergeCell ref="J20:J21"/>
    <mergeCell ref="K20:K21"/>
    <mergeCell ref="L20:L21"/>
    <mergeCell ref="J18:J19"/>
    <mergeCell ref="L18:L19"/>
    <mergeCell ref="J16:J17"/>
    <mergeCell ref="Q18:Q19"/>
    <mergeCell ref="K18:K19"/>
    <mergeCell ref="R1:Y1"/>
    <mergeCell ref="C22:E23"/>
    <mergeCell ref="V13:V15"/>
    <mergeCell ref="B13:E15"/>
    <mergeCell ref="J13:J15"/>
    <mergeCell ref="K13:K15"/>
    <mergeCell ref="L13:L15"/>
    <mergeCell ref="M13:M15"/>
    <mergeCell ref="N13:N15"/>
    <mergeCell ref="O13:O15"/>
    <mergeCell ref="Q13:Q15"/>
    <mergeCell ref="R13:R15"/>
    <mergeCell ref="I22:I23"/>
    <mergeCell ref="I6:Y10"/>
    <mergeCell ref="J22:J23"/>
    <mergeCell ref="C24:E25"/>
    <mergeCell ref="F16:F17"/>
    <mergeCell ref="G16:G17"/>
    <mergeCell ref="H16:H17"/>
    <mergeCell ref="I16:I17"/>
    <mergeCell ref="F20:F21"/>
    <mergeCell ref="G20:G21"/>
    <mergeCell ref="H20:H21"/>
    <mergeCell ref="I20:I21"/>
    <mergeCell ref="F24:F25"/>
    <mergeCell ref="G24:G25"/>
    <mergeCell ref="H24:H25"/>
    <mergeCell ref="I24:I25"/>
    <mergeCell ref="B16:E17"/>
    <mergeCell ref="I18:I19"/>
    <mergeCell ref="G22:G23"/>
    <mergeCell ref="J24:J25"/>
    <mergeCell ref="K24:K25"/>
    <mergeCell ref="L24:L25"/>
    <mergeCell ref="K22:K23"/>
    <mergeCell ref="L22:L23"/>
    <mergeCell ref="Q28:Y28"/>
    <mergeCell ref="O16:O25"/>
    <mergeCell ref="R18:R19"/>
    <mergeCell ref="Q20:Q21"/>
    <mergeCell ref="R20:R21"/>
    <mergeCell ref="S18:U19"/>
    <mergeCell ref="S20:U21"/>
    <mergeCell ref="S16:U17"/>
    <mergeCell ref="Q24:Q25"/>
    <mergeCell ref="R24:R25"/>
    <mergeCell ref="Q22:Q23"/>
    <mergeCell ref="R22:R23"/>
    <mergeCell ref="S22:U23"/>
    <mergeCell ref="Q27:Y27"/>
    <mergeCell ref="Q26:Y26"/>
    <mergeCell ref="S24:U25"/>
  </mergeCells>
  <phoneticPr fontId="1"/>
  <conditionalFormatting sqref="R16:R17">
    <cfRule type="expression" dxfId="430" priority="9">
      <formula>$M$16=10</formula>
    </cfRule>
  </conditionalFormatting>
  <conditionalFormatting sqref="R18:R19">
    <cfRule type="expression" dxfId="429" priority="8">
      <formula>$M$16=8</formula>
    </cfRule>
  </conditionalFormatting>
  <conditionalFormatting sqref="R22:R23">
    <cfRule type="expression" dxfId="428" priority="7">
      <formula>$M$16=4</formula>
    </cfRule>
  </conditionalFormatting>
  <conditionalFormatting sqref="R24:R25">
    <cfRule type="expression" dxfId="427" priority="6">
      <formula>$M$16=2</formula>
    </cfRule>
  </conditionalFormatting>
  <conditionalFormatting sqref="S16:U17">
    <cfRule type="expression" dxfId="426" priority="5">
      <formula>$N$16=10</formula>
    </cfRule>
  </conditionalFormatting>
  <conditionalFormatting sqref="S18:U19">
    <cfRule type="expression" dxfId="425" priority="4">
      <formula>$N$16=8</formula>
    </cfRule>
  </conditionalFormatting>
  <conditionalFormatting sqref="S20:U21">
    <cfRule type="expression" dxfId="424" priority="3">
      <formula>$N$16=6</formula>
    </cfRule>
  </conditionalFormatting>
  <conditionalFormatting sqref="S22:U23">
    <cfRule type="expression" dxfId="423" priority="2">
      <formula>$N$16=4</formula>
    </cfRule>
  </conditionalFormatting>
  <conditionalFormatting sqref="S24:U25">
    <cfRule type="expression" dxfId="422" priority="1">
      <formula>$N$16=2</formula>
    </cfRule>
  </conditionalFormatting>
  <hyperlinks>
    <hyperlink ref="R1:Y1" location="'総括表(法人全体)'!A1" display="総括表（法人全体）へ戻る"/>
  </hyperlinks>
  <printOptions horizontalCentered="1" verticalCentered="1"/>
  <pageMargins left="0.39370078740157483" right="0.39370078740157483" top="0.39370078740157483" bottom="0.39370078740157483" header="0" footer="0.19685039370078741"/>
  <pageSetup paperSize="9" scale="79" orientation="landscape" r:id="rId1"/>
  <headerFooter scaleWithDoc="0">
    <oddFooter>&amp;P / &amp;N ページ</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CCECFF"/>
    <pageSetUpPr fitToPage="1"/>
  </sheetPr>
  <dimension ref="A1:AA28"/>
  <sheetViews>
    <sheetView showGridLines="0" zoomScaleNormal="100" zoomScaleSheetLayoutView="100" workbookViewId="0">
      <selection sqref="A1:C1"/>
    </sheetView>
  </sheetViews>
  <sheetFormatPr defaultColWidth="10.6640625" defaultRowHeight="24" customHeight="1"/>
  <cols>
    <col min="1" max="2" width="4.6640625" style="1" customWidth="1"/>
    <col min="3" max="5" width="10.6640625" style="1"/>
    <col min="6" max="6" width="10.6640625" style="1" customWidth="1"/>
    <col min="7" max="10" width="10.6640625" style="1"/>
    <col min="11" max="12" width="8.6640625" style="1" customWidth="1"/>
    <col min="13" max="15" width="6.6640625" style="1" customWidth="1"/>
    <col min="16" max="16" width="4.6640625" style="1" customWidth="1"/>
    <col min="17" max="17" width="3.6640625" style="2" customWidth="1"/>
    <col min="18" max="18" width="13.77734375" style="1" customWidth="1"/>
    <col min="19" max="19" width="5.6640625" style="1" customWidth="1"/>
    <col min="20" max="20" width="2.44140625" style="2" customWidth="1"/>
    <col min="21" max="21" width="5.6640625" style="1" customWidth="1"/>
    <col min="22" max="22" width="3.44140625" style="1" bestFit="1" customWidth="1"/>
    <col min="23" max="23" width="3.6640625" style="1" customWidth="1"/>
    <col min="24" max="24" width="2.44140625" style="1" customWidth="1"/>
    <col min="25" max="25" width="3.6640625" style="1" customWidth="1"/>
    <col min="26" max="16384" width="10.6640625" style="1"/>
  </cols>
  <sheetData>
    <row r="1" spans="1:27" ht="24" customHeight="1" thickBot="1">
      <c r="A1" s="1858" t="s">
        <v>0</v>
      </c>
      <c r="B1" s="1859"/>
      <c r="C1" s="1860"/>
      <c r="D1" s="1855" t="str">
        <f>IF('法人入力シート（要入力）'!E4="","",'法人入力シート（要入力）'!E4)</f>
        <v/>
      </c>
      <c r="E1" s="1856"/>
      <c r="F1" s="1856"/>
      <c r="G1" s="1856"/>
      <c r="H1" s="1857"/>
      <c r="I1" s="58"/>
      <c r="J1" s="58"/>
      <c r="K1" s="58"/>
      <c r="L1" s="58"/>
      <c r="M1" s="58"/>
      <c r="N1" s="58"/>
      <c r="O1" s="58"/>
      <c r="P1" s="58"/>
      <c r="Q1" s="65"/>
      <c r="R1" s="1885" t="s">
        <v>491</v>
      </c>
      <c r="S1" s="1886"/>
      <c r="T1" s="1886"/>
      <c r="U1" s="1886"/>
      <c r="V1" s="1886"/>
      <c r="W1" s="1886"/>
      <c r="X1" s="1886"/>
      <c r="Y1" s="1886"/>
    </row>
    <row r="2" spans="1:27" ht="24" customHeight="1">
      <c r="A2" s="58"/>
      <c r="B2" s="58"/>
      <c r="C2" s="58"/>
      <c r="D2" s="58"/>
      <c r="E2" s="58"/>
      <c r="F2" s="58"/>
      <c r="G2" s="58"/>
      <c r="H2" s="58"/>
      <c r="I2" s="58"/>
      <c r="J2" s="58"/>
      <c r="K2" s="58"/>
      <c r="L2" s="58"/>
      <c r="M2" s="58"/>
      <c r="N2" s="58"/>
      <c r="O2" s="58"/>
      <c r="P2" s="58"/>
      <c r="Q2" s="65"/>
      <c r="R2" s="58"/>
      <c r="S2" s="58"/>
      <c r="T2" s="65"/>
      <c r="U2" s="58"/>
      <c r="V2" s="58"/>
      <c r="W2" s="58"/>
      <c r="X2" s="58"/>
      <c r="Y2" s="58"/>
    </row>
    <row r="3" spans="1:27" ht="24" customHeight="1">
      <c r="A3" s="57" t="s">
        <v>1</v>
      </c>
      <c r="B3" s="58"/>
      <c r="C3" s="58"/>
      <c r="D3" s="58"/>
      <c r="E3" s="58"/>
      <c r="F3" s="58"/>
      <c r="G3" s="58"/>
      <c r="H3" s="58"/>
      <c r="I3" s="58"/>
      <c r="J3" s="58"/>
      <c r="K3" s="58"/>
      <c r="L3" s="58"/>
      <c r="M3" s="58"/>
      <c r="N3" s="58"/>
      <c r="O3" s="58"/>
      <c r="P3" s="58"/>
      <c r="Q3" s="65"/>
      <c r="R3" s="58"/>
      <c r="S3" s="58"/>
      <c r="T3" s="65"/>
      <c r="U3" s="58"/>
      <c r="V3" s="58"/>
      <c r="W3" s="58"/>
      <c r="X3" s="58"/>
      <c r="Y3" s="58"/>
    </row>
    <row r="4" spans="1:27" ht="24" customHeight="1">
      <c r="A4" s="57" t="s">
        <v>18</v>
      </c>
      <c r="B4" s="58"/>
      <c r="C4" s="58"/>
      <c r="D4" s="58"/>
      <c r="E4" s="58"/>
      <c r="F4" s="58"/>
      <c r="G4" s="58"/>
      <c r="H4" s="58"/>
      <c r="I4" s="58"/>
      <c r="J4" s="58"/>
      <c r="K4" s="58"/>
      <c r="L4" s="58"/>
      <c r="M4" s="58"/>
      <c r="N4" s="58"/>
      <c r="O4" s="58"/>
      <c r="P4" s="58"/>
      <c r="Q4" s="65"/>
      <c r="R4" s="58"/>
      <c r="S4" s="58"/>
      <c r="T4" s="65"/>
      <c r="U4" s="58"/>
      <c r="V4" s="58"/>
      <c r="W4" s="58"/>
      <c r="X4" s="58"/>
      <c r="Y4" s="58"/>
    </row>
    <row r="5" spans="1:27" ht="24" customHeight="1">
      <c r="A5" s="58"/>
      <c r="B5" s="58"/>
      <c r="C5" s="58"/>
      <c r="D5" s="58"/>
      <c r="E5" s="58"/>
      <c r="F5" s="58"/>
      <c r="G5" s="58"/>
      <c r="I5" s="58" t="s">
        <v>3</v>
      </c>
      <c r="J5" s="58"/>
      <c r="K5" s="58"/>
      <c r="L5" s="58"/>
      <c r="M5" s="58"/>
      <c r="N5" s="58"/>
      <c r="O5" s="58"/>
      <c r="P5" s="58"/>
      <c r="Q5" s="58"/>
      <c r="R5" s="65"/>
      <c r="S5" s="58"/>
      <c r="T5" s="58"/>
      <c r="U5" s="65"/>
      <c r="V5" s="58"/>
      <c r="W5" s="58"/>
      <c r="X5" s="58"/>
      <c r="Y5" s="58"/>
    </row>
    <row r="6" spans="1:27" ht="24" customHeight="1">
      <c r="A6" s="58"/>
      <c r="B6" s="59" t="s">
        <v>41</v>
      </c>
      <c r="C6" s="58"/>
      <c r="D6" s="58"/>
      <c r="E6" s="58"/>
      <c r="F6" s="58"/>
      <c r="G6" s="58"/>
      <c r="I6" s="1921" t="s">
        <v>1198</v>
      </c>
      <c r="J6" s="1921"/>
      <c r="K6" s="1921"/>
      <c r="L6" s="1921"/>
      <c r="M6" s="1921"/>
      <c r="N6" s="1921"/>
      <c r="O6" s="1921"/>
      <c r="P6" s="1921"/>
      <c r="Q6" s="1921"/>
      <c r="R6" s="1921"/>
      <c r="S6" s="1921"/>
      <c r="T6" s="1921"/>
      <c r="U6" s="1921"/>
      <c r="V6" s="1921"/>
      <c r="W6" s="1921"/>
      <c r="X6" s="1921"/>
      <c r="Y6" s="1921"/>
      <c r="Z6" s="845"/>
    </row>
    <row r="7" spans="1:27" ht="24" customHeight="1">
      <c r="A7" s="58"/>
      <c r="B7" s="59"/>
      <c r="C7" s="541" t="s">
        <v>53</v>
      </c>
      <c r="D7" s="58"/>
      <c r="E7" s="58"/>
      <c r="F7" s="58"/>
      <c r="G7" s="58"/>
      <c r="I7" s="1921"/>
      <c r="J7" s="1921"/>
      <c r="K7" s="1921"/>
      <c r="L7" s="1921"/>
      <c r="M7" s="1921"/>
      <c r="N7" s="1921"/>
      <c r="O7" s="1921"/>
      <c r="P7" s="1921"/>
      <c r="Q7" s="1921"/>
      <c r="R7" s="1921"/>
      <c r="S7" s="1921"/>
      <c r="T7" s="1921"/>
      <c r="U7" s="1921"/>
      <c r="V7" s="1921"/>
      <c r="W7" s="1921"/>
      <c r="X7" s="1921"/>
      <c r="Y7" s="1921"/>
      <c r="Z7" s="845"/>
    </row>
    <row r="8" spans="1:27" ht="24" customHeight="1">
      <c r="A8" s="58"/>
      <c r="B8" s="58"/>
      <c r="C8" s="59" t="s">
        <v>17</v>
      </c>
      <c r="D8" s="58"/>
      <c r="E8" s="58"/>
      <c r="F8" s="59"/>
      <c r="G8" s="59"/>
      <c r="I8" s="1921"/>
      <c r="J8" s="1921"/>
      <c r="K8" s="1921"/>
      <c r="L8" s="1921"/>
      <c r="M8" s="1921"/>
      <c r="N8" s="1921"/>
      <c r="O8" s="1921"/>
      <c r="P8" s="1921"/>
      <c r="Q8" s="1921"/>
      <c r="R8" s="1921"/>
      <c r="S8" s="1921"/>
      <c r="T8" s="1921"/>
      <c r="U8" s="1921"/>
      <c r="V8" s="1921"/>
      <c r="W8" s="1921"/>
      <c r="X8" s="1921"/>
      <c r="Y8" s="1921"/>
      <c r="Z8" s="845"/>
    </row>
    <row r="9" spans="1:27" ht="24" customHeight="1">
      <c r="A9" s="58"/>
      <c r="B9" s="59"/>
      <c r="C9" s="1862" t="s">
        <v>20</v>
      </c>
      <c r="D9" s="1862"/>
      <c r="E9" s="1862"/>
      <c r="F9" s="59"/>
      <c r="G9" s="59"/>
      <c r="I9" s="1921"/>
      <c r="J9" s="1921"/>
      <c r="K9" s="1921"/>
      <c r="L9" s="1921"/>
      <c r="M9" s="1921"/>
      <c r="N9" s="1921"/>
      <c r="O9" s="1921"/>
      <c r="P9" s="1921"/>
      <c r="Q9" s="1921"/>
      <c r="R9" s="1921"/>
      <c r="S9" s="1921"/>
      <c r="T9" s="1921"/>
      <c r="U9" s="1921"/>
      <c r="V9" s="1921"/>
      <c r="W9" s="1921"/>
      <c r="X9" s="1921"/>
      <c r="Y9" s="1921"/>
      <c r="Z9" s="845"/>
    </row>
    <row r="10" spans="1:27" ht="24" customHeight="1">
      <c r="A10" s="58"/>
      <c r="B10" s="59"/>
      <c r="C10" s="1863" t="s">
        <v>36</v>
      </c>
      <c r="D10" s="1863"/>
      <c r="E10" s="1863"/>
      <c r="F10" s="59"/>
      <c r="G10" s="59"/>
      <c r="I10" s="1921"/>
      <c r="J10" s="1921"/>
      <c r="K10" s="1921"/>
      <c r="L10" s="1921"/>
      <c r="M10" s="1921"/>
      <c r="N10" s="1921"/>
      <c r="O10" s="1921"/>
      <c r="P10" s="1921"/>
      <c r="Q10" s="1921"/>
      <c r="R10" s="1921"/>
      <c r="S10" s="1921"/>
      <c r="T10" s="1921"/>
      <c r="U10" s="1921"/>
      <c r="V10" s="1921"/>
      <c r="W10" s="1921"/>
      <c r="X10" s="1921"/>
      <c r="Y10" s="1921"/>
      <c r="Z10" s="845"/>
    </row>
    <row r="11" spans="1:27" ht="24" customHeight="1">
      <c r="B11" s="59"/>
      <c r="C11" s="850"/>
      <c r="D11" s="850"/>
      <c r="E11" s="850"/>
      <c r="F11" s="59"/>
      <c r="G11" s="59"/>
      <c r="I11" s="845"/>
      <c r="J11" s="845"/>
      <c r="K11" s="845"/>
      <c r="L11" s="845"/>
      <c r="M11" s="845"/>
      <c r="N11" s="845"/>
      <c r="O11" s="845"/>
      <c r="P11" s="845"/>
      <c r="Q11" s="845"/>
      <c r="R11" s="845"/>
      <c r="S11" s="845"/>
      <c r="T11" s="845"/>
      <c r="U11" s="845"/>
      <c r="V11" s="845"/>
      <c r="W11" s="845"/>
      <c r="X11" s="845"/>
      <c r="Y11" s="845"/>
    </row>
    <row r="12" spans="1:27" ht="24" customHeight="1">
      <c r="B12" s="47" t="s">
        <v>1208</v>
      </c>
      <c r="O12" s="35" t="s">
        <v>45</v>
      </c>
      <c r="Q12" s="4" t="s">
        <v>60</v>
      </c>
      <c r="AA12" s="50"/>
    </row>
    <row r="13" spans="1:27" ht="24" customHeight="1">
      <c r="B13" s="1784" t="s">
        <v>16</v>
      </c>
      <c r="C13" s="1785"/>
      <c r="D13" s="1785"/>
      <c r="E13" s="1786"/>
      <c r="F13" s="1919">
        <f>'法人入力シート（要入力）'!$D$11</f>
        <v>2020</v>
      </c>
      <c r="G13" s="1842">
        <f>'法人入力シート（要入力）'!$E$11</f>
        <v>2021</v>
      </c>
      <c r="H13" s="1781">
        <f>'法人入力シート（要入力）'!$F$11</f>
        <v>2022</v>
      </c>
      <c r="I13" s="1839">
        <f>'法人入力シート（要入力）'!$G$11</f>
        <v>2023</v>
      </c>
      <c r="J13" s="1839">
        <f>'法人入力シート（要入力）'!$H$11</f>
        <v>2024</v>
      </c>
      <c r="K13" s="1879" t="str">
        <f>"増減
"&amp;$J$13&amp;"-"&amp;$F$13</f>
        <v>増減
2024-2020</v>
      </c>
      <c r="L13" s="1887" t="str">
        <f>"対"&amp;$F$13&amp;"
年度
伸び率"</f>
        <v>対2020
年度
伸び率</v>
      </c>
      <c r="M13" s="1836" t="s">
        <v>14</v>
      </c>
      <c r="N13" s="1876" t="s">
        <v>13</v>
      </c>
      <c r="O13" s="1876" t="s">
        <v>15</v>
      </c>
      <c r="P13" s="3"/>
      <c r="Q13" s="1873" t="s">
        <v>48</v>
      </c>
      <c r="R13" s="1876" t="s">
        <v>824</v>
      </c>
      <c r="S13" s="1864" t="s">
        <v>137</v>
      </c>
      <c r="T13" s="1848"/>
      <c r="U13" s="1836"/>
      <c r="V13" s="1882" t="s">
        <v>48</v>
      </c>
      <c r="W13" s="1849" t="s">
        <v>49</v>
      </c>
      <c r="X13" s="1849"/>
      <c r="Y13" s="1850"/>
      <c r="AA13" s="50"/>
    </row>
    <row r="14" spans="1:27" ht="24" customHeight="1">
      <c r="B14" s="1787"/>
      <c r="C14" s="1788"/>
      <c r="D14" s="1788"/>
      <c r="E14" s="1789"/>
      <c r="F14" s="1782"/>
      <c r="G14" s="1782"/>
      <c r="H14" s="1782"/>
      <c r="I14" s="1840"/>
      <c r="J14" s="1840"/>
      <c r="K14" s="1880"/>
      <c r="L14" s="1888"/>
      <c r="M14" s="1837"/>
      <c r="N14" s="1877"/>
      <c r="O14" s="1877"/>
      <c r="P14" s="3"/>
      <c r="Q14" s="1874"/>
      <c r="R14" s="1871"/>
      <c r="S14" s="1865"/>
      <c r="T14" s="1866"/>
      <c r="U14" s="1837"/>
      <c r="V14" s="1883"/>
      <c r="W14" s="1851"/>
      <c r="X14" s="1851"/>
      <c r="Y14" s="1852"/>
      <c r="AA14" s="50"/>
    </row>
    <row r="15" spans="1:27" ht="24" customHeight="1">
      <c r="B15" s="1790"/>
      <c r="C15" s="1791"/>
      <c r="D15" s="1791"/>
      <c r="E15" s="1792"/>
      <c r="F15" s="1783"/>
      <c r="G15" s="1783"/>
      <c r="H15" s="1783"/>
      <c r="I15" s="1841"/>
      <c r="J15" s="1841"/>
      <c r="K15" s="1881"/>
      <c r="L15" s="1889"/>
      <c r="M15" s="1838"/>
      <c r="N15" s="1878"/>
      <c r="O15" s="1878"/>
      <c r="Q15" s="1875"/>
      <c r="R15" s="1872"/>
      <c r="S15" s="1867"/>
      <c r="T15" s="1868"/>
      <c r="U15" s="1838"/>
      <c r="V15" s="1884"/>
      <c r="W15" s="1853"/>
      <c r="X15" s="1853"/>
      <c r="Y15" s="1854"/>
      <c r="AA15" s="28"/>
    </row>
    <row r="16" spans="1:27" ht="24" customHeight="1">
      <c r="B16" s="2044" t="s">
        <v>673</v>
      </c>
      <c r="C16" s="2072"/>
      <c r="D16" s="2072"/>
      <c r="E16" s="2073"/>
      <c r="F16" s="2040" t="str">
        <f>IFERROR(IF(F23&lt;0,ABS(ROUND(F20/F23,8)),"－"),"－")</f>
        <v>－</v>
      </c>
      <c r="G16" s="2040" t="str">
        <f t="shared" ref="G16:I16" si="0">IFERROR(IF(G23&lt;0,ABS(ROUND(G20/G23,8)),"－"),"－")</f>
        <v>－</v>
      </c>
      <c r="H16" s="2040" t="str">
        <f t="shared" si="0"/>
        <v>－</v>
      </c>
      <c r="I16" s="2040" t="str">
        <f t="shared" si="0"/>
        <v>－</v>
      </c>
      <c r="J16" s="2040" t="str">
        <f>IFERROR(IF(J23&lt;0,ABS(ROUND(J20/J23,8)),"－"),"－")</f>
        <v>－</v>
      </c>
      <c r="K16" s="2060" t="str">
        <f>IFERROR((J16-F16),"－")</f>
        <v>－</v>
      </c>
      <c r="L16" s="2063" t="str">
        <f>IF(OR(F16="－",J16="－"),"－",(IF(AND(F16&lt;0,J16&lt;0),ROUND((J16-F16)/F16,8)*-1,IF(AND(F16&lt;0,J16&gt;0),ROUND((J16-F16)/F16,8)*-1,ROUND((J16-F16)/F16,8)))))</f>
        <v>－</v>
      </c>
      <c r="M16" s="2054" t="str">
        <f>IF(AND(J16&lt;&gt;"－",J20&gt;0),IF(AND(I16&lt;&gt;"－",I16&gt;=絶対評価シート!$G$50,J16&gt;=絶対評価シート!$G$50),10,IF(J16&gt;=絶対評価シート!$G$50,8,IF(AND(I16&lt;&gt;"－",I16&lt;絶対評価シート!$G$50,J16&lt;絶対評価シート!$G$50),2,IF(J16&lt;絶対評価シート!$G$50,4,)))),"－")</f>
        <v>－</v>
      </c>
      <c r="N16" s="1945" t="str" cm="1">
        <f t="array" ref="N16">IFERROR(_xlfn.IFS($L$16="－","－",$L$16&gt;=趨勢評価!G19,10,$L$16&gt;=趨勢評価!G18,8,$L$16&gt;趨勢評価!G17,6,$L$16&gt;趨勢評価!G16,4,$L$16&lt;=趨勢評価!G16,2),"－")</f>
        <v>－</v>
      </c>
      <c r="O16" s="2019"/>
      <c r="Q16" s="1806">
        <v>10</v>
      </c>
      <c r="R16" s="1941" t="s">
        <v>983</v>
      </c>
      <c r="S16" s="1818" t="s">
        <v>496</v>
      </c>
      <c r="T16" s="1813"/>
      <c r="U16" s="1814"/>
      <c r="V16" s="63">
        <v>10</v>
      </c>
      <c r="W16" s="29"/>
      <c r="X16" s="30" t="s">
        <v>12</v>
      </c>
      <c r="Y16" s="31"/>
      <c r="AA16" s="747"/>
    </row>
    <row r="17" spans="2:27" ht="24" customHeight="1">
      <c r="B17" s="2074"/>
      <c r="C17" s="2075"/>
      <c r="D17" s="2075"/>
      <c r="E17" s="2076"/>
      <c r="F17" s="2059"/>
      <c r="G17" s="2059"/>
      <c r="H17" s="2059"/>
      <c r="I17" s="2059"/>
      <c r="J17" s="2059"/>
      <c r="K17" s="2061"/>
      <c r="L17" s="2064"/>
      <c r="M17" s="2055"/>
      <c r="N17" s="1946"/>
      <c r="O17" s="2020"/>
      <c r="Q17" s="1806"/>
      <c r="R17" s="1941"/>
      <c r="S17" s="1815"/>
      <c r="T17" s="1816"/>
      <c r="U17" s="1817"/>
      <c r="V17" s="64">
        <v>9</v>
      </c>
      <c r="W17" s="32"/>
      <c r="X17" s="33" t="s">
        <v>12</v>
      </c>
      <c r="Y17" s="34"/>
      <c r="AA17" s="747"/>
    </row>
    <row r="18" spans="2:27" ht="24" customHeight="1">
      <c r="B18" s="2074"/>
      <c r="C18" s="2075"/>
      <c r="D18" s="2075"/>
      <c r="E18" s="2076"/>
      <c r="F18" s="2059"/>
      <c r="G18" s="2059"/>
      <c r="H18" s="2059"/>
      <c r="I18" s="2059"/>
      <c r="J18" s="2059"/>
      <c r="K18" s="2061"/>
      <c r="L18" s="2064" t="e">
        <f>IF(OR(F18="－",J18="－"),"－",(IF(AND(F18&lt;0,J18&lt;0),(J18-F18)/F18*-1,IF(AND(F18&lt;0,J18&gt;0),(J18-F18)/F18*-1,(J18-F18)/F18))))</f>
        <v>#DIV/0!</v>
      </c>
      <c r="M18" s="2055"/>
      <c r="N18" s="1946"/>
      <c r="O18" s="2020"/>
      <c r="Q18" s="1796">
        <v>8</v>
      </c>
      <c r="R18" s="1941" t="s">
        <v>984</v>
      </c>
      <c r="S18" s="1818" t="s">
        <v>500</v>
      </c>
      <c r="T18" s="1813"/>
      <c r="U18" s="1814"/>
      <c r="V18" s="63">
        <v>8</v>
      </c>
      <c r="W18" s="29"/>
      <c r="X18" s="30" t="s">
        <v>12</v>
      </c>
      <c r="Y18" s="31"/>
    </row>
    <row r="19" spans="2:27" ht="24" customHeight="1">
      <c r="B19" s="2074"/>
      <c r="C19" s="2075"/>
      <c r="D19" s="2075"/>
      <c r="E19" s="2076"/>
      <c r="F19" s="2041"/>
      <c r="G19" s="2041"/>
      <c r="H19" s="2041"/>
      <c r="I19" s="2041"/>
      <c r="J19" s="2041"/>
      <c r="K19" s="2062"/>
      <c r="L19" s="2038"/>
      <c r="M19" s="2055"/>
      <c r="N19" s="1946"/>
      <c r="O19" s="2020"/>
      <c r="Q19" s="1796"/>
      <c r="R19" s="1941"/>
      <c r="S19" s="1815"/>
      <c r="T19" s="1816"/>
      <c r="U19" s="1817"/>
      <c r="V19" s="64">
        <v>7</v>
      </c>
      <c r="W19" s="32"/>
      <c r="X19" s="33" t="s">
        <v>12</v>
      </c>
      <c r="Y19" s="34"/>
      <c r="AA19" s="747"/>
    </row>
    <row r="20" spans="2:27" ht="24" customHeight="1">
      <c r="B20" s="51"/>
      <c r="C20" s="2077" t="s">
        <v>687</v>
      </c>
      <c r="D20" s="2078"/>
      <c r="E20" s="2079"/>
      <c r="F20" s="1846">
        <f>IFERROR('法人入力シート（要入力）'!D95,"－")</f>
        <v>0</v>
      </c>
      <c r="G20" s="1846">
        <f>IFERROR('法人入力シート（要入力）'!E95,"－")</f>
        <v>0</v>
      </c>
      <c r="H20" s="1846">
        <f>IFERROR('法人入力シート（要入力）'!F95,"－")</f>
        <v>0</v>
      </c>
      <c r="I20" s="1846">
        <f>IFERROR('法人入力シート（要入力）'!G95,"－")</f>
        <v>0</v>
      </c>
      <c r="J20" s="2057">
        <f>IFERROR('法人入力シート（要入力）'!H95,"－")</f>
        <v>0</v>
      </c>
      <c r="K20" s="1800">
        <f>IFERROR((J20-F20),"－")</f>
        <v>0</v>
      </c>
      <c r="L20" s="2035" t="str">
        <f>IF(OR(F20="－",F20=0,J20="－",J20=0),"－",(IF(AND(F20&lt;0,J20&lt;0),(J20-F20)/F20*-1,IF(AND(F20&lt;0,J20&gt;0),(J20-F20)/F20*-1,(J20-F20)/F20))))</f>
        <v>－</v>
      </c>
      <c r="M20" s="2055"/>
      <c r="N20" s="1946"/>
      <c r="O20" s="2020"/>
      <c r="Q20" s="1796">
        <v>6</v>
      </c>
      <c r="R20" s="1941" t="s">
        <v>1002</v>
      </c>
      <c r="S20" s="1818" t="s">
        <v>497</v>
      </c>
      <c r="T20" s="1813"/>
      <c r="U20" s="1814"/>
      <c r="V20" s="63">
        <v>6</v>
      </c>
      <c r="W20" s="29"/>
      <c r="X20" s="30" t="s">
        <v>12</v>
      </c>
      <c r="Y20" s="31"/>
      <c r="AA20" s="747"/>
    </row>
    <row r="21" spans="2:27" ht="24" customHeight="1">
      <c r="B21" s="51"/>
      <c r="C21" s="2080"/>
      <c r="D21" s="2081"/>
      <c r="E21" s="2082"/>
      <c r="F21" s="1914"/>
      <c r="G21" s="1914"/>
      <c r="H21" s="1914"/>
      <c r="I21" s="1914"/>
      <c r="J21" s="2066"/>
      <c r="K21" s="1928"/>
      <c r="L21" s="2065"/>
      <c r="M21" s="2055"/>
      <c r="N21" s="1946"/>
      <c r="O21" s="2020"/>
      <c r="Q21" s="1796"/>
      <c r="R21" s="1941"/>
      <c r="S21" s="1815"/>
      <c r="T21" s="1816"/>
      <c r="U21" s="1817"/>
      <c r="V21" s="64">
        <v>5</v>
      </c>
      <c r="W21" s="32"/>
      <c r="X21" s="33" t="s">
        <v>12</v>
      </c>
      <c r="Y21" s="34"/>
      <c r="AA21" s="28"/>
    </row>
    <row r="22" spans="2:27" ht="24" customHeight="1">
      <c r="B22" s="51"/>
      <c r="C22" s="2083"/>
      <c r="D22" s="2084"/>
      <c r="E22" s="2085"/>
      <c r="F22" s="1847"/>
      <c r="G22" s="1847"/>
      <c r="H22" s="1847"/>
      <c r="I22" s="1847"/>
      <c r="J22" s="2058"/>
      <c r="K22" s="1801"/>
      <c r="L22" s="2038"/>
      <c r="M22" s="2055"/>
      <c r="N22" s="1946"/>
      <c r="O22" s="2020"/>
      <c r="Q22" s="1796">
        <v>4</v>
      </c>
      <c r="R22" s="1941" t="s">
        <v>985</v>
      </c>
      <c r="S22" s="1818" t="s">
        <v>498</v>
      </c>
      <c r="T22" s="1813"/>
      <c r="U22" s="1814"/>
      <c r="V22" s="63">
        <v>4</v>
      </c>
      <c r="W22" s="29"/>
      <c r="X22" s="30" t="s">
        <v>12</v>
      </c>
      <c r="Y22" s="31"/>
      <c r="AA22" s="28"/>
    </row>
    <row r="23" spans="2:27" ht="24" customHeight="1">
      <c r="B23" s="69"/>
      <c r="C23" s="1891" t="s">
        <v>672</v>
      </c>
      <c r="D23" s="1891"/>
      <c r="E23" s="1891"/>
      <c r="F23" s="2057">
        <f>IFERROR('法人入力シート（要入力）'!D42-'法人入力シート（要入力）'!D43+'法人入力シート（要入力）'!D44,"－")</f>
        <v>0</v>
      </c>
      <c r="G23" s="2057">
        <f>IFERROR('法人入力シート（要入力）'!E42-'法人入力シート（要入力）'!E43+'法人入力シート（要入力）'!E44,"－")</f>
        <v>0</v>
      </c>
      <c r="H23" s="2057">
        <f>IFERROR('法人入力シート（要入力）'!F42-'法人入力シート（要入力）'!F43+'法人入力シート（要入力）'!F44,"－")</f>
        <v>0</v>
      </c>
      <c r="I23" s="2057">
        <f>IFERROR('法人入力シート（要入力）'!G42-'法人入力シート（要入力）'!G43+'法人入力シート（要入力）'!G44,"－")</f>
        <v>0</v>
      </c>
      <c r="J23" s="2057">
        <f>IFERROR('法人入力シート（要入力）'!H42-'法人入力シート（要入力）'!H43+'法人入力シート（要入力）'!H44,"－")</f>
        <v>0</v>
      </c>
      <c r="K23" s="2068">
        <f>IFERROR(J23-F23,"－")</f>
        <v>0</v>
      </c>
      <c r="L23" s="2035" t="str">
        <f>IF(OR(F23="－",F23=0,J23="－",J23=0),"－",(IF(AND(F23&lt;0,J23&lt;0),(J23-F23)/F23*-1,IF(AND(F23&lt;0,J23&gt;0),(J23-F23)/F23*-1,(J23-F23)/F23))))</f>
        <v>－</v>
      </c>
      <c r="M23" s="2055"/>
      <c r="N23" s="1946"/>
      <c r="O23" s="2020"/>
      <c r="Q23" s="1796"/>
      <c r="R23" s="1941"/>
      <c r="S23" s="1815"/>
      <c r="T23" s="1816"/>
      <c r="U23" s="1817"/>
      <c r="V23" s="64">
        <v>3</v>
      </c>
      <c r="W23" s="32"/>
      <c r="X23" s="33" t="s">
        <v>12</v>
      </c>
      <c r="Y23" s="34"/>
      <c r="AA23" s="28"/>
    </row>
    <row r="24" spans="2:27" ht="24" customHeight="1">
      <c r="B24" s="73"/>
      <c r="C24" s="1911"/>
      <c r="D24" s="1911"/>
      <c r="E24" s="1911"/>
      <c r="F24" s="2066"/>
      <c r="G24" s="2066"/>
      <c r="H24" s="2066"/>
      <c r="I24" s="2066"/>
      <c r="J24" s="2066"/>
      <c r="K24" s="2069"/>
      <c r="L24" s="2065"/>
      <c r="M24" s="2055"/>
      <c r="N24" s="1946"/>
      <c r="O24" s="2020"/>
      <c r="Q24" s="1796">
        <v>2</v>
      </c>
      <c r="R24" s="1941" t="s">
        <v>986</v>
      </c>
      <c r="S24" s="1908" t="s">
        <v>499</v>
      </c>
      <c r="T24" s="1820"/>
      <c r="U24" s="1821"/>
      <c r="V24" s="63">
        <v>2</v>
      </c>
      <c r="W24" s="29"/>
      <c r="X24" s="30" t="s">
        <v>12</v>
      </c>
      <c r="Y24" s="31"/>
      <c r="AA24" s="28"/>
    </row>
    <row r="25" spans="2:27" ht="24" customHeight="1">
      <c r="B25" s="27"/>
      <c r="C25" s="1897"/>
      <c r="D25" s="1897"/>
      <c r="E25" s="1897"/>
      <c r="F25" s="2067"/>
      <c r="G25" s="2067"/>
      <c r="H25" s="2067"/>
      <c r="I25" s="2067"/>
      <c r="J25" s="2067"/>
      <c r="K25" s="2070"/>
      <c r="L25" s="2071"/>
      <c r="M25" s="2056"/>
      <c r="N25" s="1947"/>
      <c r="O25" s="2021"/>
      <c r="Q25" s="1796"/>
      <c r="R25" s="1941"/>
      <c r="S25" s="1822"/>
      <c r="T25" s="1823"/>
      <c r="U25" s="1824"/>
      <c r="V25" s="64">
        <v>1</v>
      </c>
      <c r="W25" s="32"/>
      <c r="X25" s="33" t="s">
        <v>12</v>
      </c>
      <c r="Y25" s="34"/>
    </row>
    <row r="26" spans="2:27" s="393" customFormat="1" ht="24" customHeight="1">
      <c r="B26" s="520" t="s">
        <v>686</v>
      </c>
      <c r="Q26" s="2033" t="s">
        <v>501</v>
      </c>
      <c r="R26" s="2033"/>
      <c r="S26" s="2033"/>
      <c r="T26" s="2033"/>
      <c r="U26" s="2033"/>
      <c r="V26" s="2033"/>
      <c r="W26" s="2033"/>
      <c r="X26" s="2033"/>
      <c r="Y26" s="2033"/>
    </row>
    <row r="27" spans="2:27" ht="24" customHeight="1">
      <c r="B27" s="542" t="s">
        <v>697</v>
      </c>
      <c r="Q27" s="2032" t="s">
        <v>98</v>
      </c>
      <c r="R27" s="2032"/>
      <c r="S27" s="2032"/>
      <c r="T27" s="2032"/>
      <c r="U27" s="2032"/>
      <c r="V27" s="2032"/>
      <c r="W27" s="2032"/>
      <c r="X27" s="2032"/>
      <c r="Y27" s="2032"/>
    </row>
    <row r="28" spans="2:27" ht="24" customHeight="1">
      <c r="K28" s="744"/>
    </row>
  </sheetData>
  <mergeCells count="66">
    <mergeCell ref="W13:Y15"/>
    <mergeCell ref="R13:R15"/>
    <mergeCell ref="V13:V15"/>
    <mergeCell ref="K13:K15"/>
    <mergeCell ref="S13:U15"/>
    <mergeCell ref="N13:N15"/>
    <mergeCell ref="O13:O15"/>
    <mergeCell ref="L13:L15"/>
    <mergeCell ref="M13:M15"/>
    <mergeCell ref="R1:Y1"/>
    <mergeCell ref="A1:C1"/>
    <mergeCell ref="D1:H1"/>
    <mergeCell ref="C9:E9"/>
    <mergeCell ref="C10:E10"/>
    <mergeCell ref="I6:Y10"/>
    <mergeCell ref="F23:F25"/>
    <mergeCell ref="G23:G25"/>
    <mergeCell ref="F16:F19"/>
    <mergeCell ref="G16:G19"/>
    <mergeCell ref="Q13:Q15"/>
    <mergeCell ref="Q18:Q19"/>
    <mergeCell ref="H13:H15"/>
    <mergeCell ref="F13:F15"/>
    <mergeCell ref="I13:I15"/>
    <mergeCell ref="J13:J15"/>
    <mergeCell ref="G13:G15"/>
    <mergeCell ref="B13:E15"/>
    <mergeCell ref="L20:L22"/>
    <mergeCell ref="H23:H25"/>
    <mergeCell ref="I23:I25"/>
    <mergeCell ref="J23:J25"/>
    <mergeCell ref="K23:K25"/>
    <mergeCell ref="L23:L25"/>
    <mergeCell ref="H20:H22"/>
    <mergeCell ref="I20:I22"/>
    <mergeCell ref="J20:J22"/>
    <mergeCell ref="K20:K22"/>
    <mergeCell ref="B16:E19"/>
    <mergeCell ref="C23:E25"/>
    <mergeCell ref="C20:E22"/>
    <mergeCell ref="F20:F22"/>
    <mergeCell ref="G20:G22"/>
    <mergeCell ref="R18:R19"/>
    <mergeCell ref="S16:U17"/>
    <mergeCell ref="S18:U19"/>
    <mergeCell ref="H16:H19"/>
    <mergeCell ref="I16:I19"/>
    <mergeCell ref="J16:J19"/>
    <mergeCell ref="K16:K19"/>
    <mergeCell ref="L16:L19"/>
    <mergeCell ref="S22:U23"/>
    <mergeCell ref="S24:U25"/>
    <mergeCell ref="Q26:Y26"/>
    <mergeCell ref="Q27:Y27"/>
    <mergeCell ref="M16:M25"/>
    <mergeCell ref="N16:N25"/>
    <mergeCell ref="O16:O25"/>
    <mergeCell ref="Q20:Q21"/>
    <mergeCell ref="R20:R21"/>
    <mergeCell ref="Q22:Q23"/>
    <mergeCell ref="R22:R23"/>
    <mergeCell ref="Q24:Q25"/>
    <mergeCell ref="R24:R25"/>
    <mergeCell ref="S20:U21"/>
    <mergeCell ref="Q16:Q17"/>
    <mergeCell ref="R16:R17"/>
  </mergeCells>
  <phoneticPr fontId="1"/>
  <conditionalFormatting sqref="R16:R17">
    <cfRule type="expression" dxfId="421" priority="14">
      <formula>$M$16=10</formula>
    </cfRule>
  </conditionalFormatting>
  <conditionalFormatting sqref="R18:R19">
    <cfRule type="expression" dxfId="420" priority="13">
      <formula>$M$16=8</formula>
    </cfRule>
  </conditionalFormatting>
  <conditionalFormatting sqref="R22:R23">
    <cfRule type="expression" dxfId="419" priority="12">
      <formula>$M$16=4</formula>
    </cfRule>
  </conditionalFormatting>
  <conditionalFormatting sqref="R24:R25">
    <cfRule type="expression" dxfId="418" priority="11">
      <formula>$M$16=2</formula>
    </cfRule>
  </conditionalFormatting>
  <conditionalFormatting sqref="S16:U17">
    <cfRule type="expression" dxfId="417" priority="5">
      <formula>$N$16=10</formula>
    </cfRule>
  </conditionalFormatting>
  <conditionalFormatting sqref="S18:U19">
    <cfRule type="expression" dxfId="416" priority="4">
      <formula>$N$16=8</formula>
    </cfRule>
  </conditionalFormatting>
  <conditionalFormatting sqref="S20:U21">
    <cfRule type="expression" dxfId="415" priority="3">
      <formula>$N$16=6</formula>
    </cfRule>
  </conditionalFormatting>
  <conditionalFormatting sqref="S22:U23">
    <cfRule type="expression" dxfId="414" priority="2">
      <formula>$N$16=4</formula>
    </cfRule>
  </conditionalFormatting>
  <conditionalFormatting sqref="S24:U25">
    <cfRule type="expression" dxfId="413" priority="1">
      <formula>$N$16=2</formula>
    </cfRule>
  </conditionalFormatting>
  <hyperlinks>
    <hyperlink ref="R1:Y1" location="'総括表(法人全体)'!A1" display="総括表（法人全体）へ戻る"/>
  </hyperlinks>
  <printOptions horizontalCentered="1" verticalCentered="1"/>
  <pageMargins left="0.39370078740157483" right="0.39370078740157483" top="0.39370078740157483" bottom="0.39370078740157483" header="0" footer="0.19685039370078741"/>
  <pageSetup paperSize="9" scale="79" orientation="landscape" r:id="rId1"/>
  <headerFooter scaleWithDoc="0">
    <oddFooter>&amp;P / &amp;N ページ</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CCECFF"/>
    <pageSetUpPr fitToPage="1"/>
  </sheetPr>
  <dimension ref="A1:AE26"/>
  <sheetViews>
    <sheetView showGridLines="0" zoomScaleNormal="100" zoomScaleSheetLayoutView="100" workbookViewId="0">
      <selection sqref="A1:C1"/>
    </sheetView>
  </sheetViews>
  <sheetFormatPr defaultColWidth="10.6640625" defaultRowHeight="24" customHeight="1"/>
  <cols>
    <col min="1" max="2" width="4.6640625" style="1" customWidth="1"/>
    <col min="3" max="5" width="10.6640625" style="1"/>
    <col min="6" max="10" width="10.6640625" style="1" customWidth="1"/>
    <col min="11" max="12" width="8.6640625" style="1" customWidth="1"/>
    <col min="13" max="15" width="6.6640625" style="1" customWidth="1"/>
    <col min="16" max="16" width="1.6640625" style="1" customWidth="1"/>
    <col min="17" max="17" width="3.6640625" style="2" customWidth="1"/>
    <col min="18" max="18" width="13.77734375" style="1" customWidth="1"/>
    <col min="19" max="19" width="4.6640625" style="1" customWidth="1"/>
    <col min="20" max="20" width="2.44140625" style="2" customWidth="1"/>
    <col min="21" max="22" width="4.6640625" style="1" customWidth="1"/>
    <col min="23" max="23" width="6.88671875" style="1" customWidth="1"/>
    <col min="24" max="24" width="3.44140625" style="1" bestFit="1" customWidth="1"/>
    <col min="25" max="25" width="6.88671875" style="1" customWidth="1"/>
    <col min="26" max="26" width="8.44140625" style="1" bestFit="1" customWidth="1"/>
    <col min="27" max="27" width="2.44140625" style="1" customWidth="1"/>
    <col min="28" max="29" width="4.6640625" style="1" customWidth="1"/>
    <col min="30" max="30" width="2.44140625" style="1" customWidth="1"/>
    <col min="31" max="31" width="4.6640625" style="1" customWidth="1"/>
    <col min="32" max="16384" width="10.6640625" style="1"/>
  </cols>
  <sheetData>
    <row r="1" spans="1:31" ht="24" customHeight="1" thickBot="1">
      <c r="A1" s="1858" t="s">
        <v>0</v>
      </c>
      <c r="B1" s="1859"/>
      <c r="C1" s="1860"/>
      <c r="D1" s="1855" t="str">
        <f>IF('法人入力シート（要入力）'!E4="","",'法人入力シート（要入力）'!E4)</f>
        <v/>
      </c>
      <c r="E1" s="1856"/>
      <c r="F1" s="1856"/>
      <c r="G1" s="1856"/>
      <c r="H1" s="1857"/>
      <c r="I1" s="58"/>
      <c r="J1" s="58"/>
      <c r="R1" s="1885" t="s">
        <v>491</v>
      </c>
      <c r="S1" s="1886"/>
      <c r="T1" s="1886"/>
      <c r="U1" s="1886"/>
      <c r="V1" s="1886"/>
      <c r="W1" s="1886"/>
      <c r="X1" s="1886"/>
      <c r="Y1" s="1886"/>
    </row>
    <row r="2" spans="1:31" ht="24" customHeight="1">
      <c r="A2" s="58"/>
      <c r="B2" s="58"/>
      <c r="C2" s="58"/>
      <c r="D2" s="58"/>
      <c r="E2" s="58"/>
      <c r="F2" s="58"/>
      <c r="G2" s="58"/>
      <c r="H2" s="58"/>
      <c r="I2" s="58"/>
      <c r="J2" s="58"/>
    </row>
    <row r="3" spans="1:31" ht="24" customHeight="1">
      <c r="A3" s="57" t="s">
        <v>1</v>
      </c>
      <c r="B3" s="58"/>
      <c r="C3" s="58"/>
      <c r="D3" s="58"/>
      <c r="E3" s="58"/>
      <c r="F3" s="58"/>
      <c r="G3" s="58"/>
      <c r="H3" s="58"/>
      <c r="I3" s="58"/>
      <c r="J3" s="58"/>
    </row>
    <row r="4" spans="1:31" ht="24" customHeight="1">
      <c r="A4" s="57" t="s">
        <v>42</v>
      </c>
      <c r="B4" s="58"/>
      <c r="C4" s="58"/>
      <c r="D4" s="58"/>
      <c r="E4" s="58"/>
      <c r="F4" s="58"/>
      <c r="G4" s="58"/>
      <c r="H4" s="58"/>
      <c r="I4" s="58"/>
      <c r="J4" s="58"/>
    </row>
    <row r="5" spans="1:31" ht="24" customHeight="1">
      <c r="G5" s="58" t="s">
        <v>3</v>
      </c>
      <c r="Q5" s="1"/>
      <c r="R5" s="2"/>
      <c r="T5" s="1"/>
      <c r="U5" s="2"/>
    </row>
    <row r="6" spans="1:31" ht="24" customHeight="1">
      <c r="A6" s="58"/>
      <c r="B6" s="59" t="s">
        <v>55</v>
      </c>
      <c r="C6" s="58"/>
      <c r="D6" s="58"/>
      <c r="E6" s="58"/>
      <c r="G6" s="1921" t="s">
        <v>1199</v>
      </c>
      <c r="H6" s="1921"/>
      <c r="I6" s="1921"/>
      <c r="J6" s="1921"/>
      <c r="K6" s="1921"/>
      <c r="L6" s="1921"/>
      <c r="M6" s="1921"/>
      <c r="N6" s="1921"/>
      <c r="O6" s="1921"/>
      <c r="P6" s="1921"/>
      <c r="Q6" s="1921"/>
      <c r="R6" s="1921"/>
      <c r="S6" s="1921"/>
      <c r="T6" s="1921"/>
      <c r="U6" s="1921"/>
      <c r="V6" s="1921"/>
      <c r="W6" s="1921"/>
      <c r="X6" s="1921"/>
      <c r="Y6" s="1921"/>
      <c r="Z6" s="82"/>
      <c r="AA6" s="613"/>
      <c r="AB6" s="82"/>
      <c r="AC6" s="82"/>
      <c r="AD6" s="82"/>
      <c r="AE6" s="82"/>
    </row>
    <row r="7" spans="1:31" ht="24" customHeight="1">
      <c r="A7" s="58"/>
      <c r="B7" s="59"/>
      <c r="C7" s="59" t="s">
        <v>17</v>
      </c>
      <c r="D7" s="58"/>
      <c r="E7" s="58"/>
      <c r="G7" s="1921"/>
      <c r="H7" s="1921"/>
      <c r="I7" s="1921"/>
      <c r="J7" s="1921"/>
      <c r="K7" s="1921"/>
      <c r="L7" s="1921"/>
      <c r="M7" s="1921"/>
      <c r="N7" s="1921"/>
      <c r="O7" s="1921"/>
      <c r="P7" s="1921"/>
      <c r="Q7" s="1921"/>
      <c r="R7" s="1921"/>
      <c r="S7" s="1921"/>
      <c r="T7" s="1921"/>
      <c r="U7" s="1921"/>
      <c r="V7" s="1921"/>
      <c r="W7" s="1921"/>
      <c r="X7" s="1921"/>
      <c r="Y7" s="1921"/>
      <c r="Z7" s="82"/>
      <c r="AA7" s="613"/>
      <c r="AB7" s="82"/>
      <c r="AC7" s="82"/>
      <c r="AD7" s="82"/>
      <c r="AE7" s="82"/>
    </row>
    <row r="8" spans="1:31" ht="24" customHeight="1">
      <c r="A8" s="58"/>
      <c r="B8" s="58"/>
      <c r="C8" s="1862" t="s">
        <v>56</v>
      </c>
      <c r="D8" s="1862"/>
      <c r="E8" s="1862"/>
      <c r="F8" s="8"/>
      <c r="G8" s="1921"/>
      <c r="H8" s="1921"/>
      <c r="I8" s="1921"/>
      <c r="J8" s="1921"/>
      <c r="K8" s="1921"/>
      <c r="L8" s="1921"/>
      <c r="M8" s="1921"/>
      <c r="N8" s="1921"/>
      <c r="O8" s="1921"/>
      <c r="P8" s="1921"/>
      <c r="Q8" s="1921"/>
      <c r="R8" s="1921"/>
      <c r="S8" s="1921"/>
      <c r="T8" s="1921"/>
      <c r="U8" s="1921"/>
      <c r="V8" s="1921"/>
      <c r="W8" s="1921"/>
      <c r="X8" s="1921"/>
      <c r="Y8" s="1921"/>
      <c r="Z8" s="82"/>
      <c r="AA8" s="613"/>
      <c r="AB8" s="82"/>
      <c r="AC8" s="82"/>
      <c r="AD8" s="82"/>
      <c r="AE8" s="82"/>
    </row>
    <row r="9" spans="1:31" ht="24" customHeight="1">
      <c r="A9" s="58"/>
      <c r="B9" s="59"/>
      <c r="C9" s="1863" t="s">
        <v>57</v>
      </c>
      <c r="D9" s="1863"/>
      <c r="E9" s="1863"/>
      <c r="F9" s="8"/>
      <c r="G9" s="1921"/>
      <c r="H9" s="1921"/>
      <c r="I9" s="1921"/>
      <c r="J9" s="1921"/>
      <c r="K9" s="1921"/>
      <c r="L9" s="1921"/>
      <c r="M9" s="1921"/>
      <c r="N9" s="1921"/>
      <c r="O9" s="1921"/>
      <c r="P9" s="1921"/>
      <c r="Q9" s="1921"/>
      <c r="R9" s="1921"/>
      <c r="S9" s="1921"/>
      <c r="T9" s="1921"/>
      <c r="U9" s="1921"/>
      <c r="V9" s="1921"/>
      <c r="W9" s="1921"/>
      <c r="X9" s="1921"/>
      <c r="Y9" s="1921"/>
      <c r="Z9" s="82"/>
      <c r="AA9" s="613"/>
      <c r="AB9" s="82"/>
      <c r="AC9" s="82"/>
      <c r="AD9" s="82"/>
      <c r="AE9" s="82"/>
    </row>
    <row r="10" spans="1:31" ht="60" customHeight="1">
      <c r="A10" s="58"/>
      <c r="B10" s="59"/>
      <c r="C10" s="850"/>
      <c r="D10" s="850"/>
      <c r="E10" s="850"/>
      <c r="F10" s="8"/>
      <c r="G10" s="1921"/>
      <c r="H10" s="1921"/>
      <c r="I10" s="1921"/>
      <c r="J10" s="1921"/>
      <c r="K10" s="1921"/>
      <c r="L10" s="1921"/>
      <c r="M10" s="1921"/>
      <c r="N10" s="1921"/>
      <c r="O10" s="1921"/>
      <c r="P10" s="1921"/>
      <c r="Q10" s="1921"/>
      <c r="R10" s="1921"/>
      <c r="S10" s="1921"/>
      <c r="T10" s="1921"/>
      <c r="U10" s="1921"/>
      <c r="V10" s="1921"/>
      <c r="W10" s="1921"/>
      <c r="X10" s="1921"/>
      <c r="Y10" s="1921"/>
      <c r="Z10" s="82"/>
      <c r="AA10" s="613"/>
      <c r="AB10" s="82"/>
      <c r="AC10" s="82"/>
      <c r="AD10" s="82"/>
      <c r="AE10" s="82"/>
    </row>
    <row r="11" spans="1:31" ht="60" customHeight="1">
      <c r="B11" s="8"/>
      <c r="C11" s="836"/>
      <c r="D11" s="836"/>
      <c r="E11" s="836"/>
      <c r="F11" s="8"/>
      <c r="G11" s="1921"/>
      <c r="H11" s="1921"/>
      <c r="I11" s="1921"/>
      <c r="J11" s="1921"/>
      <c r="K11" s="1921"/>
      <c r="L11" s="1921"/>
      <c r="M11" s="1921"/>
      <c r="N11" s="1921"/>
      <c r="O11" s="1921"/>
      <c r="P11" s="1921"/>
      <c r="Q11" s="1921"/>
      <c r="R11" s="1921"/>
      <c r="S11" s="1921"/>
      <c r="T11" s="1921"/>
      <c r="U11" s="1921"/>
      <c r="V11" s="1921"/>
      <c r="W11" s="1921"/>
      <c r="X11" s="1921"/>
      <c r="Y11" s="1921"/>
      <c r="Z11" s="82"/>
      <c r="AA11" s="82"/>
      <c r="AB11" s="82"/>
      <c r="AC11" s="82"/>
      <c r="AD11" s="82"/>
      <c r="AE11" s="82"/>
    </row>
    <row r="12" spans="1:31" ht="24" customHeight="1">
      <c r="B12" s="47" t="s">
        <v>1208</v>
      </c>
      <c r="O12" s="35" t="s">
        <v>58</v>
      </c>
      <c r="Q12" s="4" t="s">
        <v>60</v>
      </c>
    </row>
    <row r="13" spans="1:31" ht="24" customHeight="1">
      <c r="B13" s="1784" t="s">
        <v>16</v>
      </c>
      <c r="C13" s="1785"/>
      <c r="D13" s="1785"/>
      <c r="E13" s="1786"/>
      <c r="F13" s="1781">
        <f>'法人入力シート（要入力）'!$D$11</f>
        <v>2020</v>
      </c>
      <c r="G13" s="1781">
        <f>'法人入力シート（要入力）'!$E$11</f>
        <v>2021</v>
      </c>
      <c r="H13" s="1839">
        <f>'法人入力シート（要入力）'!$F$11</f>
        <v>2022</v>
      </c>
      <c r="I13" s="1781">
        <f>'法人入力シート（要入力）'!$G$11</f>
        <v>2023</v>
      </c>
      <c r="J13" s="1839">
        <f>'法人入力シート（要入力）'!$H$11</f>
        <v>2024</v>
      </c>
      <c r="K13" s="1879" t="str">
        <f>"増減
"&amp;$J$13&amp;"-"&amp;$F$13</f>
        <v>増減
2024-2020</v>
      </c>
      <c r="L13" s="1887" t="str">
        <f>"対"&amp;$F$13&amp;"
年度
伸び率"</f>
        <v>対2020
年度
伸び率</v>
      </c>
      <c r="M13" s="1836" t="s">
        <v>14</v>
      </c>
      <c r="N13" s="1876" t="s">
        <v>13</v>
      </c>
      <c r="O13" s="1876" t="s">
        <v>15</v>
      </c>
      <c r="P13" s="3"/>
      <c r="Q13" s="1873" t="s">
        <v>48</v>
      </c>
      <c r="R13" s="1870" t="s">
        <v>10</v>
      </c>
      <c r="S13" s="1864" t="s">
        <v>70</v>
      </c>
      <c r="T13" s="1848"/>
      <c r="U13" s="1836"/>
      <c r="V13" s="1882" t="s">
        <v>48</v>
      </c>
      <c r="W13" s="2001" t="s">
        <v>59</v>
      </c>
      <c r="X13" s="1849"/>
      <c r="Y13" s="1850"/>
    </row>
    <row r="14" spans="1:31" ht="24" customHeight="1">
      <c r="B14" s="1787"/>
      <c r="C14" s="1788"/>
      <c r="D14" s="1788"/>
      <c r="E14" s="1789"/>
      <c r="F14" s="1939"/>
      <c r="G14" s="1939"/>
      <c r="H14" s="1840"/>
      <c r="I14" s="1939"/>
      <c r="J14" s="1840"/>
      <c r="K14" s="1880"/>
      <c r="L14" s="1888"/>
      <c r="M14" s="1837"/>
      <c r="N14" s="1877"/>
      <c r="O14" s="1877"/>
      <c r="P14" s="3"/>
      <c r="Q14" s="1874"/>
      <c r="R14" s="1871"/>
      <c r="S14" s="1865"/>
      <c r="T14" s="1866"/>
      <c r="U14" s="1837"/>
      <c r="V14" s="1883"/>
      <c r="W14" s="1899"/>
      <c r="X14" s="1851"/>
      <c r="Y14" s="1852"/>
    </row>
    <row r="15" spans="1:31" ht="24" customHeight="1">
      <c r="B15" s="1790"/>
      <c r="C15" s="1791"/>
      <c r="D15" s="1791"/>
      <c r="E15" s="1792"/>
      <c r="F15" s="1940"/>
      <c r="G15" s="1940"/>
      <c r="H15" s="1841"/>
      <c r="I15" s="1940"/>
      <c r="J15" s="1841"/>
      <c r="K15" s="1881"/>
      <c r="L15" s="1889"/>
      <c r="M15" s="1837"/>
      <c r="N15" s="1878"/>
      <c r="O15" s="1878"/>
      <c r="Q15" s="1875"/>
      <c r="R15" s="1872"/>
      <c r="S15" s="1867"/>
      <c r="T15" s="1868"/>
      <c r="U15" s="1838"/>
      <c r="V15" s="1884"/>
      <c r="W15" s="1900"/>
      <c r="X15" s="1853"/>
      <c r="Y15" s="1854"/>
    </row>
    <row r="16" spans="1:31" ht="24" customHeight="1">
      <c r="B16" s="1901" t="s">
        <v>674</v>
      </c>
      <c r="C16" s="1902"/>
      <c r="D16" s="1902"/>
      <c r="E16" s="1903"/>
      <c r="F16" s="1916" t="str">
        <f>IFERROR((ROUND(F20/F23,8)),"－")</f>
        <v>－</v>
      </c>
      <c r="G16" s="1916" t="str">
        <f t="shared" ref="G16:J16" si="0">IFERROR((ROUND(G20/G23,8)),"－")</f>
        <v>－</v>
      </c>
      <c r="H16" s="1916" t="str">
        <f t="shared" si="0"/>
        <v>－</v>
      </c>
      <c r="I16" s="1916" t="str">
        <f t="shared" si="0"/>
        <v>－</v>
      </c>
      <c r="J16" s="1916" t="str">
        <f t="shared" si="0"/>
        <v>－</v>
      </c>
      <c r="K16" s="1935" t="str">
        <f>IFERROR(ROUND(J16-F16,8)*100,"－")</f>
        <v>－</v>
      </c>
      <c r="L16" s="2087"/>
      <c r="M16" s="2090" t="str">
        <f>IF(J16="－","－",IF(AND(I16&lt;絶対評価シート!G52,J16&lt;絶対評価シート!G52),2,IF(J16&lt;絶対評価シート!G52,4,IF(J16&lt;絶対評価シート!F52,6,IF(AND(J16&gt;=絶対評価シート!F52,OR(I16&lt;絶対評価シート!F52,I16="－")),8,IF(AND(I16&gt;=絶対評価シート!F52,J16&gt;=絶対評価シート!F52),10))))))</f>
        <v>－</v>
      </c>
      <c r="N16" s="1925" t="str" cm="1">
        <f t="array" ref="N16">IFERROR(_xlfn.IFS($K$16="－","－",$K$16/100&gt;=趨勢評価!H19,10,$K$16/100&gt;=趨勢評価!H18,8,$K$16/100&gt;趨勢評価!H17,6,$K$16/100&gt;趨勢評価!H16,4,$K$16/100&lt;=趨勢評価!H16,2),"－")</f>
        <v>－</v>
      </c>
      <c r="O16" s="1793" t="str">
        <f ca="1">IFERROR(OFFSET(INDEX(Y16:Y25,MATCH(J16,Y16:Y25,-1),1),0,-3),"－")</f>
        <v>－</v>
      </c>
      <c r="Q16" s="1806">
        <v>10</v>
      </c>
      <c r="R16" s="1941" t="s">
        <v>91</v>
      </c>
      <c r="S16" s="1818" t="s">
        <v>493</v>
      </c>
      <c r="T16" s="1813"/>
      <c r="U16" s="1814"/>
      <c r="V16" s="63">
        <v>10</v>
      </c>
      <c r="W16" s="597">
        <f>IF(OR('法人入力シート（要入力）'!$E$5="",'法人入力シート（要入力）'!$E$5="大学法人"),大学法人!AB60,短大法人!AB60)</f>
        <v>6.8956316900000001</v>
      </c>
      <c r="X16" s="485" t="s">
        <v>544</v>
      </c>
      <c r="Y16" s="605">
        <v>1000</v>
      </c>
    </row>
    <row r="17" spans="2:25" ht="24" customHeight="1">
      <c r="B17" s="1904"/>
      <c r="C17" s="1905"/>
      <c r="D17" s="1905"/>
      <c r="E17" s="1906"/>
      <c r="F17" s="1917"/>
      <c r="G17" s="1917"/>
      <c r="H17" s="1917"/>
      <c r="I17" s="1917"/>
      <c r="J17" s="1917"/>
      <c r="K17" s="1923"/>
      <c r="L17" s="2088"/>
      <c r="M17" s="2023"/>
      <c r="N17" s="1926"/>
      <c r="O17" s="1965"/>
      <c r="Q17" s="1806"/>
      <c r="R17" s="1941"/>
      <c r="S17" s="1815"/>
      <c r="T17" s="1816"/>
      <c r="U17" s="1817"/>
      <c r="V17" s="64">
        <v>9</v>
      </c>
      <c r="W17" s="487">
        <f>IF(OR('法人入力シート（要入力）'!$E$5="",'法人入力シート（要入力）'!$E$5="大学法人"),大学法人!Y60,短大法人!Y60)</f>
        <v>4.8772324999999999</v>
      </c>
      <c r="X17" s="488" t="s">
        <v>544</v>
      </c>
      <c r="Y17" s="598">
        <f>IF(OR('法人入力シート（要入力）'!$E$5="",'法人入力シート（要入力）'!$E$5="大学法人"),大学法人!AA60,短大法人!AA60)</f>
        <v>6.8956316800000002</v>
      </c>
    </row>
    <row r="18" spans="2:25" ht="24" customHeight="1">
      <c r="B18" s="1904"/>
      <c r="C18" s="1905"/>
      <c r="D18" s="1905"/>
      <c r="E18" s="1906"/>
      <c r="F18" s="1917"/>
      <c r="G18" s="1917"/>
      <c r="H18" s="1917"/>
      <c r="I18" s="1917"/>
      <c r="J18" s="1917"/>
      <c r="K18" s="1923"/>
      <c r="L18" s="2088"/>
      <c r="M18" s="2023"/>
      <c r="N18" s="1926"/>
      <c r="O18" s="1965"/>
      <c r="Q18" s="1796">
        <v>8</v>
      </c>
      <c r="R18" s="1941" t="s">
        <v>92</v>
      </c>
      <c r="S18" s="1818" t="s">
        <v>86</v>
      </c>
      <c r="T18" s="1813"/>
      <c r="U18" s="1814"/>
      <c r="V18" s="63">
        <v>8</v>
      </c>
      <c r="W18" s="484">
        <f>IF(OR('法人入力シート（要入力）'!$E$5="",'法人入力シート（要入力）'!$E$5="大学法人"),大学法人!V60,短大法人!V60)</f>
        <v>3.9326853700000002</v>
      </c>
      <c r="X18" s="485" t="s">
        <v>544</v>
      </c>
      <c r="Y18" s="490">
        <f>IF(OR('法人入力シート（要入力）'!$E$5="",'法人入力シート（要入力）'!$E$5="大学法人"),大学法人!X60,短大法人!X60)</f>
        <v>4.8772324899999999</v>
      </c>
    </row>
    <row r="19" spans="2:25" ht="24" customHeight="1">
      <c r="B19" s="1904"/>
      <c r="C19" s="1905"/>
      <c r="D19" s="1905"/>
      <c r="E19" s="1906"/>
      <c r="F19" s="1918"/>
      <c r="G19" s="1918"/>
      <c r="H19" s="1918"/>
      <c r="I19" s="1918"/>
      <c r="J19" s="1918"/>
      <c r="K19" s="1924"/>
      <c r="L19" s="2089"/>
      <c r="M19" s="2023"/>
      <c r="N19" s="1926"/>
      <c r="O19" s="1965"/>
      <c r="Q19" s="1796"/>
      <c r="R19" s="1941"/>
      <c r="S19" s="1815"/>
      <c r="T19" s="1816"/>
      <c r="U19" s="1817"/>
      <c r="V19" s="64">
        <v>7</v>
      </c>
      <c r="W19" s="487">
        <f>IF(OR('法人入力シート（要入力）'!$E$5="",'法人入力シート（要入力）'!$E$5="大学法人"),大学法人!S60,短大法人!S60)</f>
        <v>3.2373437799999998</v>
      </c>
      <c r="X19" s="488" t="s">
        <v>544</v>
      </c>
      <c r="Y19" s="489">
        <f>IF(OR('法人入力シート（要入力）'!$E$5="",'法人入力シート（要入力）'!$E$5="大学法人"),大学法人!U60,短大法人!U60)</f>
        <v>3.9326853600000002</v>
      </c>
    </row>
    <row r="20" spans="2:25" ht="24" customHeight="1">
      <c r="B20" s="51"/>
      <c r="C20" s="1890" t="s">
        <v>675</v>
      </c>
      <c r="D20" s="1891"/>
      <c r="E20" s="1892"/>
      <c r="F20" s="1846">
        <f>IFERROR('法人入力シート（要入力）'!D68,"－")</f>
        <v>0</v>
      </c>
      <c r="G20" s="1846">
        <f>IFERROR('法人入力シート（要入力）'!E68,"－")</f>
        <v>0</v>
      </c>
      <c r="H20" s="1846">
        <f>IFERROR('法人入力シート（要入力）'!F68,"－")</f>
        <v>0</v>
      </c>
      <c r="I20" s="1846">
        <f>IFERROR('法人入力シート（要入力）'!G68,"－")</f>
        <v>0</v>
      </c>
      <c r="J20" s="2057">
        <f>IFERROR('法人入力シート（要入力）'!H68,"－")</f>
        <v>0</v>
      </c>
      <c r="K20" s="1800">
        <f>IFERROR((J20-F20),"－")</f>
        <v>0</v>
      </c>
      <c r="L20" s="1803" t="str">
        <f>IF(OR(F20="－",F20=0,J20="－",J20=0),"－",(IF(AND(F20&lt;0,J20&lt;0),(J20-F20)/F20*-1,IF(AND(F20&lt;0,J20&gt;0),(J20-F20)/F20*-1,(J20-F20)/F20))))</f>
        <v>－</v>
      </c>
      <c r="M20" s="2023"/>
      <c r="N20" s="1926"/>
      <c r="O20" s="1965"/>
      <c r="Q20" s="1796">
        <v>6</v>
      </c>
      <c r="R20" s="1941" t="s">
        <v>93</v>
      </c>
      <c r="S20" s="1818" t="s">
        <v>81</v>
      </c>
      <c r="T20" s="1813"/>
      <c r="U20" s="1814"/>
      <c r="V20" s="63">
        <v>6</v>
      </c>
      <c r="W20" s="484">
        <f>IF(OR('法人入力シート（要入力）'!$E$5="",'法人入力シート（要入力）'!$E$5="大学法人"),大学法人!P60,短大法人!P60)</f>
        <v>2.7269375299999994</v>
      </c>
      <c r="X20" s="485" t="s">
        <v>544</v>
      </c>
      <c r="Y20" s="486">
        <f>IF(OR('法人入力シート（要入力）'!$E$5="",'法人入力シート（要入力）'!$E$5="大学法人"),大学法人!R60,短大法人!R60)</f>
        <v>3.2373437699999998</v>
      </c>
    </row>
    <row r="21" spans="2:25" ht="24" customHeight="1">
      <c r="B21" s="51"/>
      <c r="C21" s="1910"/>
      <c r="D21" s="1911"/>
      <c r="E21" s="1912"/>
      <c r="F21" s="1914"/>
      <c r="G21" s="1914"/>
      <c r="H21" s="1914"/>
      <c r="I21" s="1914"/>
      <c r="J21" s="2066"/>
      <c r="K21" s="2086"/>
      <c r="L21" s="1929"/>
      <c r="M21" s="2023"/>
      <c r="N21" s="1926"/>
      <c r="O21" s="1965"/>
      <c r="Q21" s="1796"/>
      <c r="R21" s="1941"/>
      <c r="S21" s="1815"/>
      <c r="T21" s="1816"/>
      <c r="U21" s="1817"/>
      <c r="V21" s="64">
        <v>5</v>
      </c>
      <c r="W21" s="487">
        <f>IF(OR('法人入力シート（要入力）'!$E$5="",'法人入力シート（要入力）'!$E$5="大学法人"),大学法人!M60,短大法人!M60)</f>
        <v>2.29277218</v>
      </c>
      <c r="X21" s="488" t="s">
        <v>544</v>
      </c>
      <c r="Y21" s="489">
        <f>IF(OR('法人入力シート（要入力）'!$E$5="",'法人入力シート（要入力）'!$E$5="大学法人"),大学法人!O60,短大法人!O60)</f>
        <v>2.7269375200000003</v>
      </c>
    </row>
    <row r="22" spans="2:25" ht="24" customHeight="1">
      <c r="B22" s="51"/>
      <c r="C22" s="1893"/>
      <c r="D22" s="1894"/>
      <c r="E22" s="1895"/>
      <c r="F22" s="1847"/>
      <c r="G22" s="1847"/>
      <c r="H22" s="1847"/>
      <c r="I22" s="1847"/>
      <c r="J22" s="2058"/>
      <c r="K22" s="2037"/>
      <c r="L22" s="1804"/>
      <c r="M22" s="2023"/>
      <c r="N22" s="1926"/>
      <c r="O22" s="1965"/>
      <c r="Q22" s="1796">
        <v>4</v>
      </c>
      <c r="R22" s="1941" t="s">
        <v>89</v>
      </c>
      <c r="S22" s="1818" t="s">
        <v>487</v>
      </c>
      <c r="T22" s="1813"/>
      <c r="U22" s="1814"/>
      <c r="V22" s="63">
        <v>4</v>
      </c>
      <c r="W22" s="484">
        <f>IF(OR('法人入力シート（要入力）'!$E$5="",'法人入力シート（要入力）'!$E$5="大学法人"),大学法人!J60,短大法人!J60)</f>
        <v>1.9589271199999998</v>
      </c>
      <c r="X22" s="485" t="s">
        <v>544</v>
      </c>
      <c r="Y22" s="486">
        <f>IF(OR('法人入力シート（要入力）'!$E$5="",'法人入力シート（要入力）'!$E$5="大学法人"),大学法人!L60,短大法人!L60)</f>
        <v>2.2927721700000001</v>
      </c>
    </row>
    <row r="23" spans="2:25" ht="24" customHeight="1">
      <c r="B23" s="51"/>
      <c r="C23" s="1890" t="s">
        <v>676</v>
      </c>
      <c r="D23" s="1891"/>
      <c r="E23" s="1891"/>
      <c r="F23" s="1846">
        <f>IFERROR('法人入力シート（要入力）'!D78,"－")</f>
        <v>0</v>
      </c>
      <c r="G23" s="1846">
        <f>IFERROR('法人入力シート（要入力）'!E78,"－")</f>
        <v>0</v>
      </c>
      <c r="H23" s="1846">
        <f>IFERROR('法人入力シート（要入力）'!F78,"－")</f>
        <v>0</v>
      </c>
      <c r="I23" s="1846">
        <f>IFERROR('法人入力シート（要入力）'!G78,"－")</f>
        <v>0</v>
      </c>
      <c r="J23" s="2057">
        <f>IFERROR('法人入力シート（要入力）'!H78,"－")</f>
        <v>0</v>
      </c>
      <c r="K23" s="1800">
        <f>IFERROR((J23-F23),"－")</f>
        <v>0</v>
      </c>
      <c r="L23" s="1805" t="str">
        <f>IF(OR(F23="－",F23=0,J23="－",J23=0),"－",(IF(AND(F23&lt;0,J23&lt;0),(J23-F23)/F23*-1,IF(AND(F23&lt;0,J23&gt;0),(J23-F23)/F23*-1,(J23-F23)/F23))))</f>
        <v>－</v>
      </c>
      <c r="M23" s="2023"/>
      <c r="N23" s="1926"/>
      <c r="O23" s="1965"/>
      <c r="Q23" s="1796"/>
      <c r="R23" s="1941"/>
      <c r="S23" s="1815"/>
      <c r="T23" s="1816"/>
      <c r="U23" s="1817"/>
      <c r="V23" s="64">
        <v>3</v>
      </c>
      <c r="W23" s="487">
        <f>IF(OR('法人入力シート（要入力）'!$E$5="",'法人入力シート（要入力）'!$E$5="大学法人"),大学法人!G60,短大法人!G60)</f>
        <v>1.5304945400000001</v>
      </c>
      <c r="X23" s="488" t="s">
        <v>544</v>
      </c>
      <c r="Y23" s="489">
        <f>IF(OR('法人入力シート（要入力）'!$E$5="",'法人入力シート（要入力）'!$E$5="大学法人"),大学法人!I60,短大法人!I60)</f>
        <v>1.9589271100000003</v>
      </c>
    </row>
    <row r="24" spans="2:25" ht="24" customHeight="1">
      <c r="B24" s="51"/>
      <c r="C24" s="1910"/>
      <c r="D24" s="1911"/>
      <c r="E24" s="1911"/>
      <c r="F24" s="1914"/>
      <c r="G24" s="1914"/>
      <c r="H24" s="1914"/>
      <c r="I24" s="1914"/>
      <c r="J24" s="2066"/>
      <c r="K24" s="2086"/>
      <c r="L24" s="1929"/>
      <c r="M24" s="2023"/>
      <c r="N24" s="1926"/>
      <c r="O24" s="1965"/>
      <c r="Q24" s="1796">
        <v>2</v>
      </c>
      <c r="R24" s="1941" t="s">
        <v>90</v>
      </c>
      <c r="S24" s="1908" t="s">
        <v>488</v>
      </c>
      <c r="T24" s="1820"/>
      <c r="U24" s="1821"/>
      <c r="V24" s="63">
        <v>2</v>
      </c>
      <c r="W24" s="491">
        <f>IF(OR('法人入力シート（要入力）'!$E$5="",'法人入力シート（要入力）'!$E$5="大学法人"),大学法人!D60,短大法人!D60)</f>
        <v>1.1565309100000001</v>
      </c>
      <c r="X24" s="485" t="s">
        <v>544</v>
      </c>
      <c r="Y24" s="492">
        <f>IF(OR('法人入力シート（要入力）'!$E$5="",'法人入力シート（要入力）'!$E$5="大学法人"),大学法人!F60,短大法人!F60)</f>
        <v>1.5304945299999999</v>
      </c>
    </row>
    <row r="25" spans="2:25" ht="24" customHeight="1">
      <c r="B25" s="61"/>
      <c r="C25" s="1896"/>
      <c r="D25" s="1897"/>
      <c r="E25" s="1897"/>
      <c r="F25" s="1915"/>
      <c r="G25" s="1915"/>
      <c r="H25" s="1915"/>
      <c r="I25" s="1915"/>
      <c r="J25" s="2067"/>
      <c r="K25" s="2034"/>
      <c r="L25" s="1828"/>
      <c r="M25" s="2091"/>
      <c r="N25" s="1927"/>
      <c r="O25" s="1795"/>
      <c r="Q25" s="1796"/>
      <c r="R25" s="1941"/>
      <c r="S25" s="1822"/>
      <c r="T25" s="1823"/>
      <c r="U25" s="1824"/>
      <c r="V25" s="64">
        <v>1</v>
      </c>
      <c r="W25" s="493"/>
      <c r="X25" s="488" t="s">
        <v>544</v>
      </c>
      <c r="Y25" s="489">
        <f>IF(OR('法人入力シート（要入力）'!$E$5="",'法人入力シート（要入力）'!$E$5="大学法人"),大学法人!C60,短大法人!C60)</f>
        <v>1.1565309000000001</v>
      </c>
    </row>
    <row r="26" spans="2:25" ht="24" customHeight="1">
      <c r="Q26" s="81"/>
    </row>
  </sheetData>
  <mergeCells count="64">
    <mergeCell ref="W13:Y15"/>
    <mergeCell ref="S13:U15"/>
    <mergeCell ref="J23:J25"/>
    <mergeCell ref="K23:K25"/>
    <mergeCell ref="R1:Y1"/>
    <mergeCell ref="Q22:Q23"/>
    <mergeCell ref="R22:R23"/>
    <mergeCell ref="Q24:Q25"/>
    <mergeCell ref="R24:R25"/>
    <mergeCell ref="R16:R17"/>
    <mergeCell ref="R18:R19"/>
    <mergeCell ref="R20:R21"/>
    <mergeCell ref="S16:U17"/>
    <mergeCell ref="S18:U19"/>
    <mergeCell ref="S20:U21"/>
    <mergeCell ref="S22:U23"/>
    <mergeCell ref="V13:V15"/>
    <mergeCell ref="S24:U25"/>
    <mergeCell ref="L23:L25"/>
    <mergeCell ref="M16:M25"/>
    <mergeCell ref="N16:N25"/>
    <mergeCell ref="O16:O25"/>
    <mergeCell ref="Q18:Q19"/>
    <mergeCell ref="Q16:Q17"/>
    <mergeCell ref="Q20:Q21"/>
    <mergeCell ref="M13:M15"/>
    <mergeCell ref="N13:N15"/>
    <mergeCell ref="O13:O15"/>
    <mergeCell ref="Q13:Q15"/>
    <mergeCell ref="R13:R15"/>
    <mergeCell ref="J13:J15"/>
    <mergeCell ref="K13:K15"/>
    <mergeCell ref="J20:J22"/>
    <mergeCell ref="K20:K22"/>
    <mergeCell ref="L20:L22"/>
    <mergeCell ref="L13:L15"/>
    <mergeCell ref="K16:K19"/>
    <mergeCell ref="L16:L19"/>
    <mergeCell ref="B13:E15"/>
    <mergeCell ref="F13:F15"/>
    <mergeCell ref="G13:G15"/>
    <mergeCell ref="H13:H15"/>
    <mergeCell ref="I13:I15"/>
    <mergeCell ref="G6:Y11"/>
    <mergeCell ref="A1:C1"/>
    <mergeCell ref="D1:H1"/>
    <mergeCell ref="C8:E8"/>
    <mergeCell ref="C9:E9"/>
    <mergeCell ref="H16:H19"/>
    <mergeCell ref="I16:I19"/>
    <mergeCell ref="J16:J19"/>
    <mergeCell ref="C23:E25"/>
    <mergeCell ref="C20:E22"/>
    <mergeCell ref="B16:E19"/>
    <mergeCell ref="F16:F19"/>
    <mergeCell ref="G16:G19"/>
    <mergeCell ref="F20:F22"/>
    <mergeCell ref="F23:F25"/>
    <mergeCell ref="G20:G22"/>
    <mergeCell ref="H20:H22"/>
    <mergeCell ref="I20:I22"/>
    <mergeCell ref="G23:G25"/>
    <mergeCell ref="H23:H25"/>
    <mergeCell ref="I23:I25"/>
  </mergeCells>
  <phoneticPr fontId="1"/>
  <conditionalFormatting sqref="R16:R17">
    <cfRule type="expression" dxfId="412" priority="22">
      <formula>$M$16=10</formula>
    </cfRule>
  </conditionalFormatting>
  <conditionalFormatting sqref="R18:R19">
    <cfRule type="expression" dxfId="411" priority="21">
      <formula>$M$16=8</formula>
    </cfRule>
  </conditionalFormatting>
  <conditionalFormatting sqref="R20:R21">
    <cfRule type="expression" dxfId="410" priority="20">
      <formula>$M$16=6</formula>
    </cfRule>
  </conditionalFormatting>
  <conditionalFormatting sqref="R22:R23">
    <cfRule type="expression" dxfId="409" priority="19">
      <formula>$M$16=4</formula>
    </cfRule>
  </conditionalFormatting>
  <conditionalFormatting sqref="R24:R25">
    <cfRule type="expression" dxfId="408" priority="18">
      <formula>$M$16=2</formula>
    </cfRule>
  </conditionalFormatting>
  <conditionalFormatting sqref="S16:U17">
    <cfRule type="expression" dxfId="407" priority="17">
      <formula>$N$16=10</formula>
    </cfRule>
  </conditionalFormatting>
  <conditionalFormatting sqref="S18:U19">
    <cfRule type="expression" dxfId="406" priority="16">
      <formula>$N$16=8</formula>
    </cfRule>
  </conditionalFormatting>
  <conditionalFormatting sqref="S20:U21">
    <cfRule type="expression" dxfId="405" priority="15">
      <formula>$N$16=6</formula>
    </cfRule>
  </conditionalFormatting>
  <conditionalFormatting sqref="S22:U23">
    <cfRule type="expression" dxfId="404" priority="14">
      <formula>$N$16=4</formula>
    </cfRule>
  </conditionalFormatting>
  <conditionalFormatting sqref="S24:U25">
    <cfRule type="expression" dxfId="403" priority="13">
      <formula>$N$16=2</formula>
    </cfRule>
  </conditionalFormatting>
  <conditionalFormatting sqref="W16:X16">
    <cfRule type="expression" dxfId="402" priority="12">
      <formula>$O$16=10</formula>
    </cfRule>
  </conditionalFormatting>
  <conditionalFormatting sqref="W17:Y17">
    <cfRule type="expression" dxfId="401" priority="11">
      <formula>$O$16=9</formula>
    </cfRule>
  </conditionalFormatting>
  <conditionalFormatting sqref="W18:Y18">
    <cfRule type="expression" dxfId="400" priority="10">
      <formula>$O$16=8</formula>
    </cfRule>
  </conditionalFormatting>
  <conditionalFormatting sqref="W19:Y19">
    <cfRule type="expression" dxfId="399" priority="9">
      <formula>$O$16=7</formula>
    </cfRule>
  </conditionalFormatting>
  <conditionalFormatting sqref="W20:Y20">
    <cfRule type="expression" dxfId="398" priority="8">
      <formula>$O$16=6</formula>
    </cfRule>
  </conditionalFormatting>
  <conditionalFormatting sqref="W21:Y21">
    <cfRule type="expression" dxfId="397" priority="7">
      <formula>$O$16=5</formula>
    </cfRule>
  </conditionalFormatting>
  <conditionalFormatting sqref="W22:Y22">
    <cfRule type="expression" dxfId="396" priority="6">
      <formula>$O$16=4</formula>
    </cfRule>
  </conditionalFormatting>
  <conditionalFormatting sqref="W23:Y23">
    <cfRule type="expression" dxfId="395" priority="5">
      <formula>$O$16=3</formula>
    </cfRule>
  </conditionalFormatting>
  <conditionalFormatting sqref="W24:Y24">
    <cfRule type="expression" dxfId="394" priority="4">
      <formula>$O$16=2</formula>
    </cfRule>
  </conditionalFormatting>
  <conditionalFormatting sqref="W25:Y25">
    <cfRule type="expression" dxfId="393" priority="3">
      <formula>$O$16=1</formula>
    </cfRule>
  </conditionalFormatting>
  <conditionalFormatting sqref="Y16">
    <cfRule type="expression" dxfId="392" priority="1">
      <formula>$O$16=10</formula>
    </cfRule>
  </conditionalFormatting>
  <conditionalFormatting sqref="Y16">
    <cfRule type="expression" dxfId="391" priority="2">
      <formula>$O$16=10</formula>
    </cfRule>
  </conditionalFormatting>
  <hyperlinks>
    <hyperlink ref="R1:Y1" location="'総括表(法人全体)'!A1" display="総括表（法人全体）へ戻る"/>
  </hyperlinks>
  <printOptions horizontalCentered="1" verticalCentered="1"/>
  <pageMargins left="0.39370078740157483" right="0.39370078740157483" top="0.39370078740157483" bottom="0.39370078740157483" header="0" footer="0.19685039370078741"/>
  <pageSetup paperSize="9" scale="76" orientation="landscape" r:id="rId1"/>
  <headerFooter scaleWithDoc="0">
    <oddFooter>&amp;P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CCECFF"/>
    <pageSetUpPr fitToPage="1"/>
  </sheetPr>
  <dimension ref="A1:AA28"/>
  <sheetViews>
    <sheetView showGridLines="0" zoomScaleNormal="100" zoomScaleSheetLayoutView="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4.6640625" style="1" customWidth="1"/>
    <col min="17" max="17" width="3.6640625" style="2" customWidth="1"/>
    <col min="18" max="18" width="13.77734375" style="1" customWidth="1"/>
    <col min="19" max="19" width="5.6640625" style="1" customWidth="1"/>
    <col min="20" max="20" width="2.44140625" style="2" customWidth="1"/>
    <col min="21" max="21" width="5.6640625" style="1" customWidth="1"/>
    <col min="22" max="22" width="3.44140625" style="1" bestFit="1" customWidth="1"/>
    <col min="23" max="23" width="3.77734375" style="1" customWidth="1"/>
    <col min="24" max="24" width="2.44140625" style="1" customWidth="1"/>
    <col min="25" max="25" width="3.6640625" style="1" customWidth="1"/>
    <col min="26" max="16384" width="10.6640625" style="1"/>
  </cols>
  <sheetData>
    <row r="1" spans="1:27" ht="24" customHeight="1" thickBot="1">
      <c r="A1" s="1858" t="s">
        <v>0</v>
      </c>
      <c r="B1" s="1859"/>
      <c r="C1" s="1860"/>
      <c r="D1" s="1855" t="str">
        <f>IF('法人入力シート（要入力）'!E4="","",'法人入力シート（要入力）'!E4)</f>
        <v/>
      </c>
      <c r="E1" s="1856"/>
      <c r="F1" s="1856"/>
      <c r="G1" s="1856"/>
      <c r="H1" s="1857"/>
      <c r="I1" s="58"/>
      <c r="J1" s="58"/>
      <c r="K1" s="58"/>
      <c r="L1" s="58"/>
      <c r="M1" s="58"/>
      <c r="N1" s="58"/>
      <c r="O1" s="58"/>
      <c r="P1" s="58"/>
      <c r="Q1" s="65"/>
      <c r="R1" s="1885" t="s">
        <v>491</v>
      </c>
      <c r="S1" s="1886"/>
      <c r="T1" s="1886"/>
      <c r="U1" s="1886"/>
      <c r="V1" s="1886"/>
      <c r="W1" s="1886"/>
      <c r="X1" s="1886"/>
      <c r="Y1" s="1886"/>
    </row>
    <row r="2" spans="1:27" ht="24" customHeight="1">
      <c r="A2" s="58"/>
      <c r="B2" s="58"/>
      <c r="C2" s="58"/>
      <c r="D2" s="58"/>
      <c r="E2" s="58"/>
      <c r="F2" s="58"/>
      <c r="G2" s="58"/>
      <c r="H2" s="58"/>
      <c r="I2" s="58"/>
      <c r="J2" s="58"/>
      <c r="K2" s="58"/>
      <c r="L2" s="58"/>
      <c r="M2" s="58"/>
      <c r="N2" s="58"/>
      <c r="O2" s="58"/>
      <c r="P2" s="58"/>
      <c r="Q2" s="65"/>
      <c r="R2" s="58"/>
      <c r="S2" s="58"/>
      <c r="T2" s="65"/>
      <c r="U2" s="58"/>
      <c r="V2" s="58"/>
      <c r="W2" s="58"/>
      <c r="X2" s="58"/>
      <c r="Y2" s="58"/>
    </row>
    <row r="3" spans="1:27" ht="24" customHeight="1">
      <c r="A3" s="57" t="s">
        <v>1</v>
      </c>
      <c r="B3" s="58"/>
      <c r="C3" s="58"/>
      <c r="D3" s="58"/>
      <c r="E3" s="58"/>
      <c r="F3" s="58"/>
      <c r="G3" s="58"/>
      <c r="H3" s="58"/>
      <c r="I3" s="58"/>
      <c r="J3" s="58"/>
      <c r="K3" s="58"/>
      <c r="L3" s="58"/>
      <c r="M3" s="58"/>
      <c r="N3" s="58"/>
      <c r="O3" s="58"/>
      <c r="P3" s="58"/>
      <c r="Q3" s="65"/>
      <c r="R3" s="58"/>
      <c r="S3" s="58"/>
      <c r="T3" s="65"/>
      <c r="U3" s="58"/>
      <c r="V3" s="58"/>
      <c r="W3" s="58"/>
      <c r="X3" s="58"/>
      <c r="Y3" s="58"/>
    </row>
    <row r="4" spans="1:27" ht="24" customHeight="1">
      <c r="A4" s="57" t="s">
        <v>42</v>
      </c>
      <c r="B4" s="58"/>
      <c r="C4" s="58"/>
      <c r="D4" s="58"/>
      <c r="E4" s="58"/>
      <c r="F4" s="58"/>
      <c r="G4" s="58"/>
      <c r="H4" s="58"/>
      <c r="I4" s="58"/>
      <c r="J4" s="58"/>
      <c r="K4" s="58"/>
      <c r="L4" s="58"/>
      <c r="M4" s="58"/>
      <c r="N4" s="58"/>
      <c r="O4" s="58"/>
      <c r="P4" s="58"/>
      <c r="Q4" s="65"/>
      <c r="R4" s="58"/>
      <c r="S4" s="58"/>
      <c r="T4" s="65"/>
      <c r="U4" s="58"/>
      <c r="V4" s="58"/>
      <c r="W4" s="58"/>
      <c r="X4" s="58"/>
      <c r="Y4" s="58"/>
    </row>
    <row r="5" spans="1:27" ht="24" customHeight="1">
      <c r="A5" s="58"/>
      <c r="B5" s="58"/>
      <c r="C5" s="58"/>
      <c r="D5" s="58"/>
      <c r="E5" s="58"/>
      <c r="F5" s="58"/>
      <c r="G5" s="58"/>
      <c r="I5" s="74" t="s">
        <v>3</v>
      </c>
      <c r="J5" s="58"/>
      <c r="K5" s="58"/>
      <c r="L5" s="58"/>
      <c r="M5" s="58"/>
      <c r="N5" s="58"/>
      <c r="O5" s="58"/>
      <c r="P5" s="58"/>
      <c r="Q5" s="58"/>
      <c r="R5" s="65"/>
      <c r="S5" s="58"/>
      <c r="T5" s="58"/>
      <c r="U5" s="65"/>
      <c r="V5" s="58"/>
      <c r="W5" s="58"/>
      <c r="X5" s="58"/>
      <c r="Y5" s="58"/>
    </row>
    <row r="6" spans="1:27" ht="24" customHeight="1">
      <c r="A6" s="58"/>
      <c r="B6" s="70" t="s">
        <v>43</v>
      </c>
      <c r="C6" s="72"/>
      <c r="D6" s="58"/>
      <c r="E6" s="58"/>
      <c r="F6" s="58"/>
      <c r="G6" s="58"/>
      <c r="I6" s="1921" t="s">
        <v>1200</v>
      </c>
      <c r="J6" s="1921"/>
      <c r="K6" s="1921"/>
      <c r="L6" s="1921"/>
      <c r="M6" s="1921"/>
      <c r="N6" s="1921"/>
      <c r="O6" s="1921"/>
      <c r="P6" s="1921"/>
      <c r="Q6" s="1921"/>
      <c r="R6" s="1921"/>
      <c r="S6" s="1921"/>
      <c r="T6" s="1921"/>
      <c r="U6" s="1921"/>
      <c r="V6" s="1921"/>
      <c r="W6" s="1921"/>
      <c r="X6" s="1921"/>
      <c r="Y6" s="1921"/>
    </row>
    <row r="7" spans="1:27" ht="24" customHeight="1">
      <c r="A7" s="58"/>
      <c r="B7" s="70"/>
      <c r="C7" s="589" t="s">
        <v>796</v>
      </c>
      <c r="D7" s="58"/>
      <c r="E7" s="58"/>
      <c r="F7" s="58"/>
      <c r="G7" s="58"/>
      <c r="H7" s="845"/>
      <c r="I7" s="1921"/>
      <c r="J7" s="1921"/>
      <c r="K7" s="1921"/>
      <c r="L7" s="1921"/>
      <c r="M7" s="1921"/>
      <c r="N7" s="1921"/>
      <c r="O7" s="1921"/>
      <c r="P7" s="1921"/>
      <c r="Q7" s="1921"/>
      <c r="R7" s="1921"/>
      <c r="S7" s="1921"/>
      <c r="T7" s="1921"/>
      <c r="U7" s="1921"/>
      <c r="V7" s="1921"/>
      <c r="W7" s="1921"/>
      <c r="X7" s="1921"/>
      <c r="Y7" s="1921"/>
    </row>
    <row r="8" spans="1:27" ht="24" customHeight="1">
      <c r="A8" s="58"/>
      <c r="B8" s="58"/>
      <c r="C8" s="59" t="s">
        <v>17</v>
      </c>
      <c r="D8" s="58"/>
      <c r="E8" s="58"/>
      <c r="F8" s="59"/>
      <c r="G8" s="59"/>
      <c r="H8" s="845"/>
      <c r="I8" s="1921"/>
      <c r="J8" s="1921"/>
      <c r="K8" s="1921"/>
      <c r="L8" s="1921"/>
      <c r="M8" s="1921"/>
      <c r="N8" s="1921"/>
      <c r="O8" s="1921"/>
      <c r="P8" s="1921"/>
      <c r="Q8" s="1921"/>
      <c r="R8" s="1921"/>
      <c r="S8" s="1921"/>
      <c r="T8" s="1921"/>
      <c r="U8" s="1921"/>
      <c r="V8" s="1921"/>
      <c r="W8" s="1921"/>
      <c r="X8" s="1921"/>
      <c r="Y8" s="1921"/>
    </row>
    <row r="9" spans="1:27" ht="24" customHeight="1">
      <c r="A9" s="58"/>
      <c r="B9" s="59"/>
      <c r="C9" s="1862" t="s">
        <v>44</v>
      </c>
      <c r="D9" s="1862"/>
      <c r="E9" s="1862"/>
      <c r="F9" s="59"/>
      <c r="G9" s="59"/>
      <c r="H9" s="845"/>
      <c r="I9" s="1921"/>
      <c r="J9" s="1921"/>
      <c r="K9" s="1921"/>
      <c r="L9" s="1921"/>
      <c r="M9" s="1921"/>
      <c r="N9" s="1921"/>
      <c r="O9" s="1921"/>
      <c r="P9" s="1921"/>
      <c r="Q9" s="1921"/>
      <c r="R9" s="1921"/>
      <c r="S9" s="1921"/>
      <c r="T9" s="1921"/>
      <c r="U9" s="1921"/>
      <c r="V9" s="1921"/>
      <c r="W9" s="1921"/>
      <c r="X9" s="1921"/>
      <c r="Y9" s="1921"/>
    </row>
    <row r="10" spans="1:27" ht="24" customHeight="1">
      <c r="A10" s="58"/>
      <c r="B10" s="59"/>
      <c r="C10" s="1863" t="s">
        <v>36</v>
      </c>
      <c r="D10" s="1863"/>
      <c r="E10" s="1863"/>
      <c r="F10" s="59"/>
      <c r="G10" s="59"/>
      <c r="H10" s="845"/>
      <c r="I10" s="1921"/>
      <c r="J10" s="1921"/>
      <c r="K10" s="1921"/>
      <c r="L10" s="1921"/>
      <c r="M10" s="1921"/>
      <c r="N10" s="1921"/>
      <c r="O10" s="1921"/>
      <c r="P10" s="1921"/>
      <c r="Q10" s="1921"/>
      <c r="R10" s="1921"/>
      <c r="S10" s="1921"/>
      <c r="T10" s="1921"/>
      <c r="U10" s="1921"/>
      <c r="V10" s="1921"/>
      <c r="W10" s="1921"/>
      <c r="X10" s="1921"/>
      <c r="Y10" s="1921"/>
    </row>
    <row r="11" spans="1:27" ht="24" customHeight="1">
      <c r="B11" s="59"/>
      <c r="C11" s="850"/>
      <c r="D11" s="850"/>
      <c r="E11" s="850"/>
      <c r="F11" s="59"/>
      <c r="G11" s="59"/>
      <c r="H11" s="845"/>
      <c r="I11" s="845"/>
      <c r="J11" s="845"/>
      <c r="K11" s="845"/>
      <c r="L11" s="845"/>
      <c r="M11" s="845"/>
      <c r="N11" s="71"/>
      <c r="O11" s="845"/>
      <c r="P11" s="845"/>
      <c r="Q11" s="845"/>
      <c r="R11" s="845"/>
      <c r="S11" s="845"/>
      <c r="T11" s="845"/>
      <c r="U11" s="845"/>
      <c r="V11" s="845"/>
      <c r="W11" s="845"/>
      <c r="X11" s="845"/>
      <c r="Y11" s="845"/>
    </row>
    <row r="12" spans="1:27" ht="24" customHeight="1">
      <c r="B12" s="47" t="s">
        <v>1208</v>
      </c>
      <c r="O12" s="35" t="s">
        <v>45</v>
      </c>
      <c r="Q12" s="4" t="s">
        <v>60</v>
      </c>
      <c r="AA12" s="50"/>
    </row>
    <row r="13" spans="1:27" ht="24" customHeight="1">
      <c r="B13" s="1784" t="s">
        <v>16</v>
      </c>
      <c r="C13" s="1785"/>
      <c r="D13" s="1785"/>
      <c r="E13" s="1786"/>
      <c r="F13" s="1919">
        <f>'法人入力シート（要入力）'!$D$11</f>
        <v>2020</v>
      </c>
      <c r="G13" s="1842">
        <f>'法人入力シート（要入力）'!$E$11</f>
        <v>2021</v>
      </c>
      <c r="H13" s="1781">
        <f>'法人入力シート（要入力）'!$F$11</f>
        <v>2022</v>
      </c>
      <c r="I13" s="1839">
        <f>'法人入力シート（要入力）'!$G$11</f>
        <v>2023</v>
      </c>
      <c r="J13" s="1839">
        <f>'法人入力シート（要入力）'!$H$11</f>
        <v>2024</v>
      </c>
      <c r="K13" s="1879" t="str">
        <f>"増減
"&amp;$J$13&amp;"-"&amp;$F$13</f>
        <v>増減
2024-2020</v>
      </c>
      <c r="L13" s="1887" t="str">
        <f>"対"&amp;$F$13&amp;"
年度
伸び率"</f>
        <v>対2020
年度
伸び率</v>
      </c>
      <c r="M13" s="1836" t="s">
        <v>14</v>
      </c>
      <c r="N13" s="1876" t="s">
        <v>13</v>
      </c>
      <c r="O13" s="1876" t="s">
        <v>15</v>
      </c>
      <c r="P13" s="3"/>
      <c r="Q13" s="1873" t="s">
        <v>48</v>
      </c>
      <c r="R13" s="1870" t="s">
        <v>10</v>
      </c>
      <c r="S13" s="1864" t="s">
        <v>137</v>
      </c>
      <c r="T13" s="1848"/>
      <c r="U13" s="1836"/>
      <c r="V13" s="1882" t="s">
        <v>48</v>
      </c>
      <c r="W13" s="1849" t="s">
        <v>49</v>
      </c>
      <c r="X13" s="1849"/>
      <c r="Y13" s="1850"/>
      <c r="AA13" s="746"/>
    </row>
    <row r="14" spans="1:27" ht="24" customHeight="1">
      <c r="B14" s="1787"/>
      <c r="C14" s="1788"/>
      <c r="D14" s="1788"/>
      <c r="E14" s="1789"/>
      <c r="F14" s="1782"/>
      <c r="G14" s="1782"/>
      <c r="H14" s="1782"/>
      <c r="I14" s="1840"/>
      <c r="J14" s="1840"/>
      <c r="K14" s="1880"/>
      <c r="L14" s="1888"/>
      <c r="M14" s="1837"/>
      <c r="N14" s="1877"/>
      <c r="O14" s="1877"/>
      <c r="P14" s="3"/>
      <c r="Q14" s="1874"/>
      <c r="R14" s="1871"/>
      <c r="S14" s="1865"/>
      <c r="T14" s="1866"/>
      <c r="U14" s="1837"/>
      <c r="V14" s="1883"/>
      <c r="W14" s="1851"/>
      <c r="X14" s="1851"/>
      <c r="Y14" s="1852"/>
      <c r="AA14" s="50"/>
    </row>
    <row r="15" spans="1:27" ht="24" customHeight="1">
      <c r="B15" s="1790"/>
      <c r="C15" s="1791"/>
      <c r="D15" s="1791"/>
      <c r="E15" s="1792"/>
      <c r="F15" s="1783"/>
      <c r="G15" s="1783"/>
      <c r="H15" s="1783"/>
      <c r="I15" s="1841"/>
      <c r="J15" s="1841"/>
      <c r="K15" s="1881"/>
      <c r="L15" s="1889"/>
      <c r="M15" s="1838"/>
      <c r="N15" s="1878"/>
      <c r="O15" s="1878"/>
      <c r="Q15" s="1875"/>
      <c r="R15" s="1872"/>
      <c r="S15" s="1867"/>
      <c r="T15" s="1868"/>
      <c r="U15" s="1838"/>
      <c r="V15" s="1884"/>
      <c r="W15" s="1853"/>
      <c r="X15" s="1853"/>
      <c r="Y15" s="1854"/>
      <c r="AA15" s="28"/>
    </row>
    <row r="16" spans="1:27" ht="24" customHeight="1">
      <c r="B16" s="2044" t="s">
        <v>680</v>
      </c>
      <c r="C16" s="2072"/>
      <c r="D16" s="2072"/>
      <c r="E16" s="2073"/>
      <c r="F16" s="2096" t="str">
        <f>IFERROR(IF(AND(F24&gt;0,F22&gt;0),(ROUND(F22/F24,8)),"－"),"－")</f>
        <v>－</v>
      </c>
      <c r="G16" s="2096" t="str">
        <f t="shared" ref="G16:I16" si="0">IFERROR(IF(AND(G24&gt;0,G22&gt;0),(ROUND(G22/G24,8)),"－"),"－")</f>
        <v>－</v>
      </c>
      <c r="H16" s="2096" t="str">
        <f t="shared" si="0"/>
        <v>－</v>
      </c>
      <c r="I16" s="2096" t="str">
        <f t="shared" si="0"/>
        <v>－</v>
      </c>
      <c r="J16" s="2098" t="str">
        <f>IFERROR(IF(AND(J24&gt;0,J22&gt;0),(ROUND(J22/J24,8)),"－"),"－")</f>
        <v>－</v>
      </c>
      <c r="K16" s="2060" t="str">
        <f>IFERROR((J16-F16),"－")</f>
        <v>－</v>
      </c>
      <c r="L16" s="2095" t="str">
        <f>IF(OR(F16="－",F16=0,J16="－",J16=0),"－",(IF(AND(F16&lt;0,J16&lt;0),ROUND((J16-F16)/F16,8)*-1,IF(AND(F16&lt;0,J16&gt;0),ROUND((J16-F16)/F16,8)*-1,ROUND((J16-F16)/F16,8)))))</f>
        <v>－</v>
      </c>
      <c r="M16" s="1843" t="str">
        <f>IF((J16&lt;&gt;"－"),IF(AND(I16&lt;&gt;"－",I16&gt;絶対評価シート!$G$55,J16&gt;絶対評価シート!$G$55),2,IF(J16&gt;絶対評価シート!$G$55,4,IF(AND(I16&gt;絶対評価シート!$G$55,J16&lt;=絶対評価シート!$G$55),8,IF(AND(I16&lt;=絶対評価シート!$G$55,J16&lt;=絶対評価シート!$G$55),10)))),"－")</f>
        <v>－</v>
      </c>
      <c r="N16" s="1925" t="str" cm="1">
        <f t="array" ref="N16">IFERROR(_xlfn.IFS($L$16="－","－",$L$16&gt;=趨勢評価!N19,2,$L$16&gt;=趨勢評価!N18,4,$L$16&gt;趨勢評価!N17,6,$L$16&gt;趨勢評価!N16,8,$L$16&lt;=趨勢評価!N16,10),"－")</f>
        <v>－</v>
      </c>
      <c r="O16" s="2019"/>
      <c r="Q16" s="1806">
        <v>10</v>
      </c>
      <c r="R16" s="1941" t="s">
        <v>94</v>
      </c>
      <c r="S16" s="1818" t="s">
        <v>502</v>
      </c>
      <c r="T16" s="1813"/>
      <c r="U16" s="1814"/>
      <c r="V16" s="63">
        <v>10</v>
      </c>
      <c r="W16" s="29"/>
      <c r="X16" s="30" t="s">
        <v>12</v>
      </c>
      <c r="Y16" s="31"/>
      <c r="AA16" s="747"/>
    </row>
    <row r="17" spans="2:27" ht="24" customHeight="1">
      <c r="B17" s="2074"/>
      <c r="C17" s="2075"/>
      <c r="D17" s="2075"/>
      <c r="E17" s="2076"/>
      <c r="F17" s="2097"/>
      <c r="G17" s="2097"/>
      <c r="H17" s="2097"/>
      <c r="I17" s="2097"/>
      <c r="J17" s="2099"/>
      <c r="K17" s="2062"/>
      <c r="L17" s="2093"/>
      <c r="M17" s="1844"/>
      <c r="N17" s="1926"/>
      <c r="O17" s="2020"/>
      <c r="Q17" s="1806"/>
      <c r="R17" s="1941"/>
      <c r="S17" s="1815"/>
      <c r="T17" s="1816"/>
      <c r="U17" s="1817"/>
      <c r="V17" s="64">
        <v>9</v>
      </c>
      <c r="W17" s="32"/>
      <c r="X17" s="33" t="s">
        <v>12</v>
      </c>
      <c r="Y17" s="34"/>
      <c r="AA17" s="747"/>
    </row>
    <row r="18" spans="2:27" ht="24" customHeight="1">
      <c r="B18" s="51"/>
      <c r="C18" s="1890" t="s">
        <v>671</v>
      </c>
      <c r="D18" s="1891"/>
      <c r="E18" s="1892"/>
      <c r="F18" s="1846">
        <f>IFERROR('法人入力シート（要入力）'!D95,"－")</f>
        <v>0</v>
      </c>
      <c r="G18" s="1846">
        <f>IFERROR('法人入力シート（要入力）'!E95,"－")</f>
        <v>0</v>
      </c>
      <c r="H18" s="1846">
        <f>IFERROR('法人入力シート（要入力）'!F95,"－")</f>
        <v>0</v>
      </c>
      <c r="I18" s="1846">
        <f>IFERROR('法人入力シート（要入力）'!G95,"－")</f>
        <v>0</v>
      </c>
      <c r="J18" s="2057">
        <f>IFERROR('法人入力シート（要入力）'!H95,"－")</f>
        <v>0</v>
      </c>
      <c r="K18" s="1800">
        <f>IFERROR(J18-F18,"－")</f>
        <v>0</v>
      </c>
      <c r="L18" s="2092" t="str">
        <f>IF(OR(F18="－",F18=0,J18="－",J18=0),"－",(IF(AND(F18&lt;0,J18&lt;0),(J18-F18)/F18*-1,IF(AND(F18&lt;0,J18&gt;0),(J18-F18)/F18*-1,(J18-F18)/F18))))</f>
        <v>－</v>
      </c>
      <c r="M18" s="1844"/>
      <c r="N18" s="1926"/>
      <c r="O18" s="2020"/>
      <c r="Q18" s="1796">
        <v>8</v>
      </c>
      <c r="R18" s="1941" t="s">
        <v>95</v>
      </c>
      <c r="S18" s="1818" t="s">
        <v>503</v>
      </c>
      <c r="T18" s="1813"/>
      <c r="U18" s="1814"/>
      <c r="V18" s="63">
        <v>8</v>
      </c>
      <c r="W18" s="29"/>
      <c r="X18" s="30" t="s">
        <v>12</v>
      </c>
      <c r="Y18" s="31"/>
    </row>
    <row r="19" spans="2:27" ht="24" customHeight="1">
      <c r="B19" s="51"/>
      <c r="C19" s="1893"/>
      <c r="D19" s="1894"/>
      <c r="E19" s="1895"/>
      <c r="F19" s="1847"/>
      <c r="G19" s="1847"/>
      <c r="H19" s="1847"/>
      <c r="I19" s="1847"/>
      <c r="J19" s="2058"/>
      <c r="K19" s="1801"/>
      <c r="L19" s="2093"/>
      <c r="M19" s="1844"/>
      <c r="N19" s="1926"/>
      <c r="O19" s="2020"/>
      <c r="Q19" s="1796"/>
      <c r="R19" s="1941"/>
      <c r="S19" s="1815"/>
      <c r="T19" s="1816"/>
      <c r="U19" s="1817"/>
      <c r="V19" s="64">
        <v>7</v>
      </c>
      <c r="W19" s="32"/>
      <c r="X19" s="33" t="s">
        <v>12</v>
      </c>
      <c r="Y19" s="34"/>
      <c r="AA19" s="28"/>
    </row>
    <row r="20" spans="2:27" ht="24" customHeight="1">
      <c r="B20" s="51"/>
      <c r="C20" s="1890" t="s">
        <v>677</v>
      </c>
      <c r="D20" s="1891"/>
      <c r="E20" s="1892"/>
      <c r="F20" s="1846">
        <f>IFERROR('法人入力シート（要入力）'!D100,"－")</f>
        <v>0</v>
      </c>
      <c r="G20" s="1846">
        <f>IFERROR('法人入力シート（要入力）'!E100,"－")</f>
        <v>0</v>
      </c>
      <c r="H20" s="1846">
        <f>IFERROR('法人入力シート（要入力）'!F100,"－")</f>
        <v>0</v>
      </c>
      <c r="I20" s="1846">
        <f>IFERROR('法人入力シート（要入力）'!G100,"－")</f>
        <v>0</v>
      </c>
      <c r="J20" s="2057">
        <f>IFERROR('法人入力シート（要入力）'!H100,"－")</f>
        <v>0</v>
      </c>
      <c r="K20" s="1800">
        <f>IFERROR(J20-F20,"－")</f>
        <v>0</v>
      </c>
      <c r="L20" s="2092" t="str">
        <f>IF(OR(F20="－",F20=0,J20="－",J20=0),"－",(IF(AND(F20&lt;0,J20&lt;0),(J20-F20)/F20*-1,IF(AND(F20&lt;0,J20&gt;0),(J20-F20)/F20*-1,(J20-F20)/F20))))</f>
        <v>－</v>
      </c>
      <c r="M20" s="1844"/>
      <c r="N20" s="1926"/>
      <c r="O20" s="2020"/>
      <c r="Q20" s="1796">
        <v>6</v>
      </c>
      <c r="R20" s="1941" t="s">
        <v>88</v>
      </c>
      <c r="S20" s="1818" t="s">
        <v>753</v>
      </c>
      <c r="T20" s="1813"/>
      <c r="U20" s="1814"/>
      <c r="V20" s="63">
        <v>6</v>
      </c>
      <c r="W20" s="29"/>
      <c r="X20" s="30" t="s">
        <v>12</v>
      </c>
      <c r="Y20" s="31"/>
      <c r="AA20" s="747"/>
    </row>
    <row r="21" spans="2:27" ht="24" customHeight="1">
      <c r="B21" s="51"/>
      <c r="C21" s="1893"/>
      <c r="D21" s="1894"/>
      <c r="E21" s="1895"/>
      <c r="F21" s="1847"/>
      <c r="G21" s="1847"/>
      <c r="H21" s="1847"/>
      <c r="I21" s="1847"/>
      <c r="J21" s="2058"/>
      <c r="K21" s="2037"/>
      <c r="L21" s="2093"/>
      <c r="M21" s="1844"/>
      <c r="N21" s="1926"/>
      <c r="O21" s="2020"/>
      <c r="Q21" s="1796"/>
      <c r="R21" s="1941"/>
      <c r="S21" s="1815"/>
      <c r="T21" s="1816"/>
      <c r="U21" s="1817"/>
      <c r="V21" s="64">
        <v>5</v>
      </c>
      <c r="W21" s="32"/>
      <c r="X21" s="33" t="s">
        <v>12</v>
      </c>
      <c r="Y21" s="34"/>
      <c r="AA21" s="28"/>
    </row>
    <row r="22" spans="2:27" ht="24" customHeight="1">
      <c r="B22" s="51"/>
      <c r="C22" s="1890" t="s">
        <v>681</v>
      </c>
      <c r="D22" s="1891"/>
      <c r="E22" s="1892"/>
      <c r="F22" s="1846">
        <f t="shared" ref="F22" si="1">IFERROR(F20-F18,"－")</f>
        <v>0</v>
      </c>
      <c r="G22" s="1846">
        <f t="shared" ref="G22:H22" si="2">IFERROR(G20-G18,"－")</f>
        <v>0</v>
      </c>
      <c r="H22" s="1846">
        <f t="shared" si="2"/>
        <v>0</v>
      </c>
      <c r="I22" s="1846">
        <f t="shared" ref="I22:J22" si="3">IFERROR(I20-I18,"－")</f>
        <v>0</v>
      </c>
      <c r="J22" s="2057">
        <f t="shared" si="3"/>
        <v>0</v>
      </c>
      <c r="K22" s="1800">
        <f>IFERROR(J22-F22,"－")</f>
        <v>0</v>
      </c>
      <c r="L22" s="2092" t="str">
        <f>IF(OR(F22="－",F22=0,J22="－",J22=0),"－",(IF(AND(F22&lt;0,J22&lt;0),(J22-F22)/F22*-1,IF(AND(F22&lt;0,J22&gt;0),(J22-F22)/F22*-1,(J22-F22)/F22))))</f>
        <v>－</v>
      </c>
      <c r="M22" s="1844"/>
      <c r="N22" s="1926"/>
      <c r="O22" s="2020"/>
      <c r="Q22" s="1796">
        <v>4</v>
      </c>
      <c r="R22" s="1941" t="s">
        <v>96</v>
      </c>
      <c r="S22" s="1818" t="s">
        <v>504</v>
      </c>
      <c r="T22" s="1813"/>
      <c r="U22" s="1814"/>
      <c r="V22" s="63">
        <v>4</v>
      </c>
      <c r="W22" s="29"/>
      <c r="X22" s="30" t="s">
        <v>12</v>
      </c>
      <c r="Y22" s="31"/>
      <c r="AA22" s="28"/>
    </row>
    <row r="23" spans="2:27" ht="24" customHeight="1">
      <c r="B23" s="51"/>
      <c r="C23" s="1893"/>
      <c r="D23" s="1894"/>
      <c r="E23" s="1895"/>
      <c r="F23" s="1847"/>
      <c r="G23" s="1847"/>
      <c r="H23" s="1847"/>
      <c r="I23" s="1847"/>
      <c r="J23" s="2058"/>
      <c r="K23" s="2037"/>
      <c r="L23" s="2093"/>
      <c r="M23" s="1844"/>
      <c r="N23" s="1926"/>
      <c r="O23" s="2020"/>
      <c r="Q23" s="1796"/>
      <c r="R23" s="1941"/>
      <c r="S23" s="1815"/>
      <c r="T23" s="1816"/>
      <c r="U23" s="1817"/>
      <c r="V23" s="64">
        <v>3</v>
      </c>
      <c r="W23" s="32"/>
      <c r="X23" s="33" t="s">
        <v>12</v>
      </c>
      <c r="Y23" s="34"/>
      <c r="AA23" s="28"/>
    </row>
    <row r="24" spans="2:27" ht="24" customHeight="1">
      <c r="B24" s="51"/>
      <c r="C24" s="1890" t="s">
        <v>672</v>
      </c>
      <c r="D24" s="1891"/>
      <c r="E24" s="1891"/>
      <c r="F24" s="1846">
        <f>IFERROR('法人入力シート（要入力）'!D42-'法人入力シート（要入力）'!D43+'法人入力シート（要入力）'!D44,"－")</f>
        <v>0</v>
      </c>
      <c r="G24" s="1846">
        <f>IFERROR('法人入力シート（要入力）'!E42-'法人入力シート（要入力）'!E43+'法人入力シート（要入力）'!E44,"－")</f>
        <v>0</v>
      </c>
      <c r="H24" s="1846">
        <f>IFERROR('法人入力シート（要入力）'!F42-'法人入力シート（要入力）'!F43+'法人入力シート（要入力）'!F44,"－")</f>
        <v>0</v>
      </c>
      <c r="I24" s="1846">
        <f>IFERROR('法人入力シート（要入力）'!G42-'法人入力シート（要入力）'!G43+'法人入力シート（要入力）'!G44,"－")</f>
        <v>0</v>
      </c>
      <c r="J24" s="1846">
        <f>IFERROR('法人入力シート（要入力）'!H42-'法人入力シート（要入力）'!H43+'法人入力シート（要入力）'!H44,"－")</f>
        <v>0</v>
      </c>
      <c r="K24" s="1800">
        <f>IFERROR(J24-F24,"－")</f>
        <v>0</v>
      </c>
      <c r="L24" s="2092" t="str">
        <f>IF(OR(F24="－",F24=0,J24="－",J24=0),"－",(IF(AND(F24&lt;0,J24&lt;0),(J24-F24)/F24*-1,IF(AND(F24&lt;0,J24&gt;0),(J24-F24)/F24*-1,(J24-F24)/F24))))</f>
        <v>－</v>
      </c>
      <c r="M24" s="1844"/>
      <c r="N24" s="1926"/>
      <c r="O24" s="2020"/>
      <c r="Q24" s="1796">
        <v>2</v>
      </c>
      <c r="R24" s="1941" t="s">
        <v>97</v>
      </c>
      <c r="S24" s="1908" t="s">
        <v>505</v>
      </c>
      <c r="T24" s="1820"/>
      <c r="U24" s="1821"/>
      <c r="V24" s="63">
        <v>2</v>
      </c>
      <c r="W24" s="29"/>
      <c r="X24" s="30" t="s">
        <v>12</v>
      </c>
      <c r="Y24" s="31"/>
      <c r="AA24" s="28"/>
    </row>
    <row r="25" spans="2:27" ht="24" customHeight="1">
      <c r="B25" s="7"/>
      <c r="C25" s="1896"/>
      <c r="D25" s="1897"/>
      <c r="E25" s="1897"/>
      <c r="F25" s="1915"/>
      <c r="G25" s="1915"/>
      <c r="H25" s="1915"/>
      <c r="I25" s="1915"/>
      <c r="J25" s="1915"/>
      <c r="K25" s="2034"/>
      <c r="L25" s="2094"/>
      <c r="M25" s="1845"/>
      <c r="N25" s="1927"/>
      <c r="O25" s="2021"/>
      <c r="Q25" s="1796"/>
      <c r="R25" s="1941"/>
      <c r="S25" s="1822"/>
      <c r="T25" s="1823"/>
      <c r="U25" s="1824"/>
      <c r="V25" s="64">
        <v>1</v>
      </c>
      <c r="W25" s="32"/>
      <c r="X25" s="33" t="s">
        <v>12</v>
      </c>
      <c r="Y25" s="34"/>
    </row>
    <row r="26" spans="2:27" s="393" customFormat="1" ht="24" customHeight="1">
      <c r="B26" s="520" t="s">
        <v>686</v>
      </c>
      <c r="C26" s="401"/>
      <c r="D26" s="401"/>
      <c r="E26" s="401"/>
      <c r="F26" s="394"/>
      <c r="G26" s="394"/>
      <c r="H26" s="394"/>
      <c r="I26" s="394"/>
      <c r="J26" s="394"/>
      <c r="K26" s="394"/>
      <c r="L26" s="395"/>
      <c r="M26" s="78"/>
      <c r="N26" s="78"/>
      <c r="O26" s="78"/>
      <c r="Q26" s="78"/>
      <c r="R26" s="396"/>
      <c r="S26" s="397"/>
      <c r="T26" s="397"/>
      <c r="U26" s="397"/>
      <c r="V26" s="398"/>
      <c r="W26" s="399"/>
      <c r="X26" s="78"/>
      <c r="Y26" s="400"/>
    </row>
    <row r="27" spans="2:27" s="393" customFormat="1" ht="24" customHeight="1">
      <c r="B27" s="393" t="s">
        <v>691</v>
      </c>
      <c r="Q27" s="402"/>
      <c r="T27" s="402"/>
    </row>
    <row r="28" spans="2:27" ht="24" customHeight="1">
      <c r="B28" s="528"/>
      <c r="C28" s="432" t="s">
        <v>795</v>
      </c>
    </row>
  </sheetData>
  <mergeCells count="80">
    <mergeCell ref="R1:Y1"/>
    <mergeCell ref="S24:U25"/>
    <mergeCell ref="A1:C1"/>
    <mergeCell ref="D1:H1"/>
    <mergeCell ref="C9:E9"/>
    <mergeCell ref="C10:E10"/>
    <mergeCell ref="Q20:Q21"/>
    <mergeCell ref="Q16:Q17"/>
    <mergeCell ref="Q18:Q19"/>
    <mergeCell ref="F16:F17"/>
    <mergeCell ref="B13:E15"/>
    <mergeCell ref="J13:J15"/>
    <mergeCell ref="K13:K15"/>
    <mergeCell ref="L13:L15"/>
    <mergeCell ref="R13:R15"/>
    <mergeCell ref="S13:U15"/>
    <mergeCell ref="Q13:Q15"/>
    <mergeCell ref="I13:I15"/>
    <mergeCell ref="H13:H15"/>
    <mergeCell ref="G13:G15"/>
    <mergeCell ref="F13:F15"/>
    <mergeCell ref="C24:E25"/>
    <mergeCell ref="C22:E23"/>
    <mergeCell ref="C20:E21"/>
    <mergeCell ref="C18:E19"/>
    <mergeCell ref="H22:H23"/>
    <mergeCell ref="G24:G25"/>
    <mergeCell ref="H24:H25"/>
    <mergeCell ref="F20:F21"/>
    <mergeCell ref="F22:F23"/>
    <mergeCell ref="F24:F25"/>
    <mergeCell ref="H20:H21"/>
    <mergeCell ref="G20:G21"/>
    <mergeCell ref="G22:G23"/>
    <mergeCell ref="J20:J21"/>
    <mergeCell ref="B16:E17"/>
    <mergeCell ref="H18:H19"/>
    <mergeCell ref="I18:I19"/>
    <mergeCell ref="J18:J19"/>
    <mergeCell ref="G16:G17"/>
    <mergeCell ref="H16:H17"/>
    <mergeCell ref="I16:I17"/>
    <mergeCell ref="J16:J17"/>
    <mergeCell ref="F18:F19"/>
    <mergeCell ref="G18:G19"/>
    <mergeCell ref="I20:I21"/>
    <mergeCell ref="I22:I23"/>
    <mergeCell ref="J22:J23"/>
    <mergeCell ref="K22:K23"/>
    <mergeCell ref="I24:I25"/>
    <mergeCell ref="J24:J25"/>
    <mergeCell ref="K24:K25"/>
    <mergeCell ref="I6:Y10"/>
    <mergeCell ref="L20:L21"/>
    <mergeCell ref="L22:L23"/>
    <mergeCell ref="L16:L17"/>
    <mergeCell ref="V13:V15"/>
    <mergeCell ref="M13:M15"/>
    <mergeCell ref="N13:N15"/>
    <mergeCell ref="O13:O15"/>
    <mergeCell ref="R20:R21"/>
    <mergeCell ref="S16:U17"/>
    <mergeCell ref="S18:U19"/>
    <mergeCell ref="S20:U21"/>
    <mergeCell ref="S22:U23"/>
    <mergeCell ref="R18:R19"/>
    <mergeCell ref="W13:Y15"/>
    <mergeCell ref="Q22:Q23"/>
    <mergeCell ref="R22:R23"/>
    <mergeCell ref="O16:O25"/>
    <mergeCell ref="L18:L19"/>
    <mergeCell ref="K20:K21"/>
    <mergeCell ref="Q24:Q25"/>
    <mergeCell ref="R24:R25"/>
    <mergeCell ref="L24:L25"/>
    <mergeCell ref="M16:M25"/>
    <mergeCell ref="N16:N25"/>
    <mergeCell ref="K18:K19"/>
    <mergeCell ref="K16:K17"/>
    <mergeCell ref="R16:R17"/>
  </mergeCells>
  <phoneticPr fontId="1"/>
  <conditionalFormatting sqref="R16:R17">
    <cfRule type="expression" dxfId="390" priority="13">
      <formula>$M$16=10</formula>
    </cfRule>
  </conditionalFormatting>
  <conditionalFormatting sqref="R18:R19">
    <cfRule type="expression" dxfId="389" priority="11">
      <formula>$M$16=8</formula>
    </cfRule>
  </conditionalFormatting>
  <conditionalFormatting sqref="R20:R21">
    <cfRule type="expression" dxfId="388" priority="10">
      <formula>$M$16=6</formula>
    </cfRule>
  </conditionalFormatting>
  <conditionalFormatting sqref="R22:R23">
    <cfRule type="expression" dxfId="387" priority="9">
      <formula>$M$16=4</formula>
    </cfRule>
  </conditionalFormatting>
  <conditionalFormatting sqref="R24:R25">
    <cfRule type="expression" dxfId="386" priority="8">
      <formula>$M$16=2</formula>
    </cfRule>
  </conditionalFormatting>
  <conditionalFormatting sqref="S16:U17">
    <cfRule type="expression" dxfId="385" priority="7">
      <formula>$N$16=10</formula>
    </cfRule>
  </conditionalFormatting>
  <conditionalFormatting sqref="S18:U19">
    <cfRule type="expression" dxfId="384" priority="6">
      <formula>$N$16=8</formula>
    </cfRule>
  </conditionalFormatting>
  <conditionalFormatting sqref="S20:U21">
    <cfRule type="expression" dxfId="383" priority="5">
      <formula>$N$16=6</formula>
    </cfRule>
  </conditionalFormatting>
  <conditionalFormatting sqref="S22:U23">
    <cfRule type="expression" dxfId="382" priority="4">
      <formula>$N$16=4</formula>
    </cfRule>
  </conditionalFormatting>
  <conditionalFormatting sqref="S24:U25">
    <cfRule type="expression" dxfId="381" priority="3">
      <formula>$N$16=2</formula>
    </cfRule>
  </conditionalFormatting>
  <hyperlinks>
    <hyperlink ref="R1:Y1" location="'総括表(法人全体)'!A1" display="総括表（法人全体）へ戻る"/>
  </hyperlinks>
  <printOptions horizontalCentered="1" verticalCentered="1"/>
  <pageMargins left="0.39370078740157483" right="0.39370078740157483" top="0.39370078740157483" bottom="0.39370078740157483" header="0" footer="0.19685039370078741"/>
  <pageSetup paperSize="9" scale="79" orientation="landscape" r:id="rId1"/>
  <headerFooter scaleWithDoc="0">
    <oddFooter>&amp;P / &amp;N ページ</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CCFF"/>
    <pageSetUpPr fitToPage="1"/>
  </sheetPr>
  <dimension ref="A1:AI27"/>
  <sheetViews>
    <sheetView showGridLines="0" zoomScaleNormal="100" zoomScaleSheetLayoutView="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4.6640625" style="1" customWidth="1"/>
    <col min="17" max="17" width="3.6640625" style="2" customWidth="1"/>
    <col min="18" max="18" width="13.77734375" style="1" customWidth="1"/>
    <col min="19" max="19" width="5.6640625" style="1" customWidth="1"/>
    <col min="20" max="20" width="2.33203125" style="2" customWidth="1"/>
    <col min="21" max="21" width="5.6640625" style="1" customWidth="1"/>
    <col min="22" max="22" width="3.44140625" style="1" bestFit="1" customWidth="1"/>
    <col min="23" max="23" width="6.21875" style="1" customWidth="1"/>
    <col min="24" max="24" width="4.88671875" style="1" customWidth="1"/>
    <col min="25" max="25" width="7" style="1" customWidth="1"/>
    <col min="26" max="16384" width="10.6640625" style="1"/>
  </cols>
  <sheetData>
    <row r="1" spans="1:27" ht="24" customHeight="1" thickBot="1">
      <c r="A1" s="2103" t="s">
        <v>0</v>
      </c>
      <c r="B1" s="2104"/>
      <c r="C1" s="2104"/>
      <c r="D1" s="2105" t="str">
        <f>IF('学校入力シート（要入力）'!F3="","",'学校入力シート（要入力）'!F3)</f>
        <v/>
      </c>
      <c r="E1" s="2105"/>
      <c r="F1" s="2105"/>
      <c r="G1" s="2105"/>
      <c r="H1" s="2106"/>
      <c r="I1" s="58"/>
      <c r="J1" s="58"/>
      <c r="K1" s="58"/>
      <c r="L1" s="58"/>
      <c r="M1" s="58"/>
      <c r="N1" s="58"/>
      <c r="O1" s="58"/>
      <c r="P1" s="58"/>
      <c r="Q1" s="65"/>
      <c r="R1" s="1885" t="s">
        <v>492</v>
      </c>
      <c r="S1" s="1886"/>
      <c r="T1" s="1886"/>
      <c r="U1" s="1886"/>
      <c r="V1" s="1886"/>
      <c r="W1" s="1886"/>
      <c r="X1" s="1886"/>
      <c r="Y1" s="1886"/>
    </row>
    <row r="2" spans="1:27" ht="24" customHeight="1" thickBot="1">
      <c r="A2" s="2103" t="s">
        <v>128</v>
      </c>
      <c r="B2" s="2104"/>
      <c r="C2" s="2104"/>
      <c r="D2" s="2105" t="str">
        <f>IF('学校入力シート（要入力）'!F5="","",'学校入力シート（要入力）'!F5)</f>
        <v/>
      </c>
      <c r="E2" s="2105"/>
      <c r="F2" s="2105"/>
      <c r="G2" s="2105"/>
      <c r="H2" s="2106"/>
      <c r="I2" s="58"/>
      <c r="J2" s="58"/>
      <c r="K2" s="58"/>
      <c r="L2" s="58"/>
      <c r="M2" s="58"/>
      <c r="N2" s="58"/>
      <c r="O2" s="58"/>
      <c r="P2" s="58"/>
      <c r="Q2" s="65"/>
      <c r="R2" s="58"/>
      <c r="S2" s="58"/>
      <c r="T2" s="65"/>
      <c r="U2" s="58"/>
      <c r="V2" s="58"/>
      <c r="W2" s="58"/>
      <c r="X2" s="58"/>
      <c r="Y2" s="58"/>
    </row>
    <row r="3" spans="1:27" ht="24" customHeight="1">
      <c r="A3" s="58"/>
      <c r="B3" s="58"/>
      <c r="C3" s="58"/>
      <c r="D3" s="58"/>
      <c r="E3" s="58"/>
      <c r="F3" s="58"/>
      <c r="G3" s="58"/>
      <c r="H3" s="58"/>
      <c r="I3" s="58"/>
      <c r="J3" s="58"/>
      <c r="K3" s="58"/>
      <c r="L3" s="58"/>
      <c r="M3" s="58"/>
      <c r="N3" s="58"/>
      <c r="O3" s="58"/>
      <c r="P3" s="58"/>
      <c r="Q3" s="65"/>
      <c r="R3" s="58"/>
      <c r="S3" s="58"/>
      <c r="T3" s="65"/>
      <c r="U3" s="58"/>
      <c r="V3" s="58"/>
      <c r="W3" s="58"/>
      <c r="X3" s="58"/>
      <c r="Y3" s="58"/>
    </row>
    <row r="4" spans="1:27" ht="24" customHeight="1">
      <c r="A4" s="57" t="s">
        <v>129</v>
      </c>
      <c r="B4" s="58"/>
      <c r="C4" s="58"/>
      <c r="D4" s="58"/>
      <c r="E4" s="58"/>
      <c r="F4" s="58"/>
      <c r="G4" s="58"/>
      <c r="H4" s="58"/>
      <c r="I4" s="58"/>
      <c r="J4" s="58"/>
      <c r="K4" s="58"/>
      <c r="L4" s="58"/>
      <c r="M4" s="58"/>
      <c r="N4" s="58"/>
      <c r="O4" s="58"/>
      <c r="P4" s="58"/>
      <c r="Q4" s="65"/>
      <c r="R4" s="58"/>
      <c r="S4" s="58"/>
      <c r="T4" s="65"/>
      <c r="U4" s="58"/>
      <c r="V4" s="58"/>
      <c r="W4" s="58"/>
      <c r="X4" s="58"/>
      <c r="Y4" s="58"/>
    </row>
    <row r="5" spans="1:27" ht="24" customHeight="1">
      <c r="A5" s="523" t="s">
        <v>692</v>
      </c>
      <c r="B5" s="58"/>
      <c r="C5" s="58"/>
      <c r="D5" s="58"/>
      <c r="E5" s="58"/>
      <c r="F5" s="58"/>
      <c r="G5" s="58"/>
      <c r="I5" s="58"/>
      <c r="J5" s="58"/>
      <c r="K5" s="58"/>
      <c r="L5" s="58"/>
      <c r="M5" s="58"/>
      <c r="N5" s="58"/>
      <c r="O5" s="58"/>
      <c r="P5" s="58"/>
      <c r="Q5" s="65"/>
      <c r="R5" s="58"/>
      <c r="S5" s="58"/>
      <c r="T5" s="65"/>
      <c r="U5" s="58"/>
      <c r="V5" s="58"/>
      <c r="W5" s="58"/>
      <c r="X5" s="58"/>
      <c r="Y5" s="58"/>
    </row>
    <row r="6" spans="1:27" ht="24" customHeight="1">
      <c r="A6" s="58"/>
      <c r="B6" s="58"/>
      <c r="C6" s="58"/>
      <c r="D6" s="58"/>
      <c r="E6" s="58"/>
      <c r="F6" s="58"/>
      <c r="G6" s="58"/>
      <c r="H6" s="58" t="s">
        <v>3</v>
      </c>
      <c r="I6" s="113"/>
      <c r="J6" s="113"/>
      <c r="K6" s="113"/>
      <c r="L6" s="113"/>
      <c r="M6" s="113"/>
      <c r="N6" s="113"/>
      <c r="O6" s="113"/>
      <c r="P6" s="113"/>
      <c r="Q6" s="113"/>
      <c r="R6" s="113"/>
      <c r="S6" s="113"/>
      <c r="T6" s="113"/>
      <c r="U6" s="113"/>
      <c r="V6" s="113"/>
      <c r="W6" s="113"/>
      <c r="X6" s="113"/>
      <c r="Y6" s="113"/>
    </row>
    <row r="7" spans="1:27" ht="24" customHeight="1">
      <c r="A7" s="58"/>
      <c r="B7" s="59" t="s">
        <v>2</v>
      </c>
      <c r="C7" s="58"/>
      <c r="D7" s="58"/>
      <c r="E7" s="58"/>
      <c r="F7" s="58"/>
      <c r="G7" s="58"/>
      <c r="H7" s="1976" t="s">
        <v>1054</v>
      </c>
      <c r="I7" s="1976"/>
      <c r="J7" s="1976"/>
      <c r="K7" s="1976"/>
      <c r="L7" s="1976"/>
      <c r="M7" s="1976"/>
      <c r="N7" s="1976"/>
      <c r="O7" s="1976"/>
      <c r="P7" s="1976"/>
      <c r="Q7" s="1976"/>
      <c r="R7" s="1976"/>
      <c r="S7" s="1976"/>
      <c r="T7" s="1976"/>
      <c r="U7" s="1976"/>
      <c r="V7" s="1976"/>
      <c r="W7" s="1976"/>
      <c r="X7" s="1976"/>
      <c r="Y7" s="1976"/>
    </row>
    <row r="8" spans="1:27" ht="24" customHeight="1">
      <c r="A8" s="58"/>
      <c r="B8" s="59"/>
      <c r="C8" s="59" t="s">
        <v>17</v>
      </c>
      <c r="D8" s="58"/>
      <c r="E8" s="58"/>
      <c r="F8" s="58"/>
      <c r="G8" s="58"/>
      <c r="H8" s="1976"/>
      <c r="I8" s="1976"/>
      <c r="J8" s="1976"/>
      <c r="K8" s="1976"/>
      <c r="L8" s="1976"/>
      <c r="M8" s="1976"/>
      <c r="N8" s="1976"/>
      <c r="O8" s="1976"/>
      <c r="P8" s="1976"/>
      <c r="Q8" s="1976"/>
      <c r="R8" s="1976"/>
      <c r="S8" s="1976"/>
      <c r="T8" s="1976"/>
      <c r="U8" s="1976"/>
      <c r="V8" s="1976"/>
      <c r="W8" s="1976"/>
      <c r="X8" s="1976"/>
      <c r="Y8" s="1976"/>
    </row>
    <row r="9" spans="1:27" ht="24" customHeight="1">
      <c r="A9" s="58"/>
      <c r="B9" s="58"/>
      <c r="C9" s="1862" t="s">
        <v>5</v>
      </c>
      <c r="D9" s="1862"/>
      <c r="E9" s="1862"/>
      <c r="F9" s="59"/>
      <c r="G9" s="59"/>
      <c r="H9" s="1976"/>
      <c r="I9" s="1976"/>
      <c r="J9" s="1976"/>
      <c r="K9" s="1976"/>
      <c r="L9" s="1976"/>
      <c r="M9" s="1976"/>
      <c r="N9" s="1976"/>
      <c r="O9" s="1976"/>
      <c r="P9" s="1976"/>
      <c r="Q9" s="1976"/>
      <c r="R9" s="1976"/>
      <c r="S9" s="1976"/>
      <c r="T9" s="1976"/>
      <c r="U9" s="1976"/>
      <c r="V9" s="1976"/>
      <c r="W9" s="1976"/>
      <c r="X9" s="1976"/>
      <c r="Y9" s="1976"/>
    </row>
    <row r="10" spans="1:27" ht="24" customHeight="1">
      <c r="A10" s="58"/>
      <c r="B10" s="59"/>
      <c r="C10" s="1863" t="s">
        <v>4</v>
      </c>
      <c r="D10" s="1863"/>
      <c r="E10" s="1863"/>
      <c r="F10" s="59"/>
      <c r="G10" s="59"/>
      <c r="H10" s="1976"/>
      <c r="I10" s="1976"/>
      <c r="J10" s="1976"/>
      <c r="K10" s="1976"/>
      <c r="L10" s="1976"/>
      <c r="M10" s="1976"/>
      <c r="N10" s="1976"/>
      <c r="O10" s="1976"/>
      <c r="P10" s="1976"/>
      <c r="Q10" s="1976"/>
      <c r="R10" s="1976"/>
      <c r="S10" s="1976"/>
      <c r="T10" s="1976"/>
      <c r="U10" s="1976"/>
      <c r="V10" s="1976"/>
      <c r="W10" s="1976"/>
      <c r="X10" s="1976"/>
      <c r="Y10" s="1976"/>
    </row>
    <row r="11" spans="1:27" ht="39.9" customHeight="1">
      <c r="B11" s="8"/>
      <c r="C11" s="1861"/>
      <c r="D11" s="1861"/>
      <c r="E11" s="1861"/>
      <c r="F11" s="8"/>
      <c r="G11" s="8"/>
      <c r="H11" s="1976"/>
      <c r="I11" s="1976"/>
      <c r="J11" s="1976"/>
      <c r="K11" s="1976"/>
      <c r="L11" s="1976"/>
      <c r="M11" s="1976"/>
      <c r="N11" s="1976"/>
      <c r="O11" s="1976"/>
      <c r="P11" s="1976"/>
      <c r="Q11" s="1976"/>
      <c r="R11" s="1976"/>
      <c r="S11" s="1976"/>
      <c r="T11" s="1976"/>
      <c r="U11" s="1976"/>
      <c r="V11" s="1976"/>
      <c r="W11" s="1976"/>
      <c r="X11" s="1976"/>
      <c r="Y11" s="1976"/>
    </row>
    <row r="12" spans="1:27" ht="39.9" customHeight="1">
      <c r="B12" s="8"/>
      <c r="C12" s="836"/>
      <c r="D12" s="836"/>
      <c r="E12" s="836"/>
      <c r="F12" s="8"/>
      <c r="G12" s="8"/>
      <c r="H12" s="1976"/>
      <c r="I12" s="1976"/>
      <c r="J12" s="1976"/>
      <c r="K12" s="1976"/>
      <c r="L12" s="1976"/>
      <c r="M12" s="1976"/>
      <c r="N12" s="1976"/>
      <c r="O12" s="1976"/>
      <c r="P12" s="1976"/>
      <c r="Q12" s="1976"/>
      <c r="R12" s="1976"/>
      <c r="S12" s="1976"/>
      <c r="T12" s="1976"/>
      <c r="U12" s="1976"/>
      <c r="V12" s="1976"/>
      <c r="W12" s="1976"/>
      <c r="X12" s="1976"/>
      <c r="Y12" s="1976"/>
    </row>
    <row r="13" spans="1:27" ht="24" customHeight="1">
      <c r="B13" s="47" t="s">
        <v>1208</v>
      </c>
      <c r="O13" s="35" t="s">
        <v>45</v>
      </c>
      <c r="Q13" s="4" t="s">
        <v>60</v>
      </c>
    </row>
    <row r="14" spans="1:27" ht="24" customHeight="1">
      <c r="B14" s="1784" t="s">
        <v>16</v>
      </c>
      <c r="C14" s="1785"/>
      <c r="D14" s="1785"/>
      <c r="E14" s="1786"/>
      <c r="F14" s="1919">
        <f>'法人入力シート（要入力）'!$D$11</f>
        <v>2020</v>
      </c>
      <c r="G14" s="1842">
        <f>'法人入力シート（要入力）'!$E$11</f>
        <v>2021</v>
      </c>
      <c r="H14" s="1781">
        <f>'法人入力シート（要入力）'!$F$11</f>
        <v>2022</v>
      </c>
      <c r="I14" s="1839">
        <f>'法人入力シート（要入力）'!$G$11</f>
        <v>2023</v>
      </c>
      <c r="J14" s="1839">
        <f>'法人入力シート（要入力）'!$H$11</f>
        <v>2024</v>
      </c>
      <c r="K14" s="1879" t="str">
        <f>"増減
"&amp;$J$14&amp;"-"&amp;$F$14</f>
        <v>増減
2024-2020</v>
      </c>
      <c r="L14" s="1887" t="str">
        <f>"対"&amp;$F$14&amp;"
年度
伸び率"</f>
        <v>対2020
年度
伸び率</v>
      </c>
      <c r="M14" s="2100" t="s">
        <v>14</v>
      </c>
      <c r="N14" s="1876" t="s">
        <v>13</v>
      </c>
      <c r="O14" s="1876" t="s">
        <v>15</v>
      </c>
      <c r="P14" s="3"/>
      <c r="Q14" s="1873" t="s">
        <v>48</v>
      </c>
      <c r="R14" s="1870" t="s">
        <v>10</v>
      </c>
      <c r="S14" s="1864" t="s">
        <v>70</v>
      </c>
      <c r="T14" s="1848"/>
      <c r="U14" s="1836"/>
      <c r="V14" s="1882" t="s">
        <v>48</v>
      </c>
      <c r="W14" s="2001" t="s">
        <v>49</v>
      </c>
      <c r="X14" s="1849"/>
      <c r="Y14" s="1850"/>
    </row>
    <row r="15" spans="1:27" ht="24" customHeight="1">
      <c r="B15" s="1787"/>
      <c r="C15" s="1788"/>
      <c r="D15" s="1788"/>
      <c r="E15" s="1789"/>
      <c r="F15" s="1782"/>
      <c r="G15" s="1782"/>
      <c r="H15" s="1782"/>
      <c r="I15" s="1840"/>
      <c r="J15" s="1840"/>
      <c r="K15" s="1880"/>
      <c r="L15" s="1888"/>
      <c r="M15" s="2101"/>
      <c r="N15" s="1877"/>
      <c r="O15" s="1877"/>
      <c r="P15" s="3"/>
      <c r="Q15" s="1874"/>
      <c r="R15" s="1871"/>
      <c r="S15" s="1865"/>
      <c r="T15" s="1866"/>
      <c r="U15" s="1837"/>
      <c r="V15" s="1883"/>
      <c r="W15" s="1899"/>
      <c r="X15" s="1851"/>
      <c r="Y15" s="1852"/>
      <c r="AA15" s="50"/>
    </row>
    <row r="16" spans="1:27" ht="24" customHeight="1">
      <c r="B16" s="1790"/>
      <c r="C16" s="1791"/>
      <c r="D16" s="1791"/>
      <c r="E16" s="1792"/>
      <c r="F16" s="1783"/>
      <c r="G16" s="1783"/>
      <c r="H16" s="1783"/>
      <c r="I16" s="1841"/>
      <c r="J16" s="1841"/>
      <c r="K16" s="1881"/>
      <c r="L16" s="1889"/>
      <c r="M16" s="2102"/>
      <c r="N16" s="1878"/>
      <c r="O16" s="1878"/>
      <c r="Q16" s="1875"/>
      <c r="R16" s="1872"/>
      <c r="S16" s="1867"/>
      <c r="T16" s="1868"/>
      <c r="U16" s="1838"/>
      <c r="V16" s="1884"/>
      <c r="W16" s="1900"/>
      <c r="X16" s="1853"/>
      <c r="Y16" s="1854"/>
      <c r="AA16" s="747"/>
    </row>
    <row r="17" spans="2:35" ht="24" customHeight="1">
      <c r="B17" s="1901" t="s">
        <v>9</v>
      </c>
      <c r="C17" s="1902"/>
      <c r="D17" s="1902"/>
      <c r="E17" s="1903"/>
      <c r="F17" s="1916" t="str">
        <f>IFERROR((ROUND(F25/F21,8)),"－")</f>
        <v>－</v>
      </c>
      <c r="G17" s="1916" t="str">
        <f>IFERROR((ROUND(G25/G21,8)),"－")</f>
        <v>－</v>
      </c>
      <c r="H17" s="1916" t="str">
        <f>IFERROR((ROUND(H25/H21,8)),"－")</f>
        <v>－</v>
      </c>
      <c r="I17" s="1916" t="str">
        <f>IFERROR((ROUND(I25/I21,8)),"－")</f>
        <v>－</v>
      </c>
      <c r="J17" s="1916" t="str">
        <f>IFERROR((ROUND(J25/J21,8)),"－")</f>
        <v>－</v>
      </c>
      <c r="K17" s="2107" t="str">
        <f>IFERROR(ROUND(J17-F17,8)*100,"－")</f>
        <v>－</v>
      </c>
      <c r="L17" s="2110"/>
      <c r="M17" s="1843" t="str">
        <f>IF(J17="－","－",IF(AND($I$17&lt;絶対評価シート!D67,$J$17&lt;絶対評価シート!F67),絶対評価シート!G67,IF(AND($I$17&gt;=絶対評価シート!C66,$J$17&lt;絶対評価シート!F66),絶対評価シート!G66,IF(AND($J$17&gt;=絶対評価シート!E65,$J$17&lt;絶対評価シート!F65),絶対評価シート!G65,IF(AND($J$17&gt;=絶対評価シート!E64,OR($I$17&lt;絶対評価シート!D64,$I$17="－")),絶対評価シート!G64,IF(AND($I$17&gt;=絶対評価シート!C63,$J$17&gt;=絶対評価シート!E63),絶対評価シート!G63))))))</f>
        <v>－</v>
      </c>
      <c r="N17" s="1945" t="str" cm="1">
        <f t="array" ref="N17">IFERROR(_xlfn.IFS($K$17="－","－",$K$17/100&gt;=趨勢評価!C31,10,$K$17/100&gt;=趨勢評価!C30,8,$K$17/100&gt;趨勢評価!C29,6,$K$17/100&gt;趨勢評価!C28,4,$K$17/100&lt;=趨勢評価!C28,2),"－")</f>
        <v>－</v>
      </c>
      <c r="O17" s="1793" t="str">
        <f ca="1">IFERROR(OFFSET(INDEX(Y17:Y26,MATCH(J17,Y17:Y26,-1),1),0,-3),"－")</f>
        <v>－</v>
      </c>
      <c r="Q17" s="1806">
        <v>10</v>
      </c>
      <c r="R17" s="1941" t="s">
        <v>64</v>
      </c>
      <c r="S17" s="1818" t="s">
        <v>69</v>
      </c>
      <c r="T17" s="1813"/>
      <c r="U17" s="1814"/>
      <c r="V17" s="63">
        <v>10</v>
      </c>
      <c r="W17" s="484">
        <f>IF(OR('学校入力シート（要入力）'!$F$4="",'学校入力シート（要入力）'!$F$4="大学"),大学部門!AB8,短大部門!AB8)</f>
        <v>0.14489977000000001</v>
      </c>
      <c r="X17" s="485" t="s">
        <v>544</v>
      </c>
      <c r="Y17" s="605">
        <v>10</v>
      </c>
      <c r="AA17" s="746"/>
    </row>
    <row r="18" spans="2:35" ht="24" customHeight="1">
      <c r="B18" s="1904"/>
      <c r="C18" s="1905"/>
      <c r="D18" s="1905"/>
      <c r="E18" s="1906"/>
      <c r="F18" s="1917"/>
      <c r="G18" s="1917"/>
      <c r="H18" s="1917"/>
      <c r="I18" s="1917"/>
      <c r="J18" s="1917"/>
      <c r="K18" s="2108"/>
      <c r="L18" s="2111"/>
      <c r="M18" s="1844"/>
      <c r="N18" s="1946"/>
      <c r="O18" s="1794"/>
      <c r="Q18" s="1806"/>
      <c r="R18" s="1941"/>
      <c r="S18" s="1815"/>
      <c r="T18" s="1816"/>
      <c r="U18" s="1817"/>
      <c r="V18" s="64">
        <v>9</v>
      </c>
      <c r="W18" s="487">
        <f>IF(OR('学校入力シート（要入力）'!$F$4="",'学校入力シート（要入力）'!$F$4="大学"),大学部門!Y8,短大部門!Y8)</f>
        <v>9.5661360000000001E-2</v>
      </c>
      <c r="X18" s="488" t="s">
        <v>544</v>
      </c>
      <c r="Y18" s="489">
        <f>IF(OR('学校入力シート（要入力）'!$F$4="",'学校入力シート（要入力）'!$F$4="大学"),大学部門!AA8,短大部門!AA8)</f>
        <v>0.14489976000000002</v>
      </c>
    </row>
    <row r="19" spans="2:35" ht="24" customHeight="1">
      <c r="B19" s="1904"/>
      <c r="C19" s="1905"/>
      <c r="D19" s="1905"/>
      <c r="E19" s="1906"/>
      <c r="F19" s="1917"/>
      <c r="G19" s="1917"/>
      <c r="H19" s="1917"/>
      <c r="I19" s="1917"/>
      <c r="J19" s="1917"/>
      <c r="K19" s="2108"/>
      <c r="L19" s="2111"/>
      <c r="M19" s="1844"/>
      <c r="N19" s="1946"/>
      <c r="O19" s="1794"/>
      <c r="Q19" s="1796">
        <v>8</v>
      </c>
      <c r="R19" s="1941" t="s">
        <v>65</v>
      </c>
      <c r="S19" s="1818" t="s">
        <v>71</v>
      </c>
      <c r="T19" s="1813"/>
      <c r="U19" s="1814"/>
      <c r="V19" s="63">
        <v>8</v>
      </c>
      <c r="W19" s="484">
        <f>IF(OR('学校入力シート（要入力）'!$F$4="",'学校入力シート（要入力）'!$F$4="大学"),大学部門!V8,短大部門!V8)</f>
        <v>7.098227E-2</v>
      </c>
      <c r="X19" s="485" t="s">
        <v>544</v>
      </c>
      <c r="Y19" s="490">
        <f>IF(OR('学校入力シート（要入力）'!$F$4="",'学校入力シート（要入力）'!$F$4="大学"),大学部門!X8,短大部門!X8)</f>
        <v>9.5661350000000006E-2</v>
      </c>
      <c r="AA19" s="747"/>
    </row>
    <row r="20" spans="2:35" ht="24" customHeight="1">
      <c r="B20" s="1904"/>
      <c r="C20" s="1905"/>
      <c r="D20" s="1905"/>
      <c r="E20" s="1906"/>
      <c r="F20" s="1918"/>
      <c r="G20" s="1918"/>
      <c r="H20" s="1918"/>
      <c r="I20" s="1918"/>
      <c r="J20" s="1918"/>
      <c r="K20" s="2109"/>
      <c r="L20" s="2112"/>
      <c r="M20" s="1844"/>
      <c r="N20" s="1946"/>
      <c r="O20" s="1794"/>
      <c r="Q20" s="1796"/>
      <c r="R20" s="1941"/>
      <c r="S20" s="1815"/>
      <c r="T20" s="1816"/>
      <c r="U20" s="1817"/>
      <c r="V20" s="64">
        <v>7</v>
      </c>
      <c r="W20" s="487">
        <f>IF(OR('学校入力シート（要入力）'!$F$4="",'学校入力シート（要入力）'!$F$4="大学"),大学部門!S8,短大部門!S8)</f>
        <v>3.7244960000000001E-2</v>
      </c>
      <c r="X20" s="488" t="s">
        <v>544</v>
      </c>
      <c r="Y20" s="489">
        <f>IF(OR('学校入力シート（要入力）'!$F$4="",'学校入力シート（要入力）'!$F$4="大学"),大学部門!U8,短大部門!U8)</f>
        <v>7.0982260000000005E-2</v>
      </c>
      <c r="AA20" s="747"/>
    </row>
    <row r="21" spans="2:35" ht="24" customHeight="1">
      <c r="B21" s="5"/>
      <c r="C21" s="1890" t="s">
        <v>6</v>
      </c>
      <c r="D21" s="1891"/>
      <c r="E21" s="1892"/>
      <c r="F21" s="1846">
        <f>IFERROR('学校入力シート（要入力）'!E18,"－")</f>
        <v>0</v>
      </c>
      <c r="G21" s="1846">
        <f>IFERROR('学校入力シート（要入力）'!F18,"－")</f>
        <v>0</v>
      </c>
      <c r="H21" s="1846">
        <f>IFERROR('学校入力シート（要入力）'!G18,"－")</f>
        <v>0</v>
      </c>
      <c r="I21" s="1846">
        <f>IFERROR('学校入力シート（要入力）'!H18,"－")</f>
        <v>0</v>
      </c>
      <c r="J21" s="2057">
        <f>IFERROR('学校入力シート（要入力）'!I18,"－")</f>
        <v>0</v>
      </c>
      <c r="K21" s="1800">
        <f>IFERROR(J21-F21,"－")</f>
        <v>0</v>
      </c>
      <c r="L21" s="2113" t="str">
        <f>IF(OR(F21="－",F21=0,J21="－",J21=0),"－",(IF(AND(F21&lt;0,J21&lt;0),(J21-F21)/F21*-1,IF(AND(F21&lt;0,J21&gt;0),(J21-F21)/F21*-1,(J21-F21)/F21))))</f>
        <v>－</v>
      </c>
      <c r="M21" s="1844"/>
      <c r="N21" s="1946"/>
      <c r="O21" s="1794"/>
      <c r="Q21" s="1796">
        <v>6</v>
      </c>
      <c r="R21" s="1941" t="s">
        <v>66</v>
      </c>
      <c r="S21" s="1818" t="s">
        <v>72</v>
      </c>
      <c r="T21" s="1813"/>
      <c r="U21" s="1814"/>
      <c r="V21" s="63">
        <v>6</v>
      </c>
      <c r="W21" s="484">
        <f>IF(OR('学校入力シート（要入力）'!$F$4="",'学校入力シート（要入力）'!$F$4="大学"),大学部門!P8,短大部門!P8)</f>
        <v>6.3560799999999992E-3</v>
      </c>
      <c r="X21" s="485" t="s">
        <v>544</v>
      </c>
      <c r="Y21" s="486">
        <f>IF(OR('学校入力シート（要入力）'!$F$4="",'学校入力シート（要入力）'!$F$4="大学"),大学部門!R8,短大部門!R8)</f>
        <v>3.7244949999999999E-2</v>
      </c>
      <c r="AA21" s="28"/>
    </row>
    <row r="22" spans="2:35" ht="24" customHeight="1">
      <c r="B22" s="5"/>
      <c r="C22" s="1893"/>
      <c r="D22" s="1894"/>
      <c r="E22" s="1895"/>
      <c r="F22" s="1847"/>
      <c r="G22" s="1847"/>
      <c r="H22" s="1847"/>
      <c r="I22" s="1847"/>
      <c r="J22" s="2058"/>
      <c r="K22" s="2037"/>
      <c r="L22" s="2114"/>
      <c r="M22" s="1844"/>
      <c r="N22" s="1946"/>
      <c r="O22" s="1794"/>
      <c r="Q22" s="1796"/>
      <c r="R22" s="1941"/>
      <c r="S22" s="1815"/>
      <c r="T22" s="1816"/>
      <c r="U22" s="1817"/>
      <c r="V22" s="64">
        <v>5</v>
      </c>
      <c r="W22" s="487">
        <f>IF(OR('学校入力シート（要入力）'!$F$4="",'学校入力シート（要入力）'!$F$4="大学"),大学部門!M8,短大部門!M8)</f>
        <v>-4.5457270000000001E-2</v>
      </c>
      <c r="X22" s="488" t="s">
        <v>544</v>
      </c>
      <c r="Y22" s="489">
        <f>IF(OR('学校入力シート（要入力）'!$F$4="",'学校入力シート（要入力）'!$F$4="大学"),大学部門!O8,短大部門!O8)</f>
        <v>6.3560700000000001E-3</v>
      </c>
      <c r="AA22" s="28"/>
      <c r="AI22" s="520"/>
    </row>
    <row r="23" spans="2:35" ht="24" customHeight="1">
      <c r="B23" s="5"/>
      <c r="C23" s="1890" t="s">
        <v>7</v>
      </c>
      <c r="D23" s="1891"/>
      <c r="E23" s="1892"/>
      <c r="F23" s="1846">
        <f>IFERROR('学校入力シート（要入力）'!E19,"－")</f>
        <v>0</v>
      </c>
      <c r="G23" s="1846">
        <f>IFERROR('学校入力シート（要入力）'!F19,"－")</f>
        <v>0</v>
      </c>
      <c r="H23" s="1846">
        <f>IFERROR('学校入力シート（要入力）'!G19,"－")</f>
        <v>0</v>
      </c>
      <c r="I23" s="1846">
        <f>IFERROR('学校入力シート（要入力）'!H19,"－")</f>
        <v>0</v>
      </c>
      <c r="J23" s="2057">
        <f>IFERROR('学校入力シート（要入力）'!I19,"－")</f>
        <v>0</v>
      </c>
      <c r="K23" s="1800">
        <f>IFERROR(J23-F23,"－")</f>
        <v>0</v>
      </c>
      <c r="L23" s="2115" t="str">
        <f>IF(OR(F23="－",F23=0,J23="－",J23=0),"－",(IF(AND(F23&lt;0,J23&lt;0),(J23-F23)/F23*-1,IF(AND(F23&lt;0,J23&gt;0),(J23-F23)/F23*-1,(J23-F23)/F23))))</f>
        <v>－</v>
      </c>
      <c r="M23" s="1844"/>
      <c r="N23" s="1946"/>
      <c r="O23" s="1794"/>
      <c r="Q23" s="1796">
        <v>4</v>
      </c>
      <c r="R23" s="1941" t="s">
        <v>67</v>
      </c>
      <c r="S23" s="1818" t="s">
        <v>130</v>
      </c>
      <c r="T23" s="1813"/>
      <c r="U23" s="1814"/>
      <c r="V23" s="63">
        <v>4</v>
      </c>
      <c r="W23" s="484">
        <f>IF(OR('学校入力シート（要入力）'!$F$4="",'学校入力シート（要入力）'!$F$4="大学"),大学部門!J8,短大部門!J8)</f>
        <v>-9.804222999999998E-2</v>
      </c>
      <c r="X23" s="485" t="s">
        <v>544</v>
      </c>
      <c r="Y23" s="486">
        <f>IF(OR('学校入力シート（要入力）'!$F$4="",'学校入力シート（要入力）'!$F$4="大学"),大学部門!L8,短大部門!L8)</f>
        <v>-4.5457280000000003E-2</v>
      </c>
      <c r="AA23" s="28"/>
    </row>
    <row r="24" spans="2:35" ht="24" customHeight="1">
      <c r="B24" s="5"/>
      <c r="C24" s="1893"/>
      <c r="D24" s="1894"/>
      <c r="E24" s="1895"/>
      <c r="F24" s="1847"/>
      <c r="G24" s="1847"/>
      <c r="H24" s="1847"/>
      <c r="I24" s="1847"/>
      <c r="J24" s="2058"/>
      <c r="K24" s="2037"/>
      <c r="L24" s="2114"/>
      <c r="M24" s="1844"/>
      <c r="N24" s="1946"/>
      <c r="O24" s="1794"/>
      <c r="Q24" s="1796"/>
      <c r="R24" s="1941"/>
      <c r="S24" s="1815"/>
      <c r="T24" s="1816"/>
      <c r="U24" s="1817"/>
      <c r="V24" s="64">
        <v>3</v>
      </c>
      <c r="W24" s="487">
        <f>IF(OR('学校入力シート（要入力）'!$F$4="",'学校入力シート（要入力）'!$F$4="大学"),大学部門!G8,短大部門!G8)</f>
        <v>-0.16298298</v>
      </c>
      <c r="X24" s="488" t="s">
        <v>544</v>
      </c>
      <c r="Y24" s="489">
        <f>IF(OR('学校入力シート（要入力）'!$F$4="",'学校入力シート（要入力）'!$F$4="大学"),大学部門!I8,短大部門!I8)</f>
        <v>-9.8042240000000003E-2</v>
      </c>
      <c r="AA24" s="28"/>
    </row>
    <row r="25" spans="2:35" ht="24" customHeight="1">
      <c r="B25" s="5"/>
      <c r="C25" s="1890" t="s">
        <v>8</v>
      </c>
      <c r="D25" s="1891"/>
      <c r="E25" s="1892"/>
      <c r="F25" s="1846">
        <f>IFERROR(F21-F23,"－")</f>
        <v>0</v>
      </c>
      <c r="G25" s="1846">
        <f>IFERROR(G21-G23,"－")</f>
        <v>0</v>
      </c>
      <c r="H25" s="1846">
        <f t="shared" ref="H25" si="0">IFERROR(H21-H23,"－")</f>
        <v>0</v>
      </c>
      <c r="I25" s="1846">
        <f t="shared" ref="I25:J25" si="1">IFERROR(I21-I23,"－")</f>
        <v>0</v>
      </c>
      <c r="J25" s="2057">
        <f t="shared" si="1"/>
        <v>0</v>
      </c>
      <c r="K25" s="1800">
        <f>IFERROR(J25-F25,"－")</f>
        <v>0</v>
      </c>
      <c r="L25" s="2115" t="str">
        <f>IF(OR(F25="－",F25=0,J25="－",J25=0),"－",(IF(AND(F25&lt;0,J25&lt;0),(J25-F25)/F25*-1,IF(AND(F25&lt;0,J25&gt;0),(J25-F25)/F25*-1,(J25-F25)/F25))))</f>
        <v>－</v>
      </c>
      <c r="M25" s="1844"/>
      <c r="N25" s="1946"/>
      <c r="O25" s="1794"/>
      <c r="Q25" s="1796">
        <v>2</v>
      </c>
      <c r="R25" s="1941" t="s">
        <v>131</v>
      </c>
      <c r="S25" s="1908" t="s">
        <v>132</v>
      </c>
      <c r="T25" s="1820"/>
      <c r="U25" s="1821"/>
      <c r="V25" s="63">
        <v>2</v>
      </c>
      <c r="W25" s="491">
        <f>IF(OR('学校入力シート（要入力）'!$F$4="",'学校入力シート（要入力）'!$F$4="大学"),大学部門!D8,短大部門!D8)</f>
        <v>-0.34097281000000002</v>
      </c>
      <c r="X25" s="485" t="s">
        <v>544</v>
      </c>
      <c r="Y25" s="492">
        <f>IF(OR('学校入力シート（要入力）'!$F$4="",'学校入力シート（要入力）'!$F$4="大学"),大学部門!F8,短大部門!F8)</f>
        <v>-0.16298298999999999</v>
      </c>
      <c r="AA25" s="28"/>
    </row>
    <row r="26" spans="2:35" ht="24" customHeight="1">
      <c r="B26" s="7"/>
      <c r="C26" s="1896"/>
      <c r="D26" s="1897"/>
      <c r="E26" s="1898"/>
      <c r="F26" s="1915"/>
      <c r="G26" s="1915"/>
      <c r="H26" s="1915"/>
      <c r="I26" s="1915"/>
      <c r="J26" s="2067"/>
      <c r="K26" s="2034"/>
      <c r="L26" s="2116"/>
      <c r="M26" s="1845"/>
      <c r="N26" s="1947"/>
      <c r="O26" s="1795"/>
      <c r="Q26" s="1796"/>
      <c r="R26" s="1941"/>
      <c r="S26" s="1822"/>
      <c r="T26" s="1823"/>
      <c r="U26" s="1824"/>
      <c r="V26" s="64">
        <v>1</v>
      </c>
      <c r="W26" s="493"/>
      <c r="X26" s="488" t="s">
        <v>544</v>
      </c>
      <c r="Y26" s="489">
        <f>IF(OR('学校入力シート（要入力）'!$F$4="",'学校入力シート（要入力）'!$F$4="大学"),大学部門!C8,短大部門!C8)</f>
        <v>-0.34097282000000001</v>
      </c>
      <c r="AA26" s="28"/>
    </row>
    <row r="27" spans="2:35" ht="24" customHeight="1">
      <c r="AA27" s="747"/>
    </row>
  </sheetData>
  <mergeCells count="75">
    <mergeCell ref="S17:U18"/>
    <mergeCell ref="Q19:Q20"/>
    <mergeCell ref="R19:R20"/>
    <mergeCell ref="S19:U20"/>
    <mergeCell ref="R23:R24"/>
    <mergeCell ref="S23:U24"/>
    <mergeCell ref="Q21:Q22"/>
    <mergeCell ref="S21:U22"/>
    <mergeCell ref="S25:U26"/>
    <mergeCell ref="Q23:Q24"/>
    <mergeCell ref="C25:E26"/>
    <mergeCell ref="F25:F26"/>
    <mergeCell ref="G25:G26"/>
    <mergeCell ref="H25:H26"/>
    <mergeCell ref="I25:I26"/>
    <mergeCell ref="C23:E24"/>
    <mergeCell ref="F23:F24"/>
    <mergeCell ref="G23:G24"/>
    <mergeCell ref="H23:H24"/>
    <mergeCell ref="I23:I24"/>
    <mergeCell ref="N17:N26"/>
    <mergeCell ref="R21:R22"/>
    <mergeCell ref="Q17:Q18"/>
    <mergeCell ref="R17:R18"/>
    <mergeCell ref="L17:L20"/>
    <mergeCell ref="M17:M26"/>
    <mergeCell ref="J14:J16"/>
    <mergeCell ref="K14:K16"/>
    <mergeCell ref="L14:L16"/>
    <mergeCell ref="J25:J26"/>
    <mergeCell ref="K25:K26"/>
    <mergeCell ref="J23:J24"/>
    <mergeCell ref="K23:K24"/>
    <mergeCell ref="J21:J22"/>
    <mergeCell ref="K21:K22"/>
    <mergeCell ref="L21:L22"/>
    <mergeCell ref="L23:L24"/>
    <mergeCell ref="L25:L26"/>
    <mergeCell ref="R25:R26"/>
    <mergeCell ref="O17:O26"/>
    <mergeCell ref="Q25:Q26"/>
    <mergeCell ref="I17:I20"/>
    <mergeCell ref="B14:E16"/>
    <mergeCell ref="B17:E20"/>
    <mergeCell ref="F17:F20"/>
    <mergeCell ref="G17:G20"/>
    <mergeCell ref="H17:H20"/>
    <mergeCell ref="C21:E22"/>
    <mergeCell ref="F21:F22"/>
    <mergeCell ref="G21:G22"/>
    <mergeCell ref="H21:H22"/>
    <mergeCell ref="I21:I22"/>
    <mergeCell ref="J17:J20"/>
    <mergeCell ref="K17:K20"/>
    <mergeCell ref="A1:C1"/>
    <mergeCell ref="D1:H1"/>
    <mergeCell ref="A2:C2"/>
    <mergeCell ref="D2:H2"/>
    <mergeCell ref="C9:E9"/>
    <mergeCell ref="H7:Y12"/>
    <mergeCell ref="C10:E10"/>
    <mergeCell ref="C11:E11"/>
    <mergeCell ref="R1:Y1"/>
    <mergeCell ref="F14:F16"/>
    <mergeCell ref="W14:Y16"/>
    <mergeCell ref="V14:V16"/>
    <mergeCell ref="S14:U16"/>
    <mergeCell ref="I14:I16"/>
    <mergeCell ref="R14:R16"/>
    <mergeCell ref="M14:M16"/>
    <mergeCell ref="N14:N16"/>
    <mergeCell ref="O14:O16"/>
    <mergeCell ref="Q14:Q16"/>
    <mergeCell ref="H14:H16"/>
    <mergeCell ref="G14:G16"/>
  </mergeCells>
  <phoneticPr fontId="1"/>
  <conditionalFormatting sqref="S25:U26">
    <cfRule type="expression" dxfId="380" priority="15">
      <formula>$N$17=2</formula>
    </cfRule>
  </conditionalFormatting>
  <conditionalFormatting sqref="R17:R18">
    <cfRule type="expression" dxfId="379" priority="24">
      <formula>$M$17=10</formula>
    </cfRule>
  </conditionalFormatting>
  <conditionalFormatting sqref="R19:R20">
    <cfRule type="expression" dxfId="378" priority="23">
      <formula>$M$17=8</formula>
    </cfRule>
  </conditionalFormatting>
  <conditionalFormatting sqref="R21:R22">
    <cfRule type="expression" dxfId="377" priority="22">
      <formula>$M$17=6</formula>
    </cfRule>
  </conditionalFormatting>
  <conditionalFormatting sqref="R23:R24">
    <cfRule type="expression" dxfId="376" priority="21">
      <formula>$M$17=4</formula>
    </cfRule>
  </conditionalFormatting>
  <conditionalFormatting sqref="R25:R26">
    <cfRule type="expression" dxfId="375" priority="20">
      <formula>$M$17=2</formula>
    </cfRule>
  </conditionalFormatting>
  <conditionalFormatting sqref="S17:U18">
    <cfRule type="expression" dxfId="374" priority="19">
      <formula>$N$17=10</formula>
    </cfRule>
  </conditionalFormatting>
  <conditionalFormatting sqref="S19:U20">
    <cfRule type="expression" dxfId="373" priority="18">
      <formula>$N$17=8</formula>
    </cfRule>
  </conditionalFormatting>
  <conditionalFormatting sqref="S21:U22">
    <cfRule type="expression" dxfId="372" priority="17">
      <formula>$N$17=6</formula>
    </cfRule>
  </conditionalFormatting>
  <conditionalFormatting sqref="S23:U24">
    <cfRule type="expression" dxfId="371" priority="16">
      <formula>$N$17=4</formula>
    </cfRule>
  </conditionalFormatting>
  <conditionalFormatting sqref="Y17">
    <cfRule type="expression" dxfId="370" priority="1">
      <formula>$O$17=10</formula>
    </cfRule>
  </conditionalFormatting>
  <conditionalFormatting sqref="Y17">
    <cfRule type="expression" dxfId="369" priority="2">
      <formula>$O$17=10</formula>
    </cfRule>
  </conditionalFormatting>
  <conditionalFormatting sqref="W17:X17">
    <cfRule type="expression" dxfId="368" priority="12">
      <formula>$O$17=10</formula>
    </cfRule>
  </conditionalFormatting>
  <conditionalFormatting sqref="W18:Y18">
    <cfRule type="expression" dxfId="367" priority="11">
      <formula>$O$17=9</formula>
    </cfRule>
  </conditionalFormatting>
  <conditionalFormatting sqref="W19:Y19">
    <cfRule type="expression" dxfId="366" priority="10">
      <formula>$O$17=8</formula>
    </cfRule>
  </conditionalFormatting>
  <conditionalFormatting sqref="W20:Y20">
    <cfRule type="expression" dxfId="365" priority="9">
      <formula>$O$17=7</formula>
    </cfRule>
  </conditionalFormatting>
  <conditionalFormatting sqref="W21:Y21">
    <cfRule type="expression" dxfId="364" priority="8">
      <formula>$O$17=6</formula>
    </cfRule>
  </conditionalFormatting>
  <conditionalFormatting sqref="W22:Y22">
    <cfRule type="expression" dxfId="363" priority="7">
      <formula>$O$17=5</formula>
    </cfRule>
  </conditionalFormatting>
  <conditionalFormatting sqref="W23:Y23">
    <cfRule type="expression" dxfId="362" priority="6">
      <formula>$O$17=4</formula>
    </cfRule>
  </conditionalFormatting>
  <conditionalFormatting sqref="W24:Y24">
    <cfRule type="expression" dxfId="361" priority="5">
      <formula>$O$17=3</formula>
    </cfRule>
  </conditionalFormatting>
  <conditionalFormatting sqref="W25:Y25">
    <cfRule type="expression" dxfId="360" priority="4">
      <formula>$O$17=2</formula>
    </cfRule>
  </conditionalFormatting>
  <conditionalFormatting sqref="W26:Y26">
    <cfRule type="expression" dxfId="359" priority="3">
      <formula>$O$17=1</formula>
    </cfRule>
  </conditionalFormatting>
  <hyperlinks>
    <hyperlink ref="R1:Y1" location="'総括表 (部門)'!A1" display="総括表（部門）へ戻る"/>
  </hyperlinks>
  <printOptions horizontalCentered="1" verticalCentered="1"/>
  <pageMargins left="0.39370078740157483" right="0.39370078740157483" top="0.39370078740157483" bottom="0.39370078740157483" header="0" footer="0.19685039370078741"/>
  <pageSetup paperSize="9" scale="74" orientation="landscape" r:id="rId1"/>
  <headerFooter scaleWithDoc="0">
    <oddFooter>&amp;P / &amp;N ページ</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FFCC99"/>
    <pageSetUpPr fitToPage="1"/>
  </sheetPr>
  <dimension ref="A1:R107"/>
  <sheetViews>
    <sheetView showGridLines="0" zoomScaleNormal="100" zoomScaleSheetLayoutView="100" workbookViewId="0"/>
  </sheetViews>
  <sheetFormatPr defaultRowHeight="13.2"/>
  <cols>
    <col min="1" max="1" width="2.6640625" style="129" customWidth="1"/>
    <col min="2" max="2" width="39.33203125" style="136" customWidth="1"/>
    <col min="3" max="3" width="4.44140625" style="136" bestFit="1" customWidth="1"/>
    <col min="4" max="7" width="12.6640625" style="136" customWidth="1"/>
    <col min="8" max="8" width="12.6640625" style="129" customWidth="1"/>
    <col min="9" max="9" width="2.6640625" style="129" customWidth="1"/>
    <col min="10" max="11" width="39.33203125" style="136" customWidth="1"/>
    <col min="12" max="12" width="4.44140625" style="136" bestFit="1" customWidth="1"/>
    <col min="13" max="17" width="12.6640625" style="136" customWidth="1"/>
    <col min="18" max="18" width="12.109375" style="129" bestFit="1" customWidth="1"/>
    <col min="19" max="23" width="9" style="129"/>
    <col min="24" max="24" width="6.33203125" style="129" customWidth="1"/>
    <col min="25" max="265" width="9" style="129"/>
    <col min="266" max="266" width="2.6640625" style="129" customWidth="1"/>
    <col min="267" max="267" width="39.33203125" style="129" customWidth="1"/>
    <col min="268" max="268" width="4.44140625" style="129" bestFit="1" customWidth="1"/>
    <col min="269" max="269" width="6.44140625" style="129" customWidth="1"/>
    <col min="270" max="273" width="6.44140625" style="129" bestFit="1" customWidth="1"/>
    <col min="274" max="279" width="9" style="129"/>
    <col min="280" max="280" width="6.33203125" style="129" customWidth="1"/>
    <col min="281" max="521" width="9" style="129"/>
    <col min="522" max="522" width="2.6640625" style="129" customWidth="1"/>
    <col min="523" max="523" width="39.33203125" style="129" customWidth="1"/>
    <col min="524" max="524" width="4.44140625" style="129" bestFit="1" customWidth="1"/>
    <col min="525" max="525" width="6.44140625" style="129" customWidth="1"/>
    <col min="526" max="529" width="6.44140625" style="129" bestFit="1" customWidth="1"/>
    <col min="530" max="535" width="9" style="129"/>
    <col min="536" max="536" width="6.33203125" style="129" customWidth="1"/>
    <col min="537" max="777" width="9" style="129"/>
    <col min="778" max="778" width="2.6640625" style="129" customWidth="1"/>
    <col min="779" max="779" width="39.33203125" style="129" customWidth="1"/>
    <col min="780" max="780" width="4.44140625" style="129" bestFit="1" customWidth="1"/>
    <col min="781" max="781" width="6.44140625" style="129" customWidth="1"/>
    <col min="782" max="785" width="6.44140625" style="129" bestFit="1" customWidth="1"/>
    <col min="786" max="791" width="9" style="129"/>
    <col min="792" max="792" width="6.33203125" style="129" customWidth="1"/>
    <col min="793" max="1033" width="9" style="129"/>
    <col min="1034" max="1034" width="2.6640625" style="129" customWidth="1"/>
    <col min="1035" max="1035" width="39.33203125" style="129" customWidth="1"/>
    <col min="1036" max="1036" width="4.44140625" style="129" bestFit="1" customWidth="1"/>
    <col min="1037" max="1037" width="6.44140625" style="129" customWidth="1"/>
    <col min="1038" max="1041" width="6.44140625" style="129" bestFit="1" customWidth="1"/>
    <col min="1042" max="1047" width="9" style="129"/>
    <col min="1048" max="1048" width="6.33203125" style="129" customWidth="1"/>
    <col min="1049" max="1289" width="9" style="129"/>
    <col min="1290" max="1290" width="2.6640625" style="129" customWidth="1"/>
    <col min="1291" max="1291" width="39.33203125" style="129" customWidth="1"/>
    <col min="1292" max="1292" width="4.44140625" style="129" bestFit="1" customWidth="1"/>
    <col min="1293" max="1293" width="6.44140625" style="129" customWidth="1"/>
    <col min="1294" max="1297" width="6.44140625" style="129" bestFit="1" customWidth="1"/>
    <col min="1298" max="1303" width="9" style="129"/>
    <col min="1304" max="1304" width="6.33203125" style="129" customWidth="1"/>
    <col min="1305" max="1545" width="9" style="129"/>
    <col min="1546" max="1546" width="2.6640625" style="129" customWidth="1"/>
    <col min="1547" max="1547" width="39.33203125" style="129" customWidth="1"/>
    <col min="1548" max="1548" width="4.44140625" style="129" bestFit="1" customWidth="1"/>
    <col min="1549" max="1549" width="6.44140625" style="129" customWidth="1"/>
    <col min="1550" max="1553" width="6.44140625" style="129" bestFit="1" customWidth="1"/>
    <col min="1554" max="1559" width="9" style="129"/>
    <col min="1560" max="1560" width="6.33203125" style="129" customWidth="1"/>
    <col min="1561" max="1801" width="9" style="129"/>
    <col min="1802" max="1802" width="2.6640625" style="129" customWidth="1"/>
    <col min="1803" max="1803" width="39.33203125" style="129" customWidth="1"/>
    <col min="1804" max="1804" width="4.44140625" style="129" bestFit="1" customWidth="1"/>
    <col min="1805" max="1805" width="6.44140625" style="129" customWidth="1"/>
    <col min="1806" max="1809" width="6.44140625" style="129" bestFit="1" customWidth="1"/>
    <col min="1810" max="1815" width="9" style="129"/>
    <col min="1816" max="1816" width="6.33203125" style="129" customWidth="1"/>
    <col min="1817" max="2057" width="9" style="129"/>
    <col min="2058" max="2058" width="2.6640625" style="129" customWidth="1"/>
    <col min="2059" max="2059" width="39.33203125" style="129" customWidth="1"/>
    <col min="2060" max="2060" width="4.44140625" style="129" bestFit="1" customWidth="1"/>
    <col min="2061" max="2061" width="6.44140625" style="129" customWidth="1"/>
    <col min="2062" max="2065" width="6.44140625" style="129" bestFit="1" customWidth="1"/>
    <col min="2066" max="2071" width="9" style="129"/>
    <col min="2072" max="2072" width="6.33203125" style="129" customWidth="1"/>
    <col min="2073" max="2313" width="9" style="129"/>
    <col min="2314" max="2314" width="2.6640625" style="129" customWidth="1"/>
    <col min="2315" max="2315" width="39.33203125" style="129" customWidth="1"/>
    <col min="2316" max="2316" width="4.44140625" style="129" bestFit="1" customWidth="1"/>
    <col min="2317" max="2317" width="6.44140625" style="129" customWidth="1"/>
    <col min="2318" max="2321" width="6.44140625" style="129" bestFit="1" customWidth="1"/>
    <col min="2322" max="2327" width="9" style="129"/>
    <col min="2328" max="2328" width="6.33203125" style="129" customWidth="1"/>
    <col min="2329" max="2569" width="9" style="129"/>
    <col min="2570" max="2570" width="2.6640625" style="129" customWidth="1"/>
    <col min="2571" max="2571" width="39.33203125" style="129" customWidth="1"/>
    <col min="2572" max="2572" width="4.44140625" style="129" bestFit="1" customWidth="1"/>
    <col min="2573" max="2573" width="6.44140625" style="129" customWidth="1"/>
    <col min="2574" max="2577" width="6.44140625" style="129" bestFit="1" customWidth="1"/>
    <col min="2578" max="2583" width="9" style="129"/>
    <col min="2584" max="2584" width="6.33203125" style="129" customWidth="1"/>
    <col min="2585" max="2825" width="9" style="129"/>
    <col min="2826" max="2826" width="2.6640625" style="129" customWidth="1"/>
    <col min="2827" max="2827" width="39.33203125" style="129" customWidth="1"/>
    <col min="2828" max="2828" width="4.44140625" style="129" bestFit="1" customWidth="1"/>
    <col min="2829" max="2829" width="6.44140625" style="129" customWidth="1"/>
    <col min="2830" max="2833" width="6.44140625" style="129" bestFit="1" customWidth="1"/>
    <col min="2834" max="2839" width="9" style="129"/>
    <col min="2840" max="2840" width="6.33203125" style="129" customWidth="1"/>
    <col min="2841" max="3081" width="9" style="129"/>
    <col min="3082" max="3082" width="2.6640625" style="129" customWidth="1"/>
    <col min="3083" max="3083" width="39.33203125" style="129" customWidth="1"/>
    <col min="3084" max="3084" width="4.44140625" style="129" bestFit="1" customWidth="1"/>
    <col min="3085" max="3085" width="6.44140625" style="129" customWidth="1"/>
    <col min="3086" max="3089" width="6.44140625" style="129" bestFit="1" customWidth="1"/>
    <col min="3090" max="3095" width="9" style="129"/>
    <col min="3096" max="3096" width="6.33203125" style="129" customWidth="1"/>
    <col min="3097" max="3337" width="9" style="129"/>
    <col min="3338" max="3338" width="2.6640625" style="129" customWidth="1"/>
    <col min="3339" max="3339" width="39.33203125" style="129" customWidth="1"/>
    <col min="3340" max="3340" width="4.44140625" style="129" bestFit="1" customWidth="1"/>
    <col min="3341" max="3341" width="6.44140625" style="129" customWidth="1"/>
    <col min="3342" max="3345" width="6.44140625" style="129" bestFit="1" customWidth="1"/>
    <col min="3346" max="3351" width="9" style="129"/>
    <col min="3352" max="3352" width="6.33203125" style="129" customWidth="1"/>
    <col min="3353" max="3593" width="9" style="129"/>
    <col min="3594" max="3594" width="2.6640625" style="129" customWidth="1"/>
    <col min="3595" max="3595" width="39.33203125" style="129" customWidth="1"/>
    <col min="3596" max="3596" width="4.44140625" style="129" bestFit="1" customWidth="1"/>
    <col min="3597" max="3597" width="6.44140625" style="129" customWidth="1"/>
    <col min="3598" max="3601" width="6.44140625" style="129" bestFit="1" customWidth="1"/>
    <col min="3602" max="3607" width="9" style="129"/>
    <col min="3608" max="3608" width="6.33203125" style="129" customWidth="1"/>
    <col min="3609" max="3849" width="9" style="129"/>
    <col min="3850" max="3850" width="2.6640625" style="129" customWidth="1"/>
    <col min="3851" max="3851" width="39.33203125" style="129" customWidth="1"/>
    <col min="3852" max="3852" width="4.44140625" style="129" bestFit="1" customWidth="1"/>
    <col min="3853" max="3853" width="6.44140625" style="129" customWidth="1"/>
    <col min="3854" max="3857" width="6.44140625" style="129" bestFit="1" customWidth="1"/>
    <col min="3858" max="3863" width="9" style="129"/>
    <col min="3864" max="3864" width="6.33203125" style="129" customWidth="1"/>
    <col min="3865" max="4105" width="9" style="129"/>
    <col min="4106" max="4106" width="2.6640625" style="129" customWidth="1"/>
    <col min="4107" max="4107" width="39.33203125" style="129" customWidth="1"/>
    <col min="4108" max="4108" width="4.44140625" style="129" bestFit="1" customWidth="1"/>
    <col min="4109" max="4109" width="6.44140625" style="129" customWidth="1"/>
    <col min="4110" max="4113" width="6.44140625" style="129" bestFit="1" customWidth="1"/>
    <col min="4114" max="4119" width="9" style="129"/>
    <col min="4120" max="4120" width="6.33203125" style="129" customWidth="1"/>
    <col min="4121" max="4361" width="9" style="129"/>
    <col min="4362" max="4362" width="2.6640625" style="129" customWidth="1"/>
    <col min="4363" max="4363" width="39.33203125" style="129" customWidth="1"/>
    <col min="4364" max="4364" width="4.44140625" style="129" bestFit="1" customWidth="1"/>
    <col min="4365" max="4365" width="6.44140625" style="129" customWidth="1"/>
    <col min="4366" max="4369" width="6.44140625" style="129" bestFit="1" customWidth="1"/>
    <col min="4370" max="4375" width="9" style="129"/>
    <col min="4376" max="4376" width="6.33203125" style="129" customWidth="1"/>
    <col min="4377" max="4617" width="9" style="129"/>
    <col min="4618" max="4618" width="2.6640625" style="129" customWidth="1"/>
    <col min="4619" max="4619" width="39.33203125" style="129" customWidth="1"/>
    <col min="4620" max="4620" width="4.44140625" style="129" bestFit="1" customWidth="1"/>
    <col min="4621" max="4621" width="6.44140625" style="129" customWidth="1"/>
    <col min="4622" max="4625" width="6.44140625" style="129" bestFit="1" customWidth="1"/>
    <col min="4626" max="4631" width="9" style="129"/>
    <col min="4632" max="4632" width="6.33203125" style="129" customWidth="1"/>
    <col min="4633" max="4873" width="9" style="129"/>
    <col min="4874" max="4874" width="2.6640625" style="129" customWidth="1"/>
    <col min="4875" max="4875" width="39.33203125" style="129" customWidth="1"/>
    <col min="4876" max="4876" width="4.44140625" style="129" bestFit="1" customWidth="1"/>
    <col min="4877" max="4877" width="6.44140625" style="129" customWidth="1"/>
    <col min="4878" max="4881" width="6.44140625" style="129" bestFit="1" customWidth="1"/>
    <col min="4882" max="4887" width="9" style="129"/>
    <col min="4888" max="4888" width="6.33203125" style="129" customWidth="1"/>
    <col min="4889" max="5129" width="9" style="129"/>
    <col min="5130" max="5130" width="2.6640625" style="129" customWidth="1"/>
    <col min="5131" max="5131" width="39.33203125" style="129" customWidth="1"/>
    <col min="5132" max="5132" width="4.44140625" style="129" bestFit="1" customWidth="1"/>
    <col min="5133" max="5133" width="6.44140625" style="129" customWidth="1"/>
    <col min="5134" max="5137" width="6.44140625" style="129" bestFit="1" customWidth="1"/>
    <col min="5138" max="5143" width="9" style="129"/>
    <col min="5144" max="5144" width="6.33203125" style="129" customWidth="1"/>
    <col min="5145" max="5385" width="9" style="129"/>
    <col min="5386" max="5386" width="2.6640625" style="129" customWidth="1"/>
    <col min="5387" max="5387" width="39.33203125" style="129" customWidth="1"/>
    <col min="5388" max="5388" width="4.44140625" style="129" bestFit="1" customWidth="1"/>
    <col min="5389" max="5389" width="6.44140625" style="129" customWidth="1"/>
    <col min="5390" max="5393" width="6.44140625" style="129" bestFit="1" customWidth="1"/>
    <col min="5394" max="5399" width="9" style="129"/>
    <col min="5400" max="5400" width="6.33203125" style="129" customWidth="1"/>
    <col min="5401" max="5641" width="9" style="129"/>
    <col min="5642" max="5642" width="2.6640625" style="129" customWidth="1"/>
    <col min="5643" max="5643" width="39.33203125" style="129" customWidth="1"/>
    <col min="5644" max="5644" width="4.44140625" style="129" bestFit="1" customWidth="1"/>
    <col min="5645" max="5645" width="6.44140625" style="129" customWidth="1"/>
    <col min="5646" max="5649" width="6.44140625" style="129" bestFit="1" customWidth="1"/>
    <col min="5650" max="5655" width="9" style="129"/>
    <col min="5656" max="5656" width="6.33203125" style="129" customWidth="1"/>
    <col min="5657" max="5897" width="9" style="129"/>
    <col min="5898" max="5898" width="2.6640625" style="129" customWidth="1"/>
    <col min="5899" max="5899" width="39.33203125" style="129" customWidth="1"/>
    <col min="5900" max="5900" width="4.44140625" style="129" bestFit="1" customWidth="1"/>
    <col min="5901" max="5901" width="6.44140625" style="129" customWidth="1"/>
    <col min="5902" max="5905" width="6.44140625" style="129" bestFit="1" customWidth="1"/>
    <col min="5906" max="5911" width="9" style="129"/>
    <col min="5912" max="5912" width="6.33203125" style="129" customWidth="1"/>
    <col min="5913" max="6153" width="9" style="129"/>
    <col min="6154" max="6154" width="2.6640625" style="129" customWidth="1"/>
    <col min="6155" max="6155" width="39.33203125" style="129" customWidth="1"/>
    <col min="6156" max="6156" width="4.44140625" style="129" bestFit="1" customWidth="1"/>
    <col min="6157" max="6157" width="6.44140625" style="129" customWidth="1"/>
    <col min="6158" max="6161" width="6.44140625" style="129" bestFit="1" customWidth="1"/>
    <col min="6162" max="6167" width="9" style="129"/>
    <col min="6168" max="6168" width="6.33203125" style="129" customWidth="1"/>
    <col min="6169" max="6409" width="9" style="129"/>
    <col min="6410" max="6410" width="2.6640625" style="129" customWidth="1"/>
    <col min="6411" max="6411" width="39.33203125" style="129" customWidth="1"/>
    <col min="6412" max="6412" width="4.44140625" style="129" bestFit="1" customWidth="1"/>
    <col min="6413" max="6413" width="6.44140625" style="129" customWidth="1"/>
    <col min="6414" max="6417" width="6.44140625" style="129" bestFit="1" customWidth="1"/>
    <col min="6418" max="6423" width="9" style="129"/>
    <col min="6424" max="6424" width="6.33203125" style="129" customWidth="1"/>
    <col min="6425" max="6665" width="9" style="129"/>
    <col min="6666" max="6666" width="2.6640625" style="129" customWidth="1"/>
    <col min="6667" max="6667" width="39.33203125" style="129" customWidth="1"/>
    <col min="6668" max="6668" width="4.44140625" style="129" bestFit="1" customWidth="1"/>
    <col min="6669" max="6669" width="6.44140625" style="129" customWidth="1"/>
    <col min="6670" max="6673" width="6.44140625" style="129" bestFit="1" customWidth="1"/>
    <col min="6674" max="6679" width="9" style="129"/>
    <col min="6680" max="6680" width="6.33203125" style="129" customWidth="1"/>
    <col min="6681" max="6921" width="9" style="129"/>
    <col min="6922" max="6922" width="2.6640625" style="129" customWidth="1"/>
    <col min="6923" max="6923" width="39.33203125" style="129" customWidth="1"/>
    <col min="6924" max="6924" width="4.44140625" style="129" bestFit="1" customWidth="1"/>
    <col min="6925" max="6925" width="6.44140625" style="129" customWidth="1"/>
    <col min="6926" max="6929" width="6.44140625" style="129" bestFit="1" customWidth="1"/>
    <col min="6930" max="6935" width="9" style="129"/>
    <col min="6936" max="6936" width="6.33203125" style="129" customWidth="1"/>
    <col min="6937" max="7177" width="9" style="129"/>
    <col min="7178" max="7178" width="2.6640625" style="129" customWidth="1"/>
    <col min="7179" max="7179" width="39.33203125" style="129" customWidth="1"/>
    <col min="7180" max="7180" width="4.44140625" style="129" bestFit="1" customWidth="1"/>
    <col min="7181" max="7181" width="6.44140625" style="129" customWidth="1"/>
    <col min="7182" max="7185" width="6.44140625" style="129" bestFit="1" customWidth="1"/>
    <col min="7186" max="7191" width="9" style="129"/>
    <col min="7192" max="7192" width="6.33203125" style="129" customWidth="1"/>
    <col min="7193" max="7433" width="9" style="129"/>
    <col min="7434" max="7434" width="2.6640625" style="129" customWidth="1"/>
    <col min="7435" max="7435" width="39.33203125" style="129" customWidth="1"/>
    <col min="7436" max="7436" width="4.44140625" style="129" bestFit="1" customWidth="1"/>
    <col min="7437" max="7437" width="6.44140625" style="129" customWidth="1"/>
    <col min="7438" max="7441" width="6.44140625" style="129" bestFit="1" customWidth="1"/>
    <col min="7442" max="7447" width="9" style="129"/>
    <col min="7448" max="7448" width="6.33203125" style="129" customWidth="1"/>
    <col min="7449" max="7689" width="9" style="129"/>
    <col min="7690" max="7690" width="2.6640625" style="129" customWidth="1"/>
    <col min="7691" max="7691" width="39.33203125" style="129" customWidth="1"/>
    <col min="7692" max="7692" width="4.44140625" style="129" bestFit="1" customWidth="1"/>
    <col min="7693" max="7693" width="6.44140625" style="129" customWidth="1"/>
    <col min="7694" max="7697" width="6.44140625" style="129" bestFit="1" customWidth="1"/>
    <col min="7698" max="7703" width="9" style="129"/>
    <col min="7704" max="7704" width="6.33203125" style="129" customWidth="1"/>
    <col min="7705" max="7945" width="9" style="129"/>
    <col min="7946" max="7946" width="2.6640625" style="129" customWidth="1"/>
    <col min="7947" max="7947" width="39.33203125" style="129" customWidth="1"/>
    <col min="7948" max="7948" width="4.44140625" style="129" bestFit="1" customWidth="1"/>
    <col min="7949" max="7949" width="6.44140625" style="129" customWidth="1"/>
    <col min="7950" max="7953" width="6.44140625" style="129" bestFit="1" customWidth="1"/>
    <col min="7954" max="7959" width="9" style="129"/>
    <col min="7960" max="7960" width="6.33203125" style="129" customWidth="1"/>
    <col min="7961" max="8201" width="9" style="129"/>
    <col min="8202" max="8202" width="2.6640625" style="129" customWidth="1"/>
    <col min="8203" max="8203" width="39.33203125" style="129" customWidth="1"/>
    <col min="8204" max="8204" width="4.44140625" style="129" bestFit="1" customWidth="1"/>
    <col min="8205" max="8205" width="6.44140625" style="129" customWidth="1"/>
    <col min="8206" max="8209" width="6.44140625" style="129" bestFit="1" customWidth="1"/>
    <col min="8210" max="8215" width="9" style="129"/>
    <col min="8216" max="8216" width="6.33203125" style="129" customWidth="1"/>
    <col min="8217" max="8457" width="9" style="129"/>
    <col min="8458" max="8458" width="2.6640625" style="129" customWidth="1"/>
    <col min="8459" max="8459" width="39.33203125" style="129" customWidth="1"/>
    <col min="8460" max="8460" width="4.44140625" style="129" bestFit="1" customWidth="1"/>
    <col min="8461" max="8461" width="6.44140625" style="129" customWidth="1"/>
    <col min="8462" max="8465" width="6.44140625" style="129" bestFit="1" customWidth="1"/>
    <col min="8466" max="8471" width="9" style="129"/>
    <col min="8472" max="8472" width="6.33203125" style="129" customWidth="1"/>
    <col min="8473" max="8713" width="9" style="129"/>
    <col min="8714" max="8714" width="2.6640625" style="129" customWidth="1"/>
    <col min="8715" max="8715" width="39.33203125" style="129" customWidth="1"/>
    <col min="8716" max="8716" width="4.44140625" style="129" bestFit="1" customWidth="1"/>
    <col min="8717" max="8717" width="6.44140625" style="129" customWidth="1"/>
    <col min="8718" max="8721" width="6.44140625" style="129" bestFit="1" customWidth="1"/>
    <col min="8722" max="8727" width="9" style="129"/>
    <col min="8728" max="8728" width="6.33203125" style="129" customWidth="1"/>
    <col min="8729" max="8969" width="9" style="129"/>
    <col min="8970" max="8970" width="2.6640625" style="129" customWidth="1"/>
    <col min="8971" max="8971" width="39.33203125" style="129" customWidth="1"/>
    <col min="8972" max="8972" width="4.44140625" style="129" bestFit="1" customWidth="1"/>
    <col min="8973" max="8973" width="6.44140625" style="129" customWidth="1"/>
    <col min="8974" max="8977" width="6.44140625" style="129" bestFit="1" customWidth="1"/>
    <col min="8978" max="8983" width="9" style="129"/>
    <col min="8984" max="8984" width="6.33203125" style="129" customWidth="1"/>
    <col min="8985" max="9225" width="9" style="129"/>
    <col min="9226" max="9226" width="2.6640625" style="129" customWidth="1"/>
    <col min="9227" max="9227" width="39.33203125" style="129" customWidth="1"/>
    <col min="9228" max="9228" width="4.44140625" style="129" bestFit="1" customWidth="1"/>
    <col min="9229" max="9229" width="6.44140625" style="129" customWidth="1"/>
    <col min="9230" max="9233" width="6.44140625" style="129" bestFit="1" customWidth="1"/>
    <col min="9234" max="9239" width="9" style="129"/>
    <col min="9240" max="9240" width="6.33203125" style="129" customWidth="1"/>
    <col min="9241" max="9481" width="9" style="129"/>
    <col min="9482" max="9482" width="2.6640625" style="129" customWidth="1"/>
    <col min="9483" max="9483" width="39.33203125" style="129" customWidth="1"/>
    <col min="9484" max="9484" width="4.44140625" style="129" bestFit="1" customWidth="1"/>
    <col min="9485" max="9485" width="6.44140625" style="129" customWidth="1"/>
    <col min="9486" max="9489" width="6.44140625" style="129" bestFit="1" customWidth="1"/>
    <col min="9490" max="9495" width="9" style="129"/>
    <col min="9496" max="9496" width="6.33203125" style="129" customWidth="1"/>
    <col min="9497" max="9737" width="9" style="129"/>
    <col min="9738" max="9738" width="2.6640625" style="129" customWidth="1"/>
    <col min="9739" max="9739" width="39.33203125" style="129" customWidth="1"/>
    <col min="9740" max="9740" width="4.44140625" style="129" bestFit="1" customWidth="1"/>
    <col min="9741" max="9741" width="6.44140625" style="129" customWidth="1"/>
    <col min="9742" max="9745" width="6.44140625" style="129" bestFit="1" customWidth="1"/>
    <col min="9746" max="9751" width="9" style="129"/>
    <col min="9752" max="9752" width="6.33203125" style="129" customWidth="1"/>
    <col min="9753" max="9993" width="9" style="129"/>
    <col min="9994" max="9994" width="2.6640625" style="129" customWidth="1"/>
    <col min="9995" max="9995" width="39.33203125" style="129" customWidth="1"/>
    <col min="9996" max="9996" width="4.44140625" style="129" bestFit="1" customWidth="1"/>
    <col min="9997" max="9997" width="6.44140625" style="129" customWidth="1"/>
    <col min="9998" max="10001" width="6.44140625" style="129" bestFit="1" customWidth="1"/>
    <col min="10002" max="10007" width="9" style="129"/>
    <col min="10008" max="10008" width="6.33203125" style="129" customWidth="1"/>
    <col min="10009" max="10249" width="9" style="129"/>
    <col min="10250" max="10250" width="2.6640625" style="129" customWidth="1"/>
    <col min="10251" max="10251" width="39.33203125" style="129" customWidth="1"/>
    <col min="10252" max="10252" width="4.44140625" style="129" bestFit="1" customWidth="1"/>
    <col min="10253" max="10253" width="6.44140625" style="129" customWidth="1"/>
    <col min="10254" max="10257" width="6.44140625" style="129" bestFit="1" customWidth="1"/>
    <col min="10258" max="10263" width="9" style="129"/>
    <col min="10264" max="10264" width="6.33203125" style="129" customWidth="1"/>
    <col min="10265" max="10505" width="9" style="129"/>
    <col min="10506" max="10506" width="2.6640625" style="129" customWidth="1"/>
    <col min="10507" max="10507" width="39.33203125" style="129" customWidth="1"/>
    <col min="10508" max="10508" width="4.44140625" style="129" bestFit="1" customWidth="1"/>
    <col min="10509" max="10509" width="6.44140625" style="129" customWidth="1"/>
    <col min="10510" max="10513" width="6.44140625" style="129" bestFit="1" customWidth="1"/>
    <col min="10514" max="10519" width="9" style="129"/>
    <col min="10520" max="10520" width="6.33203125" style="129" customWidth="1"/>
    <col min="10521" max="10761" width="9" style="129"/>
    <col min="10762" max="10762" width="2.6640625" style="129" customWidth="1"/>
    <col min="10763" max="10763" width="39.33203125" style="129" customWidth="1"/>
    <col min="10764" max="10764" width="4.44140625" style="129" bestFit="1" customWidth="1"/>
    <col min="10765" max="10765" width="6.44140625" style="129" customWidth="1"/>
    <col min="10766" max="10769" width="6.44140625" style="129" bestFit="1" customWidth="1"/>
    <col min="10770" max="10775" width="9" style="129"/>
    <col min="10776" max="10776" width="6.33203125" style="129" customWidth="1"/>
    <col min="10777" max="11017" width="9" style="129"/>
    <col min="11018" max="11018" width="2.6640625" style="129" customWidth="1"/>
    <col min="11019" max="11019" width="39.33203125" style="129" customWidth="1"/>
    <col min="11020" max="11020" width="4.44140625" style="129" bestFit="1" customWidth="1"/>
    <col min="11021" max="11021" width="6.44140625" style="129" customWidth="1"/>
    <col min="11022" max="11025" width="6.44140625" style="129" bestFit="1" customWidth="1"/>
    <col min="11026" max="11031" width="9" style="129"/>
    <col min="11032" max="11032" width="6.33203125" style="129" customWidth="1"/>
    <col min="11033" max="11273" width="9" style="129"/>
    <col min="11274" max="11274" width="2.6640625" style="129" customWidth="1"/>
    <col min="11275" max="11275" width="39.33203125" style="129" customWidth="1"/>
    <col min="11276" max="11276" width="4.44140625" style="129" bestFit="1" customWidth="1"/>
    <col min="11277" max="11277" width="6.44140625" style="129" customWidth="1"/>
    <col min="11278" max="11281" width="6.44140625" style="129" bestFit="1" customWidth="1"/>
    <col min="11282" max="11287" width="9" style="129"/>
    <col min="11288" max="11288" width="6.33203125" style="129" customWidth="1"/>
    <col min="11289" max="11529" width="9" style="129"/>
    <col min="11530" max="11530" width="2.6640625" style="129" customWidth="1"/>
    <col min="11531" max="11531" width="39.33203125" style="129" customWidth="1"/>
    <col min="11532" max="11532" width="4.44140625" style="129" bestFit="1" customWidth="1"/>
    <col min="11533" max="11533" width="6.44140625" style="129" customWidth="1"/>
    <col min="11534" max="11537" width="6.44140625" style="129" bestFit="1" customWidth="1"/>
    <col min="11538" max="11543" width="9" style="129"/>
    <col min="11544" max="11544" width="6.33203125" style="129" customWidth="1"/>
    <col min="11545" max="11785" width="9" style="129"/>
    <col min="11786" max="11786" width="2.6640625" style="129" customWidth="1"/>
    <col min="11787" max="11787" width="39.33203125" style="129" customWidth="1"/>
    <col min="11788" max="11788" width="4.44140625" style="129" bestFit="1" customWidth="1"/>
    <col min="11789" max="11789" width="6.44140625" style="129" customWidth="1"/>
    <col min="11790" max="11793" width="6.44140625" style="129" bestFit="1" customWidth="1"/>
    <col min="11794" max="11799" width="9" style="129"/>
    <col min="11800" max="11800" width="6.33203125" style="129" customWidth="1"/>
    <col min="11801" max="12041" width="9" style="129"/>
    <col min="12042" max="12042" width="2.6640625" style="129" customWidth="1"/>
    <col min="12043" max="12043" width="39.33203125" style="129" customWidth="1"/>
    <col min="12044" max="12044" width="4.44140625" style="129" bestFit="1" customWidth="1"/>
    <col min="12045" max="12045" width="6.44140625" style="129" customWidth="1"/>
    <col min="12046" max="12049" width="6.44140625" style="129" bestFit="1" customWidth="1"/>
    <col min="12050" max="12055" width="9" style="129"/>
    <col min="12056" max="12056" width="6.33203125" style="129" customWidth="1"/>
    <col min="12057" max="12297" width="9" style="129"/>
    <col min="12298" max="12298" width="2.6640625" style="129" customWidth="1"/>
    <col min="12299" max="12299" width="39.33203125" style="129" customWidth="1"/>
    <col min="12300" max="12300" width="4.44140625" style="129" bestFit="1" customWidth="1"/>
    <col min="12301" max="12301" width="6.44140625" style="129" customWidth="1"/>
    <col min="12302" max="12305" width="6.44140625" style="129" bestFit="1" customWidth="1"/>
    <col min="12306" max="12311" width="9" style="129"/>
    <col min="12312" max="12312" width="6.33203125" style="129" customWidth="1"/>
    <col min="12313" max="12553" width="9" style="129"/>
    <col min="12554" max="12554" width="2.6640625" style="129" customWidth="1"/>
    <col min="12555" max="12555" width="39.33203125" style="129" customWidth="1"/>
    <col min="12556" max="12556" width="4.44140625" style="129" bestFit="1" customWidth="1"/>
    <col min="12557" max="12557" width="6.44140625" style="129" customWidth="1"/>
    <col min="12558" max="12561" width="6.44140625" style="129" bestFit="1" customWidth="1"/>
    <col min="12562" max="12567" width="9" style="129"/>
    <col min="12568" max="12568" width="6.33203125" style="129" customWidth="1"/>
    <col min="12569" max="12809" width="9" style="129"/>
    <col min="12810" max="12810" width="2.6640625" style="129" customWidth="1"/>
    <col min="12811" max="12811" width="39.33203125" style="129" customWidth="1"/>
    <col min="12812" max="12812" width="4.44140625" style="129" bestFit="1" customWidth="1"/>
    <col min="12813" max="12813" width="6.44140625" style="129" customWidth="1"/>
    <col min="12814" max="12817" width="6.44140625" style="129" bestFit="1" customWidth="1"/>
    <col min="12818" max="12823" width="9" style="129"/>
    <col min="12824" max="12824" width="6.33203125" style="129" customWidth="1"/>
    <col min="12825" max="13065" width="9" style="129"/>
    <col min="13066" max="13066" width="2.6640625" style="129" customWidth="1"/>
    <col min="13067" max="13067" width="39.33203125" style="129" customWidth="1"/>
    <col min="13068" max="13068" width="4.44140625" style="129" bestFit="1" customWidth="1"/>
    <col min="13069" max="13069" width="6.44140625" style="129" customWidth="1"/>
    <col min="13070" max="13073" width="6.44140625" style="129" bestFit="1" customWidth="1"/>
    <col min="13074" max="13079" width="9" style="129"/>
    <col min="13080" max="13080" width="6.33203125" style="129" customWidth="1"/>
    <col min="13081" max="13321" width="9" style="129"/>
    <col min="13322" max="13322" width="2.6640625" style="129" customWidth="1"/>
    <col min="13323" max="13323" width="39.33203125" style="129" customWidth="1"/>
    <col min="13324" max="13324" width="4.44140625" style="129" bestFit="1" customWidth="1"/>
    <col min="13325" max="13325" width="6.44140625" style="129" customWidth="1"/>
    <col min="13326" max="13329" width="6.44140625" style="129" bestFit="1" customWidth="1"/>
    <col min="13330" max="13335" width="9" style="129"/>
    <col min="13336" max="13336" width="6.33203125" style="129" customWidth="1"/>
    <col min="13337" max="13577" width="9" style="129"/>
    <col min="13578" max="13578" width="2.6640625" style="129" customWidth="1"/>
    <col min="13579" max="13579" width="39.33203125" style="129" customWidth="1"/>
    <col min="13580" max="13580" width="4.44140625" style="129" bestFit="1" customWidth="1"/>
    <col min="13581" max="13581" width="6.44140625" style="129" customWidth="1"/>
    <col min="13582" max="13585" width="6.44140625" style="129" bestFit="1" customWidth="1"/>
    <col min="13586" max="13591" width="9" style="129"/>
    <col min="13592" max="13592" width="6.33203125" style="129" customWidth="1"/>
    <col min="13593" max="13833" width="9" style="129"/>
    <col min="13834" max="13834" width="2.6640625" style="129" customWidth="1"/>
    <col min="13835" max="13835" width="39.33203125" style="129" customWidth="1"/>
    <col min="13836" max="13836" width="4.44140625" style="129" bestFit="1" customWidth="1"/>
    <col min="13837" max="13837" width="6.44140625" style="129" customWidth="1"/>
    <col min="13838" max="13841" width="6.44140625" style="129" bestFit="1" customWidth="1"/>
    <col min="13842" max="13847" width="9" style="129"/>
    <col min="13848" max="13848" width="6.33203125" style="129" customWidth="1"/>
    <col min="13849" max="14089" width="9" style="129"/>
    <col min="14090" max="14090" width="2.6640625" style="129" customWidth="1"/>
    <col min="14091" max="14091" width="39.33203125" style="129" customWidth="1"/>
    <col min="14092" max="14092" width="4.44140625" style="129" bestFit="1" customWidth="1"/>
    <col min="14093" max="14093" width="6.44140625" style="129" customWidth="1"/>
    <col min="14094" max="14097" width="6.44140625" style="129" bestFit="1" customWidth="1"/>
    <col min="14098" max="14103" width="9" style="129"/>
    <col min="14104" max="14104" width="6.33203125" style="129" customWidth="1"/>
    <col min="14105" max="14345" width="9" style="129"/>
    <col min="14346" max="14346" width="2.6640625" style="129" customWidth="1"/>
    <col min="14347" max="14347" width="39.33203125" style="129" customWidth="1"/>
    <col min="14348" max="14348" width="4.44140625" style="129" bestFit="1" customWidth="1"/>
    <col min="14349" max="14349" width="6.44140625" style="129" customWidth="1"/>
    <col min="14350" max="14353" width="6.44140625" style="129" bestFit="1" customWidth="1"/>
    <col min="14354" max="14359" width="9" style="129"/>
    <col min="14360" max="14360" width="6.33203125" style="129" customWidth="1"/>
    <col min="14361" max="14601" width="9" style="129"/>
    <col min="14602" max="14602" width="2.6640625" style="129" customWidth="1"/>
    <col min="14603" max="14603" width="39.33203125" style="129" customWidth="1"/>
    <col min="14604" max="14604" width="4.44140625" style="129" bestFit="1" customWidth="1"/>
    <col min="14605" max="14605" width="6.44140625" style="129" customWidth="1"/>
    <col min="14606" max="14609" width="6.44140625" style="129" bestFit="1" customWidth="1"/>
    <col min="14610" max="14615" width="9" style="129"/>
    <col min="14616" max="14616" width="6.33203125" style="129" customWidth="1"/>
    <col min="14617" max="14857" width="9" style="129"/>
    <col min="14858" max="14858" width="2.6640625" style="129" customWidth="1"/>
    <col min="14859" max="14859" width="39.33203125" style="129" customWidth="1"/>
    <col min="14860" max="14860" width="4.44140625" style="129" bestFit="1" customWidth="1"/>
    <col min="14861" max="14861" width="6.44140625" style="129" customWidth="1"/>
    <col min="14862" max="14865" width="6.44140625" style="129" bestFit="1" customWidth="1"/>
    <col min="14866" max="14871" width="9" style="129"/>
    <col min="14872" max="14872" width="6.33203125" style="129" customWidth="1"/>
    <col min="14873" max="15113" width="9" style="129"/>
    <col min="15114" max="15114" width="2.6640625" style="129" customWidth="1"/>
    <col min="15115" max="15115" width="39.33203125" style="129" customWidth="1"/>
    <col min="15116" max="15116" width="4.44140625" style="129" bestFit="1" customWidth="1"/>
    <col min="15117" max="15117" width="6.44140625" style="129" customWidth="1"/>
    <col min="15118" max="15121" width="6.44140625" style="129" bestFit="1" customWidth="1"/>
    <col min="15122" max="15127" width="9" style="129"/>
    <col min="15128" max="15128" width="6.33203125" style="129" customWidth="1"/>
    <col min="15129" max="15369" width="9" style="129"/>
    <col min="15370" max="15370" width="2.6640625" style="129" customWidth="1"/>
    <col min="15371" max="15371" width="39.33203125" style="129" customWidth="1"/>
    <col min="15372" max="15372" width="4.44140625" style="129" bestFit="1" customWidth="1"/>
    <col min="15373" max="15373" width="6.44140625" style="129" customWidth="1"/>
    <col min="15374" max="15377" width="6.44140625" style="129" bestFit="1" customWidth="1"/>
    <col min="15378" max="15383" width="9" style="129"/>
    <col min="15384" max="15384" width="6.33203125" style="129" customWidth="1"/>
    <col min="15385" max="15625" width="9" style="129"/>
    <col min="15626" max="15626" width="2.6640625" style="129" customWidth="1"/>
    <col min="15627" max="15627" width="39.33203125" style="129" customWidth="1"/>
    <col min="15628" max="15628" width="4.44140625" style="129" bestFit="1" customWidth="1"/>
    <col min="15629" max="15629" width="6.44140625" style="129" customWidth="1"/>
    <col min="15630" max="15633" width="6.44140625" style="129" bestFit="1" customWidth="1"/>
    <col min="15634" max="15639" width="9" style="129"/>
    <col min="15640" max="15640" width="6.33203125" style="129" customWidth="1"/>
    <col min="15641" max="15881" width="9" style="129"/>
    <col min="15882" max="15882" width="2.6640625" style="129" customWidth="1"/>
    <col min="15883" max="15883" width="39.33203125" style="129" customWidth="1"/>
    <col min="15884" max="15884" width="4.44140625" style="129" bestFit="1" customWidth="1"/>
    <col min="15885" max="15885" width="6.44140625" style="129" customWidth="1"/>
    <col min="15886" max="15889" width="6.44140625" style="129" bestFit="1" customWidth="1"/>
    <col min="15890" max="15895" width="9" style="129"/>
    <col min="15896" max="15896" width="6.33203125" style="129" customWidth="1"/>
    <col min="15897" max="16137" width="9" style="129"/>
    <col min="16138" max="16138" width="2.6640625" style="129" customWidth="1"/>
    <col min="16139" max="16139" width="39.33203125" style="129" customWidth="1"/>
    <col min="16140" max="16140" width="4.44140625" style="129" bestFit="1" customWidth="1"/>
    <col min="16141" max="16141" width="6.44140625" style="129" customWidth="1"/>
    <col min="16142" max="16145" width="6.44140625" style="129" bestFit="1" customWidth="1"/>
    <col min="16146" max="16151" width="9" style="129"/>
    <col min="16152" max="16152" width="6.33203125" style="129" customWidth="1"/>
    <col min="16153" max="16384" width="9" style="129"/>
  </cols>
  <sheetData>
    <row r="1" spans="2:18" ht="11.25" customHeight="1">
      <c r="B1" s="125"/>
      <c r="C1" s="126"/>
      <c r="D1" s="127"/>
      <c r="E1" s="128"/>
      <c r="F1" s="128"/>
      <c r="G1" s="128"/>
      <c r="J1" s="125"/>
      <c r="K1" s="125"/>
      <c r="L1" s="126"/>
      <c r="M1" s="127"/>
      <c r="N1" s="128"/>
      <c r="O1" s="128"/>
      <c r="P1" s="128"/>
      <c r="Q1" s="128"/>
    </row>
    <row r="2" spans="2:18" ht="11.25" customHeight="1">
      <c r="B2" s="130"/>
      <c r="C2" s="126"/>
      <c r="D2" s="127"/>
      <c r="E2" s="128"/>
      <c r="F2" s="128"/>
      <c r="G2" s="128"/>
      <c r="J2" s="130"/>
      <c r="K2" s="130"/>
      <c r="L2" s="126"/>
      <c r="M2" s="127"/>
      <c r="N2" s="128"/>
      <c r="O2" s="128"/>
      <c r="P2" s="128"/>
      <c r="Q2" s="128"/>
    </row>
    <row r="3" spans="2:18" ht="27" hidden="1" customHeight="1">
      <c r="B3" s="125"/>
      <c r="C3" s="1182" t="s">
        <v>941</v>
      </c>
      <c r="D3" s="1183"/>
      <c r="E3" s="1184"/>
      <c r="F3" s="1185"/>
      <c r="G3" s="1186"/>
      <c r="J3" s="125"/>
      <c r="K3" s="125"/>
      <c r="L3" s="126"/>
      <c r="M3" s="127"/>
      <c r="N3" s="128"/>
      <c r="O3" s="128"/>
      <c r="P3" s="128"/>
      <c r="Q3" s="128"/>
    </row>
    <row r="4" spans="2:18" ht="24" customHeight="1">
      <c r="B4" s="611" t="s">
        <v>1041</v>
      </c>
      <c r="C4" s="1182" t="s">
        <v>212</v>
      </c>
      <c r="D4" s="1183"/>
      <c r="E4" s="1184"/>
      <c r="F4" s="1185"/>
      <c r="G4" s="1186"/>
      <c r="J4" s="131"/>
      <c r="K4" s="131"/>
      <c r="L4" s="352"/>
      <c r="M4" s="352"/>
      <c r="N4" s="353"/>
      <c r="O4" s="353"/>
      <c r="P4" s="353"/>
      <c r="Q4" s="132"/>
      <c r="R4" s="163"/>
    </row>
    <row r="5" spans="2:18" ht="24" customHeight="1">
      <c r="B5" s="611" t="s">
        <v>1042</v>
      </c>
      <c r="C5" s="1187" t="s">
        <v>616</v>
      </c>
      <c r="D5" s="1187"/>
      <c r="E5" s="1188"/>
      <c r="F5" s="1188"/>
      <c r="G5" s="1188"/>
      <c r="J5" s="133"/>
      <c r="K5" s="133"/>
      <c r="L5" s="1181"/>
      <c r="M5" s="1181"/>
      <c r="N5" s="1180"/>
      <c r="O5" s="1180"/>
      <c r="P5" s="1180"/>
      <c r="Q5" s="132"/>
      <c r="R5" s="163"/>
    </row>
    <row r="6" spans="2:18" ht="24" customHeight="1">
      <c r="B6" s="611" t="s">
        <v>1046</v>
      </c>
      <c r="C6" s="1189" t="s">
        <v>916</v>
      </c>
      <c r="D6" s="1189"/>
      <c r="E6" s="1190"/>
      <c r="F6" s="1191"/>
      <c r="G6" s="1192"/>
      <c r="J6" s="134"/>
      <c r="K6" s="134"/>
      <c r="L6" s="1181"/>
      <c r="M6" s="1181"/>
      <c r="N6" s="1180"/>
      <c r="O6" s="1180"/>
      <c r="P6" s="1180"/>
      <c r="Q6" s="132"/>
      <c r="R6" s="163"/>
    </row>
    <row r="7" spans="2:18" ht="24" customHeight="1">
      <c r="B7" s="544"/>
      <c r="C7" s="1193" t="s">
        <v>1048</v>
      </c>
      <c r="D7" s="1193"/>
      <c r="E7" s="1193"/>
      <c r="F7" s="1193"/>
      <c r="G7" s="1193"/>
      <c r="J7" s="135"/>
      <c r="K7" s="135"/>
      <c r="L7" s="1181"/>
      <c r="M7" s="1181"/>
      <c r="N7" s="1180"/>
      <c r="O7" s="1180"/>
      <c r="P7" s="1180"/>
      <c r="Q7" s="132"/>
    </row>
    <row r="8" spans="2:18" ht="8.25" customHeight="1">
      <c r="C8" s="126"/>
      <c r="D8" s="127"/>
      <c r="E8" s="128"/>
      <c r="F8" s="128"/>
      <c r="G8" s="128"/>
      <c r="L8" s="126"/>
      <c r="M8" s="127"/>
      <c r="N8" s="128"/>
      <c r="O8" s="128"/>
      <c r="P8" s="128"/>
      <c r="Q8" s="128"/>
    </row>
    <row r="9" spans="2:18" ht="2.25" customHeight="1">
      <c r="B9" s="125"/>
      <c r="C9" s="126"/>
      <c r="D9" s="127"/>
      <c r="E9" s="128"/>
      <c r="F9" s="128"/>
      <c r="G9" s="128"/>
      <c r="J9" s="125"/>
      <c r="K9" s="125"/>
      <c r="L9" s="126"/>
      <c r="M9" s="127"/>
      <c r="N9" s="128"/>
      <c r="O9" s="128"/>
      <c r="P9" s="128"/>
      <c r="Q9" s="128"/>
    </row>
    <row r="10" spans="2:18" ht="13.5" customHeight="1" thickBot="1">
      <c r="B10" s="137" t="s">
        <v>1006</v>
      </c>
      <c r="C10" s="126"/>
      <c r="D10" s="127"/>
      <c r="E10" s="128"/>
      <c r="F10" s="138"/>
      <c r="G10" s="138"/>
      <c r="H10" s="139" t="s">
        <v>258</v>
      </c>
      <c r="J10" s="129"/>
      <c r="K10" s="129"/>
      <c r="L10" s="129"/>
      <c r="M10" s="129"/>
      <c r="N10" s="129"/>
      <c r="O10" s="129"/>
      <c r="P10" s="129"/>
      <c r="Q10" s="129"/>
    </row>
    <row r="11" spans="2:18" ht="13.5" customHeight="1" thickBot="1">
      <c r="B11" s="140"/>
      <c r="C11" s="141" t="s">
        <v>214</v>
      </c>
      <c r="D11" s="884">
        <v>2020</v>
      </c>
      <c r="E11" s="591">
        <f>+D11+1</f>
        <v>2021</v>
      </c>
      <c r="F11" s="591">
        <f>$E$11+1</f>
        <v>2022</v>
      </c>
      <c r="G11" s="591">
        <f>$F$11+1</f>
        <v>2023</v>
      </c>
      <c r="H11" s="592">
        <f>$G$11+1</f>
        <v>2024</v>
      </c>
      <c r="J11" s="129"/>
      <c r="K11" s="129"/>
      <c r="L11" s="129"/>
      <c r="M11" s="129"/>
      <c r="N11" s="129"/>
      <c r="O11" s="129"/>
      <c r="P11" s="129"/>
      <c r="Q11" s="129"/>
    </row>
    <row r="12" spans="2:18">
      <c r="B12" s="142" t="s">
        <v>1028</v>
      </c>
      <c r="C12" s="143"/>
      <c r="D12" s="143"/>
      <c r="E12" s="143"/>
      <c r="F12" s="143"/>
      <c r="G12" s="143"/>
      <c r="H12" s="144"/>
      <c r="J12" s="129"/>
      <c r="K12" s="129"/>
      <c r="L12" s="129"/>
      <c r="M12" s="129"/>
      <c r="N12" s="129"/>
      <c r="O12" s="129"/>
      <c r="P12" s="129"/>
      <c r="Q12" s="129"/>
    </row>
    <row r="13" spans="2:18">
      <c r="B13" s="954" t="s">
        <v>215</v>
      </c>
      <c r="C13" s="145" t="s">
        <v>288</v>
      </c>
      <c r="D13" s="858"/>
      <c r="E13" s="858"/>
      <c r="F13" s="858"/>
      <c r="G13" s="858"/>
      <c r="H13" s="796"/>
      <c r="J13" s="129"/>
      <c r="K13" s="129"/>
      <c r="L13" s="129"/>
      <c r="M13" s="129"/>
      <c r="N13" s="129"/>
      <c r="O13" s="129"/>
      <c r="P13" s="129"/>
      <c r="Q13" s="129"/>
    </row>
    <row r="14" spans="2:18">
      <c r="B14" s="954" t="s">
        <v>252</v>
      </c>
      <c r="C14" s="145"/>
      <c r="D14" s="858"/>
      <c r="E14" s="858"/>
      <c r="F14" s="858"/>
      <c r="G14" s="858"/>
      <c r="H14" s="796"/>
      <c r="J14" s="129"/>
      <c r="K14" s="129"/>
      <c r="L14" s="129"/>
      <c r="M14" s="129"/>
      <c r="N14" s="129"/>
      <c r="O14" s="129"/>
      <c r="P14" s="129"/>
      <c r="Q14" s="129"/>
    </row>
    <row r="15" spans="2:18">
      <c r="B15" s="955" t="s">
        <v>254</v>
      </c>
      <c r="C15" s="146"/>
      <c r="D15" s="858"/>
      <c r="E15" s="858"/>
      <c r="F15" s="858"/>
      <c r="G15" s="858"/>
      <c r="H15" s="796"/>
      <c r="J15" s="129"/>
      <c r="K15" s="129"/>
      <c r="L15" s="129"/>
      <c r="M15" s="129"/>
      <c r="N15" s="129"/>
      <c r="O15" s="129"/>
      <c r="P15" s="129"/>
      <c r="Q15" s="129"/>
    </row>
    <row r="16" spans="2:18">
      <c r="B16" s="147" t="s">
        <v>1029</v>
      </c>
      <c r="C16" s="964"/>
      <c r="D16" s="880"/>
      <c r="E16" s="880"/>
      <c r="F16" s="880"/>
      <c r="G16" s="880"/>
      <c r="H16" s="881"/>
      <c r="J16" s="129"/>
      <c r="K16" s="129"/>
      <c r="L16" s="129"/>
      <c r="M16" s="129"/>
      <c r="N16" s="129"/>
      <c r="O16" s="129"/>
      <c r="P16" s="129"/>
      <c r="Q16" s="129"/>
    </row>
    <row r="17" spans="2:17">
      <c r="B17" s="954" t="s">
        <v>216</v>
      </c>
      <c r="C17" s="145" t="s">
        <v>290</v>
      </c>
      <c r="D17" s="858"/>
      <c r="E17" s="858"/>
      <c r="F17" s="858"/>
      <c r="G17" s="858"/>
      <c r="H17" s="796"/>
      <c r="J17" s="129"/>
      <c r="K17" s="129"/>
      <c r="L17" s="129"/>
      <c r="M17" s="129"/>
      <c r="N17" s="129"/>
      <c r="O17" s="129"/>
      <c r="P17" s="129"/>
      <c r="Q17" s="129"/>
    </row>
    <row r="18" spans="2:17">
      <c r="B18" s="954" t="s">
        <v>253</v>
      </c>
      <c r="C18" s="149"/>
      <c r="D18" s="858"/>
      <c r="E18" s="858"/>
      <c r="F18" s="858"/>
      <c r="G18" s="858"/>
      <c r="H18" s="796"/>
      <c r="J18" s="129"/>
      <c r="K18" s="129"/>
      <c r="L18" s="129"/>
      <c r="M18" s="129"/>
      <c r="N18" s="129"/>
      <c r="O18" s="129"/>
      <c r="P18" s="129"/>
      <c r="Q18" s="129"/>
    </row>
    <row r="19" spans="2:17">
      <c r="B19" s="954" t="s">
        <v>260</v>
      </c>
      <c r="C19" s="164"/>
      <c r="D19" s="858"/>
      <c r="E19" s="858"/>
      <c r="F19" s="858"/>
      <c r="G19" s="858"/>
      <c r="H19" s="796"/>
      <c r="J19" s="129"/>
      <c r="K19" s="129"/>
      <c r="L19" s="129"/>
      <c r="M19" s="129"/>
      <c r="N19" s="129"/>
      <c r="O19" s="129"/>
      <c r="P19" s="129"/>
      <c r="Q19" s="129"/>
    </row>
    <row r="20" spans="2:17">
      <c r="B20" s="719" t="s">
        <v>1022</v>
      </c>
      <c r="C20" s="150" t="s">
        <v>287</v>
      </c>
      <c r="D20" s="860">
        <f>D14+D15</f>
        <v>0</v>
      </c>
      <c r="E20" s="860">
        <f t="shared" ref="E20:H20" si="0">E14+E15</f>
        <v>0</v>
      </c>
      <c r="F20" s="860">
        <f t="shared" si="0"/>
        <v>0</v>
      </c>
      <c r="G20" s="860">
        <f t="shared" si="0"/>
        <v>0</v>
      </c>
      <c r="H20" s="861">
        <f t="shared" si="0"/>
        <v>0</v>
      </c>
      <c r="J20" s="129"/>
      <c r="K20" s="129"/>
      <c r="L20" s="129"/>
      <c r="M20" s="129"/>
      <c r="N20" s="129"/>
      <c r="O20" s="129"/>
      <c r="P20" s="129"/>
      <c r="Q20" s="129"/>
    </row>
    <row r="21" spans="2:17">
      <c r="B21" s="720" t="s">
        <v>1024</v>
      </c>
      <c r="C21" s="390" t="s">
        <v>122</v>
      </c>
      <c r="D21" s="862">
        <f t="shared" ref="D21:F21" si="1">D18+D19</f>
        <v>0</v>
      </c>
      <c r="E21" s="862">
        <f t="shared" si="1"/>
        <v>0</v>
      </c>
      <c r="F21" s="862">
        <f t="shared" si="1"/>
        <v>0</v>
      </c>
      <c r="G21" s="862">
        <f t="shared" ref="G21:H21" si="2">G18+G19</f>
        <v>0</v>
      </c>
      <c r="H21" s="863">
        <f t="shared" si="2"/>
        <v>0</v>
      </c>
      <c r="J21" s="129"/>
      <c r="K21" s="129"/>
      <c r="L21" s="129"/>
      <c r="M21" s="129"/>
      <c r="N21" s="129"/>
      <c r="O21" s="129"/>
      <c r="P21" s="129"/>
      <c r="Q21" s="129"/>
    </row>
    <row r="22" spans="2:17" ht="13.5" customHeight="1" thickBot="1">
      <c r="B22" s="946" t="s">
        <v>477</v>
      </c>
      <c r="C22" s="151" t="s">
        <v>292</v>
      </c>
      <c r="D22" s="864">
        <f t="shared" ref="D22" si="3">D20-D21</f>
        <v>0</v>
      </c>
      <c r="E22" s="864">
        <f t="shared" ref="E22:F22" si="4">E20-E21</f>
        <v>0</v>
      </c>
      <c r="F22" s="864">
        <f t="shared" si="4"/>
        <v>0</v>
      </c>
      <c r="G22" s="864">
        <f t="shared" ref="G22" si="5">G20-G21</f>
        <v>0</v>
      </c>
      <c r="H22" s="865">
        <f>H20-H21</f>
        <v>0</v>
      </c>
      <c r="J22" s="129"/>
      <c r="K22" s="129"/>
      <c r="L22" s="129"/>
      <c r="M22" s="129"/>
      <c r="N22" s="129"/>
      <c r="O22" s="129"/>
      <c r="P22" s="129"/>
      <c r="Q22" s="129"/>
    </row>
    <row r="23" spans="2:17" ht="13.5" customHeight="1">
      <c r="B23" s="133"/>
      <c r="C23" s="167"/>
      <c r="D23" s="168"/>
      <c r="E23" s="168"/>
      <c r="F23" s="168"/>
      <c r="G23" s="168"/>
      <c r="H23" s="168"/>
      <c r="J23" s="129"/>
      <c r="K23" s="129"/>
      <c r="L23" s="129"/>
      <c r="M23" s="129"/>
      <c r="N23" s="129"/>
      <c r="O23" s="129"/>
      <c r="P23" s="129"/>
      <c r="Q23" s="129"/>
    </row>
    <row r="24" spans="2:17" ht="13.5" customHeight="1" thickBot="1">
      <c r="B24" s="137" t="s">
        <v>1007</v>
      </c>
      <c r="C24" s="152"/>
      <c r="D24" s="152"/>
      <c r="E24" s="152"/>
      <c r="F24" s="152"/>
      <c r="G24" s="129"/>
      <c r="H24" s="139" t="s">
        <v>258</v>
      </c>
      <c r="J24" s="129"/>
      <c r="K24" s="129"/>
      <c r="L24" s="129"/>
      <c r="M24" s="129"/>
      <c r="N24" s="129"/>
      <c r="O24" s="129"/>
      <c r="P24" s="129"/>
      <c r="Q24" s="129"/>
    </row>
    <row r="25" spans="2:17" ht="13.5" customHeight="1" thickBot="1">
      <c r="B25" s="153"/>
      <c r="C25" s="141" t="s">
        <v>214</v>
      </c>
      <c r="D25" s="591">
        <f>$D$11</f>
        <v>2020</v>
      </c>
      <c r="E25" s="591">
        <f>D25+1</f>
        <v>2021</v>
      </c>
      <c r="F25" s="591">
        <f t="shared" ref="F25:H25" si="6">E25+1</f>
        <v>2022</v>
      </c>
      <c r="G25" s="591">
        <f t="shared" si="6"/>
        <v>2023</v>
      </c>
      <c r="H25" s="592">
        <f t="shared" si="6"/>
        <v>2024</v>
      </c>
      <c r="J25" s="129"/>
      <c r="K25" s="129"/>
      <c r="L25" s="129"/>
      <c r="M25" s="129"/>
      <c r="N25" s="129"/>
      <c r="O25" s="129"/>
      <c r="P25" s="129"/>
      <c r="Q25" s="129"/>
    </row>
    <row r="26" spans="2:17" ht="13.5" customHeight="1">
      <c r="B26" s="142" t="s">
        <v>1030</v>
      </c>
      <c r="C26" s="143"/>
      <c r="D26" s="143"/>
      <c r="E26" s="143"/>
      <c r="F26" s="143"/>
      <c r="G26" s="143"/>
      <c r="H26" s="144"/>
      <c r="J26" s="129"/>
      <c r="K26" s="129"/>
      <c r="L26" s="129"/>
      <c r="M26" s="129"/>
      <c r="N26" s="129"/>
      <c r="O26" s="129"/>
      <c r="P26" s="129"/>
      <c r="Q26" s="129"/>
    </row>
    <row r="27" spans="2:17" ht="13.5" customHeight="1">
      <c r="B27" s="954" t="s">
        <v>218</v>
      </c>
      <c r="C27" s="145"/>
      <c r="D27" s="858"/>
      <c r="E27" s="858"/>
      <c r="F27" s="858"/>
      <c r="G27" s="858"/>
      <c r="H27" s="796"/>
      <c r="J27" s="129"/>
      <c r="K27" s="129"/>
      <c r="L27" s="129"/>
      <c r="M27" s="129"/>
      <c r="N27" s="129"/>
      <c r="O27" s="129"/>
      <c r="P27" s="129"/>
      <c r="Q27" s="129"/>
    </row>
    <row r="28" spans="2:17" ht="13.5" customHeight="1">
      <c r="B28" s="954" t="s">
        <v>219</v>
      </c>
      <c r="C28" s="145"/>
      <c r="D28" s="858"/>
      <c r="E28" s="858"/>
      <c r="F28" s="858"/>
      <c r="G28" s="858"/>
      <c r="H28" s="796"/>
      <c r="J28" s="129"/>
      <c r="K28" s="129"/>
      <c r="L28" s="129"/>
      <c r="M28" s="129"/>
      <c r="N28" s="129"/>
      <c r="O28" s="129"/>
      <c r="P28" s="129"/>
      <c r="Q28" s="129"/>
    </row>
    <row r="29" spans="2:17" ht="13.5" customHeight="1">
      <c r="B29" s="956" t="s">
        <v>1021</v>
      </c>
      <c r="C29" s="165"/>
      <c r="D29" s="866">
        <f t="shared" ref="D29:H29" si="7">D30+D31</f>
        <v>0</v>
      </c>
      <c r="E29" s="866">
        <f t="shared" si="7"/>
        <v>0</v>
      </c>
      <c r="F29" s="866">
        <f t="shared" si="7"/>
        <v>0</v>
      </c>
      <c r="G29" s="866">
        <f t="shared" si="7"/>
        <v>0</v>
      </c>
      <c r="H29" s="867">
        <f t="shared" si="7"/>
        <v>0</v>
      </c>
      <c r="J29" s="129"/>
      <c r="K29" s="129"/>
      <c r="L29" s="129"/>
      <c r="M29" s="129"/>
      <c r="N29" s="129"/>
      <c r="O29" s="129"/>
      <c r="P29" s="129"/>
      <c r="Q29" s="129"/>
    </row>
    <row r="30" spans="2:17" ht="13.5" customHeight="1">
      <c r="B30" s="957" t="s">
        <v>792</v>
      </c>
      <c r="C30" s="156"/>
      <c r="D30" s="858"/>
      <c r="E30" s="858"/>
      <c r="F30" s="858"/>
      <c r="G30" s="858"/>
      <c r="H30" s="796"/>
      <c r="I30" s="154"/>
      <c r="J30" s="129"/>
      <c r="K30" s="129"/>
      <c r="L30" s="129"/>
      <c r="M30" s="129"/>
      <c r="N30" s="129"/>
      <c r="O30" s="129"/>
      <c r="P30" s="129"/>
      <c r="Q30" s="129"/>
    </row>
    <row r="31" spans="2:17" ht="13.5" customHeight="1">
      <c r="B31" s="957" t="s">
        <v>793</v>
      </c>
      <c r="C31" s="156"/>
      <c r="D31" s="858"/>
      <c r="E31" s="858"/>
      <c r="F31" s="858"/>
      <c r="G31" s="858"/>
      <c r="H31" s="796"/>
      <c r="I31" s="154"/>
      <c r="J31" s="129"/>
      <c r="K31" s="129"/>
      <c r="L31" s="129"/>
      <c r="M31" s="129"/>
      <c r="N31" s="129"/>
      <c r="O31" s="129"/>
      <c r="P31" s="129"/>
      <c r="Q31" s="129"/>
    </row>
    <row r="32" spans="2:17" ht="13.5" customHeight="1">
      <c r="B32" s="957" t="s">
        <v>255</v>
      </c>
      <c r="C32" s="156"/>
      <c r="D32" s="859"/>
      <c r="E32" s="859"/>
      <c r="F32" s="859"/>
      <c r="G32" s="859"/>
      <c r="H32" s="797"/>
      <c r="J32" s="129"/>
      <c r="K32" s="129"/>
      <c r="L32" s="129"/>
      <c r="M32" s="129"/>
      <c r="N32" s="129"/>
      <c r="O32" s="129"/>
      <c r="P32" s="129"/>
      <c r="Q32" s="129"/>
    </row>
    <row r="33" spans="2:17" ht="13.5" customHeight="1">
      <c r="B33" s="954" t="s">
        <v>256</v>
      </c>
      <c r="C33" s="145"/>
      <c r="D33" s="858"/>
      <c r="E33" s="858"/>
      <c r="F33" s="858"/>
      <c r="G33" s="858"/>
      <c r="H33" s="796"/>
      <c r="J33" s="129"/>
      <c r="K33" s="129"/>
      <c r="L33" s="129"/>
      <c r="M33" s="129"/>
      <c r="N33" s="129"/>
      <c r="O33" s="129"/>
      <c r="P33" s="129"/>
      <c r="Q33" s="129"/>
    </row>
    <row r="34" spans="2:17" ht="13.5" customHeight="1">
      <c r="B34" s="954" t="s">
        <v>257</v>
      </c>
      <c r="C34" s="145"/>
      <c r="D34" s="858"/>
      <c r="E34" s="858"/>
      <c r="F34" s="858"/>
      <c r="G34" s="858"/>
      <c r="H34" s="796"/>
      <c r="J34" s="129"/>
      <c r="K34" s="129"/>
      <c r="L34" s="129"/>
      <c r="M34" s="129"/>
      <c r="N34" s="129"/>
      <c r="O34" s="129"/>
      <c r="P34" s="129"/>
      <c r="Q34" s="129"/>
    </row>
    <row r="35" spans="2:17" ht="13.5" customHeight="1">
      <c r="B35" s="944" t="s">
        <v>917</v>
      </c>
      <c r="C35" s="145"/>
      <c r="D35" s="858"/>
      <c r="E35" s="858"/>
      <c r="F35" s="858"/>
      <c r="G35" s="858"/>
      <c r="H35" s="796"/>
      <c r="J35" s="129"/>
      <c r="K35" s="129"/>
      <c r="L35" s="129"/>
      <c r="M35" s="129"/>
      <c r="N35" s="129"/>
      <c r="O35" s="129"/>
      <c r="P35" s="129"/>
      <c r="Q35" s="129"/>
    </row>
    <row r="36" spans="2:17" ht="13.5" customHeight="1">
      <c r="B36" s="147" t="s">
        <v>1031</v>
      </c>
      <c r="C36" s="590"/>
      <c r="D36" s="870"/>
      <c r="E36" s="870"/>
      <c r="F36" s="870"/>
      <c r="G36" s="870"/>
      <c r="H36" s="871"/>
      <c r="J36" s="129"/>
      <c r="K36" s="129"/>
      <c r="L36" s="129"/>
      <c r="M36" s="129"/>
      <c r="N36" s="129"/>
      <c r="O36" s="129"/>
      <c r="P36" s="129"/>
      <c r="Q36" s="129"/>
    </row>
    <row r="37" spans="2:17" ht="13.5" customHeight="1">
      <c r="B37" s="954" t="s">
        <v>220</v>
      </c>
      <c r="C37" s="145"/>
      <c r="D37" s="858"/>
      <c r="E37" s="858"/>
      <c r="F37" s="858"/>
      <c r="G37" s="858"/>
      <c r="H37" s="796"/>
      <c r="J37" s="129"/>
      <c r="K37" s="129"/>
      <c r="L37" s="129"/>
      <c r="M37" s="129"/>
      <c r="N37" s="129"/>
      <c r="O37" s="129"/>
      <c r="P37" s="129"/>
      <c r="Q37" s="129"/>
    </row>
    <row r="38" spans="2:17" ht="13.5" customHeight="1">
      <c r="B38" s="954" t="s">
        <v>221</v>
      </c>
      <c r="C38" s="145"/>
      <c r="D38" s="858"/>
      <c r="E38" s="858"/>
      <c r="F38" s="858"/>
      <c r="G38" s="858"/>
      <c r="H38" s="796"/>
      <c r="J38" s="129"/>
      <c r="K38" s="129"/>
      <c r="L38" s="129"/>
      <c r="M38" s="129"/>
      <c r="N38" s="129"/>
      <c r="O38" s="129"/>
      <c r="P38" s="129"/>
      <c r="Q38" s="129"/>
    </row>
    <row r="39" spans="2:17" ht="13.5" customHeight="1">
      <c r="B39" s="954" t="s">
        <v>222</v>
      </c>
      <c r="C39" s="145"/>
      <c r="D39" s="858"/>
      <c r="E39" s="858"/>
      <c r="F39" s="858"/>
      <c r="G39" s="858"/>
      <c r="H39" s="796"/>
      <c r="J39" s="129"/>
      <c r="K39" s="129"/>
      <c r="L39" s="129"/>
      <c r="M39" s="129"/>
      <c r="N39" s="129"/>
      <c r="O39" s="129"/>
      <c r="P39" s="129"/>
      <c r="Q39" s="129"/>
    </row>
    <row r="40" spans="2:17" ht="13.5" customHeight="1">
      <c r="B40" s="166" t="s">
        <v>1032</v>
      </c>
      <c r="C40" s="590"/>
      <c r="D40" s="870"/>
      <c r="E40" s="870"/>
      <c r="F40" s="870"/>
      <c r="G40" s="870"/>
      <c r="H40" s="871"/>
      <c r="J40" s="129"/>
      <c r="K40" s="129"/>
      <c r="L40" s="129"/>
      <c r="M40" s="129"/>
      <c r="N40" s="129"/>
      <c r="O40" s="129"/>
      <c r="P40" s="129"/>
      <c r="Q40" s="129"/>
    </row>
    <row r="41" spans="2:17" ht="13.5" customHeight="1">
      <c r="B41" s="957" t="s">
        <v>1019</v>
      </c>
      <c r="C41" s="156"/>
      <c r="D41" s="858"/>
      <c r="E41" s="858"/>
      <c r="F41" s="858"/>
      <c r="G41" s="858"/>
      <c r="H41" s="796"/>
      <c r="J41" s="129"/>
      <c r="K41" s="129"/>
      <c r="L41" s="129"/>
      <c r="M41" s="129"/>
      <c r="N41" s="129"/>
      <c r="O41" s="129"/>
      <c r="P41" s="129"/>
      <c r="Q41" s="129"/>
    </row>
    <row r="42" spans="2:17" ht="13.5" customHeight="1">
      <c r="B42" s="719" t="s">
        <v>1191</v>
      </c>
      <c r="C42" s="150" t="s">
        <v>629</v>
      </c>
      <c r="D42" s="860">
        <f t="shared" ref="D42" si="8">D27+D28+D29+D32+D33+D34+D35</f>
        <v>0</v>
      </c>
      <c r="E42" s="860">
        <f t="shared" ref="E42:F42" si="9">E27+E28+E29+E32+E33+E34+E35</f>
        <v>0</v>
      </c>
      <c r="F42" s="860">
        <f t="shared" si="9"/>
        <v>0</v>
      </c>
      <c r="G42" s="860">
        <f t="shared" ref="G42" si="10">G27+G28+G29+G32+G33+G34+G35</f>
        <v>0</v>
      </c>
      <c r="H42" s="861">
        <f>H27+H28+H29+H32+H33+H34+H35</f>
        <v>0</v>
      </c>
      <c r="J42" s="129"/>
      <c r="K42" s="129"/>
      <c r="L42" s="129"/>
      <c r="M42" s="129"/>
      <c r="N42" s="129"/>
      <c r="O42" s="129"/>
      <c r="P42" s="129"/>
      <c r="Q42" s="129"/>
    </row>
    <row r="43" spans="2:17" ht="13.5" customHeight="1">
      <c r="B43" s="720" t="s">
        <v>1192</v>
      </c>
      <c r="C43" s="161" t="s">
        <v>630</v>
      </c>
      <c r="D43" s="868">
        <f t="shared" ref="D43" si="11">SUM(D37:D39)</f>
        <v>0</v>
      </c>
      <c r="E43" s="868">
        <f t="shared" ref="E43:F43" si="12">SUM(E37:E39)</f>
        <v>0</v>
      </c>
      <c r="F43" s="868">
        <f t="shared" si="12"/>
        <v>0</v>
      </c>
      <c r="G43" s="868">
        <f t="shared" ref="G43" si="13">SUM(G37:G39)</f>
        <v>0</v>
      </c>
      <c r="H43" s="869">
        <f>SUM(H37:H39)</f>
        <v>0</v>
      </c>
      <c r="J43" s="129"/>
      <c r="K43" s="129"/>
      <c r="L43" s="129"/>
      <c r="M43" s="129"/>
      <c r="N43" s="129"/>
      <c r="O43" s="129"/>
      <c r="P43" s="129"/>
      <c r="Q43" s="129"/>
    </row>
    <row r="44" spans="2:17" ht="13.5" customHeight="1">
      <c r="B44" s="720" t="s">
        <v>259</v>
      </c>
      <c r="C44" s="390" t="s">
        <v>631</v>
      </c>
      <c r="D44" s="862">
        <f>D41</f>
        <v>0</v>
      </c>
      <c r="E44" s="862">
        <f t="shared" ref="E44:G44" si="14">E41</f>
        <v>0</v>
      </c>
      <c r="F44" s="862">
        <f t="shared" si="14"/>
        <v>0</v>
      </c>
      <c r="G44" s="862">
        <f t="shared" si="14"/>
        <v>0</v>
      </c>
      <c r="H44" s="863">
        <f>H41</f>
        <v>0</v>
      </c>
      <c r="J44" s="129"/>
      <c r="K44" s="129"/>
      <c r="L44" s="129"/>
      <c r="M44" s="129"/>
      <c r="N44" s="129"/>
      <c r="O44" s="129"/>
      <c r="P44" s="129"/>
      <c r="Q44" s="129"/>
    </row>
    <row r="45" spans="2:17" ht="13.5" customHeight="1" thickBot="1">
      <c r="B45" s="946" t="s">
        <v>36</v>
      </c>
      <c r="C45" s="151" t="s">
        <v>632</v>
      </c>
      <c r="D45" s="864">
        <f>D42-D43+D44</f>
        <v>0</v>
      </c>
      <c r="E45" s="864">
        <f t="shared" ref="E45:G45" si="15">E42-E43+E44</f>
        <v>0</v>
      </c>
      <c r="F45" s="864">
        <f t="shared" si="15"/>
        <v>0</v>
      </c>
      <c r="G45" s="864">
        <f t="shared" si="15"/>
        <v>0</v>
      </c>
      <c r="H45" s="865">
        <f>H42-H43+H44</f>
        <v>0</v>
      </c>
      <c r="J45" s="129"/>
      <c r="K45" s="129"/>
      <c r="L45" s="129"/>
      <c r="M45" s="129"/>
      <c r="N45" s="129"/>
      <c r="O45" s="129"/>
      <c r="P45" s="129"/>
      <c r="Q45" s="129"/>
    </row>
    <row r="46" spans="2:17" ht="13.5" customHeight="1">
      <c r="B46" s="133"/>
      <c r="C46" s="167"/>
      <c r="D46" s="168"/>
      <c r="E46" s="168"/>
      <c r="F46" s="168"/>
      <c r="G46" s="168"/>
      <c r="H46" s="168"/>
      <c r="J46" s="129"/>
      <c r="K46" s="129"/>
      <c r="L46" s="129"/>
      <c r="M46" s="129"/>
      <c r="N46" s="129"/>
      <c r="O46" s="129"/>
      <c r="P46" s="129"/>
      <c r="Q46" s="129"/>
    </row>
    <row r="47" spans="2:17" ht="13.5" customHeight="1" thickBot="1">
      <c r="B47" s="137" t="s">
        <v>1008</v>
      </c>
      <c r="C47" s="152"/>
      <c r="D47" s="152"/>
      <c r="E47" s="152"/>
      <c r="F47" s="152"/>
      <c r="G47" s="129"/>
      <c r="H47" s="139" t="s">
        <v>258</v>
      </c>
      <c r="J47" s="129"/>
      <c r="K47" s="129"/>
      <c r="L47" s="129"/>
      <c r="M47" s="129"/>
      <c r="N47" s="129"/>
      <c r="O47" s="129"/>
      <c r="P47" s="129"/>
      <c r="Q47" s="129"/>
    </row>
    <row r="48" spans="2:17" ht="13.5" customHeight="1" thickBot="1">
      <c r="B48" s="140"/>
      <c r="C48" s="141" t="s">
        <v>214</v>
      </c>
      <c r="D48" s="591">
        <f>$D$11</f>
        <v>2020</v>
      </c>
      <c r="E48" s="591">
        <f>D48+1</f>
        <v>2021</v>
      </c>
      <c r="F48" s="591">
        <f t="shared" ref="F48" si="16">E48+1</f>
        <v>2022</v>
      </c>
      <c r="G48" s="591">
        <f t="shared" ref="G48" si="17">F48+1</f>
        <v>2023</v>
      </c>
      <c r="H48" s="592">
        <f t="shared" ref="H48" si="18">G48+1</f>
        <v>2024</v>
      </c>
      <c r="J48" s="129"/>
      <c r="K48" s="129"/>
      <c r="L48" s="129"/>
      <c r="M48" s="129"/>
      <c r="N48" s="129"/>
      <c r="O48" s="129"/>
      <c r="P48" s="129"/>
      <c r="Q48" s="129"/>
    </row>
    <row r="49" spans="2:17" ht="13.5" customHeight="1">
      <c r="B49" s="176" t="s">
        <v>1033</v>
      </c>
      <c r="C49" s="177"/>
      <c r="D49" s="177"/>
      <c r="E49" s="177"/>
      <c r="F49" s="177"/>
      <c r="G49" s="177"/>
      <c r="H49" s="178"/>
      <c r="J49" s="129"/>
      <c r="K49" s="129"/>
      <c r="L49" s="129"/>
      <c r="M49" s="129"/>
      <c r="N49" s="129"/>
      <c r="O49" s="129"/>
      <c r="P49" s="129"/>
      <c r="Q49" s="129"/>
    </row>
    <row r="50" spans="2:17" ht="13.5" customHeight="1">
      <c r="B50" s="171" t="s">
        <v>264</v>
      </c>
      <c r="C50" s="172"/>
      <c r="D50" s="172"/>
      <c r="E50" s="172"/>
      <c r="F50" s="172"/>
      <c r="G50" s="172"/>
      <c r="H50" s="173"/>
      <c r="J50" s="129"/>
      <c r="K50" s="129"/>
      <c r="L50" s="129"/>
      <c r="M50" s="129"/>
      <c r="N50" s="129"/>
      <c r="O50" s="129"/>
      <c r="P50" s="129"/>
      <c r="Q50" s="129"/>
    </row>
    <row r="51" spans="2:17" ht="13.5" customHeight="1">
      <c r="B51" s="958" t="s">
        <v>223</v>
      </c>
      <c r="C51" s="155"/>
      <c r="D51" s="858"/>
      <c r="E51" s="858"/>
      <c r="F51" s="858"/>
      <c r="G51" s="858"/>
      <c r="H51" s="796"/>
      <c r="J51" s="129"/>
      <c r="K51" s="129"/>
      <c r="L51" s="129"/>
      <c r="M51" s="129"/>
      <c r="N51" s="129"/>
      <c r="O51" s="129"/>
      <c r="P51" s="129"/>
      <c r="Q51" s="129"/>
    </row>
    <row r="52" spans="2:17" ht="13.5" customHeight="1">
      <c r="B52" s="958" t="s">
        <v>224</v>
      </c>
      <c r="C52" s="155"/>
      <c r="D52" s="858"/>
      <c r="E52" s="858"/>
      <c r="F52" s="858"/>
      <c r="G52" s="858"/>
      <c r="H52" s="796"/>
      <c r="J52" s="129"/>
      <c r="K52" s="129"/>
      <c r="L52" s="129"/>
      <c r="M52" s="129"/>
      <c r="N52" s="129"/>
      <c r="O52" s="129"/>
      <c r="P52" s="129"/>
      <c r="Q52" s="129"/>
    </row>
    <row r="53" spans="2:17" ht="13.5" customHeight="1">
      <c r="B53" s="958" t="s">
        <v>226</v>
      </c>
      <c r="C53" s="155"/>
      <c r="D53" s="858"/>
      <c r="E53" s="858"/>
      <c r="F53" s="858"/>
      <c r="G53" s="858"/>
      <c r="H53" s="796"/>
      <c r="J53" s="129"/>
      <c r="K53" s="129"/>
      <c r="L53" s="129"/>
      <c r="M53" s="129"/>
      <c r="N53" s="129"/>
      <c r="O53" s="129"/>
      <c r="P53" s="129"/>
      <c r="Q53" s="129"/>
    </row>
    <row r="54" spans="2:17" ht="13.5" customHeight="1">
      <c r="B54" s="958" t="s">
        <v>261</v>
      </c>
      <c r="C54" s="155"/>
      <c r="D54" s="858"/>
      <c r="E54" s="858"/>
      <c r="F54" s="858"/>
      <c r="G54" s="858"/>
      <c r="H54" s="796"/>
      <c r="J54" s="129"/>
      <c r="K54" s="129"/>
      <c r="L54" s="129"/>
      <c r="M54" s="129"/>
      <c r="N54" s="129"/>
      <c r="O54" s="129"/>
      <c r="P54" s="129"/>
      <c r="Q54" s="129"/>
    </row>
    <row r="55" spans="2:17" ht="13.5" customHeight="1">
      <c r="B55" s="958" t="s">
        <v>227</v>
      </c>
      <c r="C55" s="155"/>
      <c r="D55" s="858"/>
      <c r="E55" s="858"/>
      <c r="F55" s="858"/>
      <c r="G55" s="858"/>
      <c r="H55" s="796"/>
      <c r="J55" s="129"/>
      <c r="K55" s="129"/>
      <c r="L55" s="129"/>
      <c r="M55" s="129"/>
      <c r="N55" s="129"/>
      <c r="O55" s="129"/>
      <c r="P55" s="129"/>
      <c r="Q55" s="129"/>
    </row>
    <row r="56" spans="2:17" ht="13.5" customHeight="1">
      <c r="B56" s="958" t="s">
        <v>489</v>
      </c>
      <c r="C56" s="155"/>
      <c r="D56" s="858"/>
      <c r="E56" s="858"/>
      <c r="F56" s="858"/>
      <c r="G56" s="858"/>
      <c r="H56" s="796"/>
      <c r="J56" s="129"/>
      <c r="K56" s="129"/>
      <c r="L56" s="129"/>
      <c r="M56" s="129"/>
      <c r="N56" s="129"/>
      <c r="O56" s="129"/>
      <c r="P56" s="129"/>
      <c r="Q56" s="129"/>
    </row>
    <row r="57" spans="2:17" ht="13.5" customHeight="1">
      <c r="B57" s="171" t="s">
        <v>265</v>
      </c>
      <c r="C57" s="174"/>
      <c r="D57" s="870"/>
      <c r="E57" s="870"/>
      <c r="F57" s="870"/>
      <c r="G57" s="870"/>
      <c r="H57" s="871"/>
      <c r="J57" s="129"/>
      <c r="K57" s="129"/>
      <c r="L57" s="129"/>
      <c r="M57" s="129"/>
      <c r="N57" s="129"/>
      <c r="O57" s="129"/>
      <c r="P57" s="129"/>
      <c r="Q57" s="129"/>
    </row>
    <row r="58" spans="2:17" ht="13.5" customHeight="1">
      <c r="B58" s="958" t="s">
        <v>262</v>
      </c>
      <c r="C58" s="156"/>
      <c r="D58" s="858"/>
      <c r="E58" s="858"/>
      <c r="F58" s="858"/>
      <c r="G58" s="858"/>
      <c r="H58" s="796"/>
      <c r="J58" s="129"/>
      <c r="K58" s="129"/>
      <c r="L58" s="129"/>
      <c r="M58" s="129"/>
      <c r="N58" s="129"/>
      <c r="O58" s="129"/>
      <c r="P58" s="129"/>
      <c r="Q58" s="129"/>
    </row>
    <row r="59" spans="2:17" ht="13.5" customHeight="1">
      <c r="B59" s="958" t="s">
        <v>263</v>
      </c>
      <c r="C59" s="156"/>
      <c r="D59" s="858"/>
      <c r="E59" s="858"/>
      <c r="F59" s="858"/>
      <c r="G59" s="858"/>
      <c r="H59" s="796"/>
      <c r="J59" s="129"/>
      <c r="K59" s="129"/>
      <c r="L59" s="129"/>
      <c r="M59" s="129"/>
      <c r="N59" s="129"/>
      <c r="O59" s="129"/>
      <c r="P59" s="129"/>
      <c r="Q59" s="129"/>
    </row>
    <row r="60" spans="2:17" ht="13.5" customHeight="1">
      <c r="B60" s="958" t="s">
        <v>229</v>
      </c>
      <c r="C60" s="156"/>
      <c r="D60" s="858"/>
      <c r="E60" s="858"/>
      <c r="F60" s="858"/>
      <c r="G60" s="858"/>
      <c r="H60" s="796"/>
      <c r="J60" s="129"/>
      <c r="K60" s="129"/>
      <c r="L60" s="129"/>
      <c r="M60" s="129"/>
      <c r="N60" s="129"/>
      <c r="O60" s="129"/>
      <c r="P60" s="129"/>
      <c r="Q60" s="129"/>
    </row>
    <row r="61" spans="2:17" ht="13.5" customHeight="1">
      <c r="B61" s="958" t="s">
        <v>230</v>
      </c>
      <c r="C61" s="156"/>
      <c r="D61" s="858"/>
      <c r="E61" s="858"/>
      <c r="F61" s="858"/>
      <c r="G61" s="858"/>
      <c r="H61" s="796"/>
      <c r="J61" s="129"/>
      <c r="K61" s="129"/>
      <c r="L61" s="129"/>
      <c r="M61" s="129"/>
      <c r="N61" s="129"/>
      <c r="O61" s="129"/>
      <c r="P61" s="129"/>
      <c r="Q61" s="129"/>
    </row>
    <row r="62" spans="2:17" ht="13.5" customHeight="1">
      <c r="B62" s="958" t="s">
        <v>231</v>
      </c>
      <c r="C62" s="156"/>
      <c r="D62" s="858"/>
      <c r="E62" s="858"/>
      <c r="F62" s="858"/>
      <c r="G62" s="858"/>
      <c r="H62" s="796"/>
      <c r="J62" s="129"/>
      <c r="K62" s="129"/>
      <c r="L62" s="129"/>
      <c r="M62" s="129"/>
      <c r="N62" s="129"/>
      <c r="O62" s="129"/>
      <c r="P62" s="129"/>
      <c r="Q62" s="129"/>
    </row>
    <row r="63" spans="2:17" ht="13.5" customHeight="1">
      <c r="B63" s="958" t="s">
        <v>1193</v>
      </c>
      <c r="C63" s="156"/>
      <c r="D63" s="858"/>
      <c r="E63" s="858"/>
      <c r="F63" s="858"/>
      <c r="G63" s="858"/>
      <c r="H63" s="796"/>
      <c r="I63" s="585"/>
      <c r="J63" s="129"/>
      <c r="K63" s="129"/>
      <c r="L63" s="129"/>
      <c r="M63" s="129"/>
      <c r="N63" s="129"/>
      <c r="O63" s="129"/>
      <c r="P63" s="129"/>
      <c r="Q63" s="129"/>
    </row>
    <row r="64" spans="2:17" ht="13.5" customHeight="1">
      <c r="B64" s="147" t="s">
        <v>266</v>
      </c>
      <c r="C64" s="175"/>
      <c r="D64" s="870"/>
      <c r="E64" s="870"/>
      <c r="F64" s="870"/>
      <c r="G64" s="870"/>
      <c r="H64" s="871"/>
      <c r="J64" s="129"/>
      <c r="K64" s="129"/>
      <c r="L64" s="129"/>
      <c r="M64" s="129"/>
      <c r="N64" s="129"/>
      <c r="O64" s="129"/>
      <c r="P64" s="129"/>
      <c r="Q64" s="129"/>
    </row>
    <row r="65" spans="1:17" ht="13.5" customHeight="1">
      <c r="B65" s="958" t="s">
        <v>228</v>
      </c>
      <c r="C65" s="156" t="s">
        <v>641</v>
      </c>
      <c r="D65" s="858"/>
      <c r="E65" s="858"/>
      <c r="F65" s="858"/>
      <c r="G65" s="858"/>
      <c r="H65" s="796"/>
      <c r="J65" s="129"/>
      <c r="K65" s="129"/>
      <c r="L65" s="129"/>
      <c r="M65" s="129"/>
      <c r="N65" s="129"/>
      <c r="O65" s="129"/>
      <c r="P65" s="129"/>
      <c r="Q65" s="129"/>
    </row>
    <row r="66" spans="1:17" ht="13.5" customHeight="1">
      <c r="B66" s="958" t="s">
        <v>232</v>
      </c>
      <c r="C66" s="156"/>
      <c r="D66" s="810"/>
      <c r="E66" s="810"/>
      <c r="F66" s="810"/>
      <c r="G66" s="810"/>
      <c r="H66" s="796"/>
      <c r="J66" s="129"/>
      <c r="K66" s="129"/>
      <c r="L66" s="129"/>
      <c r="M66" s="129"/>
      <c r="N66" s="129"/>
      <c r="O66" s="129"/>
      <c r="P66" s="129"/>
      <c r="Q66" s="129"/>
    </row>
    <row r="67" spans="1:17" ht="13.5" customHeight="1">
      <c r="B67" s="147" t="s">
        <v>267</v>
      </c>
      <c r="C67" s="175"/>
      <c r="D67" s="872"/>
      <c r="E67" s="872"/>
      <c r="F67" s="872"/>
      <c r="G67" s="872"/>
      <c r="H67" s="873"/>
      <c r="J67" s="129"/>
      <c r="K67" s="129"/>
      <c r="L67" s="129"/>
      <c r="M67" s="129"/>
      <c r="N67" s="129"/>
      <c r="O67" s="129"/>
      <c r="P67" s="129"/>
      <c r="Q67" s="129"/>
    </row>
    <row r="68" spans="1:17" ht="13.5" customHeight="1">
      <c r="B68" s="958" t="s">
        <v>233</v>
      </c>
      <c r="C68" s="156" t="s">
        <v>637</v>
      </c>
      <c r="D68" s="858"/>
      <c r="E68" s="858"/>
      <c r="F68" s="858"/>
      <c r="G68" s="858"/>
      <c r="H68" s="796"/>
      <c r="J68" s="129"/>
      <c r="K68" s="129"/>
      <c r="L68" s="129"/>
      <c r="M68" s="129"/>
      <c r="N68" s="129"/>
      <c r="O68" s="129"/>
      <c r="P68" s="129"/>
      <c r="Q68" s="129"/>
    </row>
    <row r="69" spans="1:17" ht="13.5" customHeight="1">
      <c r="B69" s="958" t="s">
        <v>1013</v>
      </c>
      <c r="C69" s="156" t="s">
        <v>635</v>
      </c>
      <c r="D69" s="858"/>
      <c r="E69" s="858"/>
      <c r="F69" s="858"/>
      <c r="G69" s="858"/>
      <c r="H69" s="796"/>
      <c r="J69" s="129"/>
      <c r="K69" s="129"/>
      <c r="L69" s="129"/>
      <c r="M69" s="129"/>
      <c r="N69" s="129"/>
      <c r="O69" s="129"/>
      <c r="P69" s="129"/>
      <c r="Q69" s="129"/>
    </row>
    <row r="70" spans="1:17" ht="13.5" customHeight="1">
      <c r="B70" s="958" t="s">
        <v>1014</v>
      </c>
      <c r="C70" s="156" t="s">
        <v>633</v>
      </c>
      <c r="D70" s="858"/>
      <c r="E70" s="858"/>
      <c r="F70" s="858"/>
      <c r="G70" s="858"/>
      <c r="H70" s="796"/>
      <c r="J70" s="129"/>
      <c r="K70" s="129"/>
      <c r="L70" s="129"/>
      <c r="M70" s="129"/>
      <c r="N70" s="129"/>
      <c r="O70" s="129"/>
      <c r="P70" s="129"/>
      <c r="Q70" s="129"/>
    </row>
    <row r="71" spans="1:17" ht="13.5" customHeight="1">
      <c r="B71" s="179" t="s">
        <v>1034</v>
      </c>
      <c r="C71" s="180"/>
      <c r="D71" s="874"/>
      <c r="E71" s="874"/>
      <c r="F71" s="874"/>
      <c r="G71" s="874"/>
      <c r="H71" s="875"/>
      <c r="J71" s="129"/>
      <c r="K71" s="129"/>
      <c r="L71" s="129"/>
      <c r="M71" s="129"/>
      <c r="N71" s="129"/>
      <c r="O71" s="129"/>
      <c r="P71" s="129"/>
      <c r="Q71" s="129"/>
    </row>
    <row r="72" spans="1:17" ht="13.5" customHeight="1">
      <c r="B72" s="171" t="s">
        <v>268</v>
      </c>
      <c r="C72" s="172"/>
      <c r="D72" s="876"/>
      <c r="E72" s="876"/>
      <c r="F72" s="876"/>
      <c r="G72" s="876"/>
      <c r="H72" s="877"/>
      <c r="J72" s="129"/>
      <c r="K72" s="129"/>
      <c r="L72" s="129"/>
      <c r="M72" s="129"/>
      <c r="N72" s="129"/>
      <c r="O72" s="129"/>
      <c r="P72" s="129"/>
      <c r="Q72" s="129"/>
    </row>
    <row r="73" spans="1:17" ht="13.5" customHeight="1">
      <c r="B73" s="958" t="s">
        <v>234</v>
      </c>
      <c r="C73" s="155"/>
      <c r="D73" s="858"/>
      <c r="E73" s="858"/>
      <c r="F73" s="858"/>
      <c r="G73" s="858"/>
      <c r="H73" s="796"/>
      <c r="J73" s="129"/>
      <c r="K73" s="129"/>
      <c r="L73" s="129"/>
      <c r="M73" s="129"/>
      <c r="N73" s="129"/>
      <c r="O73" s="129"/>
      <c r="P73" s="129"/>
      <c r="Q73" s="129"/>
    </row>
    <row r="74" spans="1:17" ht="13.5" customHeight="1">
      <c r="B74" s="958" t="s">
        <v>235</v>
      </c>
      <c r="C74" s="155"/>
      <c r="D74" s="858"/>
      <c r="E74" s="858"/>
      <c r="F74" s="858"/>
      <c r="G74" s="858"/>
      <c r="H74" s="796"/>
      <c r="J74" s="129"/>
      <c r="K74" s="129"/>
      <c r="L74" s="129"/>
      <c r="M74" s="129"/>
      <c r="N74" s="129"/>
      <c r="O74" s="129"/>
      <c r="P74" s="129"/>
      <c r="Q74" s="129"/>
    </row>
    <row r="75" spans="1:17" ht="13.5" customHeight="1">
      <c r="A75" s="129" t="s">
        <v>225</v>
      </c>
      <c r="B75" s="958" t="s">
        <v>236</v>
      </c>
      <c r="C75" s="156" t="s">
        <v>642</v>
      </c>
      <c r="D75" s="858"/>
      <c r="E75" s="858"/>
      <c r="F75" s="858"/>
      <c r="G75" s="858"/>
      <c r="H75" s="796"/>
      <c r="J75" s="129"/>
      <c r="K75" s="129"/>
      <c r="L75" s="129"/>
      <c r="M75" s="129"/>
      <c r="N75" s="129"/>
      <c r="O75" s="129"/>
      <c r="P75" s="129"/>
      <c r="Q75" s="129"/>
    </row>
    <row r="76" spans="1:17" ht="13.5" customHeight="1">
      <c r="B76" s="958" t="s">
        <v>237</v>
      </c>
      <c r="C76" s="155"/>
      <c r="D76" s="858"/>
      <c r="E76" s="858"/>
      <c r="F76" s="858"/>
      <c r="G76" s="858"/>
      <c r="H76" s="796"/>
      <c r="J76" s="129"/>
      <c r="K76" s="129"/>
      <c r="L76" s="129"/>
      <c r="M76" s="129"/>
      <c r="N76" s="129"/>
      <c r="O76" s="129"/>
      <c r="P76" s="129"/>
      <c r="Q76" s="129"/>
    </row>
    <row r="77" spans="1:17" ht="13.5" customHeight="1">
      <c r="B77" s="959" t="s">
        <v>269</v>
      </c>
      <c r="C77" s="174"/>
      <c r="D77" s="870"/>
      <c r="E77" s="870"/>
      <c r="F77" s="870"/>
      <c r="G77" s="870"/>
      <c r="H77" s="871"/>
      <c r="J77" s="129"/>
      <c r="K77" s="129"/>
      <c r="L77" s="129"/>
      <c r="M77" s="129"/>
      <c r="N77" s="129"/>
      <c r="O77" s="129"/>
      <c r="P77" s="129"/>
      <c r="Q77" s="129"/>
    </row>
    <row r="78" spans="1:17" ht="13.5" customHeight="1">
      <c r="B78" s="958" t="s">
        <v>238</v>
      </c>
      <c r="C78" s="157" t="s">
        <v>638</v>
      </c>
      <c r="D78" s="858"/>
      <c r="E78" s="858"/>
      <c r="F78" s="858"/>
      <c r="G78" s="858"/>
      <c r="H78" s="796"/>
      <c r="J78" s="129"/>
      <c r="K78" s="129"/>
      <c r="L78" s="129"/>
      <c r="M78" s="129"/>
      <c r="N78" s="129"/>
      <c r="O78" s="129"/>
      <c r="P78" s="129"/>
      <c r="Q78" s="129"/>
    </row>
    <row r="79" spans="1:17" ht="13.5" customHeight="1">
      <c r="B79" s="958" t="s">
        <v>1015</v>
      </c>
      <c r="C79" s="155"/>
      <c r="D79" s="858"/>
      <c r="E79" s="858"/>
      <c r="F79" s="858"/>
      <c r="G79" s="858"/>
      <c r="H79" s="796"/>
      <c r="J79" s="129"/>
      <c r="K79" s="129"/>
      <c r="L79" s="129"/>
      <c r="M79" s="129"/>
      <c r="N79" s="129"/>
      <c r="O79" s="129"/>
      <c r="P79" s="129"/>
      <c r="Q79" s="129"/>
    </row>
    <row r="80" spans="1:17" ht="13.5" customHeight="1">
      <c r="B80" s="957" t="s">
        <v>1194</v>
      </c>
      <c r="C80" s="155"/>
      <c r="D80" s="858"/>
      <c r="E80" s="858"/>
      <c r="F80" s="858"/>
      <c r="G80" s="858"/>
      <c r="H80" s="796"/>
      <c r="J80" s="129"/>
      <c r="K80" s="129"/>
      <c r="L80" s="129"/>
      <c r="M80" s="129"/>
      <c r="N80" s="129"/>
      <c r="O80" s="129"/>
      <c r="P80" s="129"/>
      <c r="Q80" s="129"/>
    </row>
    <row r="81" spans="2:17" ht="13.5" customHeight="1">
      <c r="B81" s="958" t="s">
        <v>1017</v>
      </c>
      <c r="C81" s="155"/>
      <c r="D81" s="858"/>
      <c r="E81" s="858"/>
      <c r="F81" s="858"/>
      <c r="G81" s="858"/>
      <c r="H81" s="796"/>
      <c r="J81" s="129"/>
      <c r="K81" s="129"/>
      <c r="L81" s="129"/>
      <c r="M81" s="129"/>
      <c r="N81" s="129"/>
      <c r="O81" s="129"/>
      <c r="P81" s="129"/>
      <c r="Q81" s="129"/>
    </row>
    <row r="82" spans="2:17" ht="13.5" customHeight="1">
      <c r="B82" s="958" t="s">
        <v>1016</v>
      </c>
      <c r="C82" s="155"/>
      <c r="D82" s="858"/>
      <c r="E82" s="858"/>
      <c r="F82" s="858"/>
      <c r="G82" s="858"/>
      <c r="H82" s="796"/>
      <c r="J82" s="129"/>
      <c r="K82" s="129"/>
      <c r="L82" s="129"/>
      <c r="M82" s="129"/>
      <c r="N82" s="129"/>
      <c r="O82" s="129"/>
      <c r="P82" s="129"/>
      <c r="Q82" s="129"/>
    </row>
    <row r="83" spans="2:17" ht="13.5" customHeight="1">
      <c r="B83" s="179" t="s">
        <v>1035</v>
      </c>
      <c r="C83" s="180"/>
      <c r="D83" s="874"/>
      <c r="E83" s="874"/>
      <c r="F83" s="874"/>
      <c r="G83" s="874"/>
      <c r="H83" s="875"/>
      <c r="J83" s="129"/>
      <c r="K83" s="129"/>
      <c r="L83" s="129"/>
      <c r="M83" s="129"/>
      <c r="N83" s="129"/>
      <c r="O83" s="129"/>
      <c r="P83" s="129"/>
      <c r="Q83" s="129"/>
    </row>
    <row r="84" spans="2:17" ht="13.5" customHeight="1">
      <c r="B84" s="960" t="s">
        <v>270</v>
      </c>
      <c r="C84" s="172"/>
      <c r="D84" s="876"/>
      <c r="E84" s="876"/>
      <c r="F84" s="876"/>
      <c r="G84" s="876"/>
      <c r="H84" s="877"/>
      <c r="J84" s="129"/>
      <c r="K84" s="129"/>
      <c r="L84" s="129"/>
      <c r="M84" s="129"/>
      <c r="N84" s="129"/>
      <c r="O84" s="129"/>
      <c r="P84" s="129"/>
      <c r="Q84" s="129"/>
    </row>
    <row r="85" spans="2:17" ht="13.5" customHeight="1">
      <c r="B85" s="958" t="s">
        <v>239</v>
      </c>
      <c r="C85" s="156" t="s">
        <v>634</v>
      </c>
      <c r="D85" s="858"/>
      <c r="E85" s="858"/>
      <c r="F85" s="858"/>
      <c r="G85" s="858"/>
      <c r="H85" s="796"/>
      <c r="J85" s="129"/>
      <c r="K85" s="129"/>
      <c r="L85" s="129"/>
      <c r="M85" s="129"/>
      <c r="N85" s="129"/>
      <c r="O85" s="129"/>
      <c r="P85" s="129"/>
      <c r="Q85" s="129"/>
    </row>
    <row r="86" spans="2:17" ht="13.5" customHeight="1">
      <c r="B86" s="958" t="s">
        <v>240</v>
      </c>
      <c r="C86" s="156" t="s">
        <v>636</v>
      </c>
      <c r="D86" s="858"/>
      <c r="E86" s="858"/>
      <c r="F86" s="858"/>
      <c r="G86" s="858"/>
      <c r="H86" s="796"/>
      <c r="I86" s="154"/>
      <c r="J86" s="129"/>
      <c r="K86" s="129"/>
      <c r="L86" s="129"/>
      <c r="M86" s="129"/>
      <c r="N86" s="129"/>
      <c r="O86" s="129"/>
      <c r="P86" s="129"/>
      <c r="Q86" s="129"/>
    </row>
    <row r="87" spans="2:17" ht="13.5" customHeight="1">
      <c r="B87" s="147" t="s">
        <v>1036</v>
      </c>
      <c r="C87" s="180"/>
      <c r="D87" s="874"/>
      <c r="E87" s="874"/>
      <c r="F87" s="874"/>
      <c r="G87" s="874"/>
      <c r="H87" s="875"/>
      <c r="J87" s="129"/>
      <c r="K87" s="129"/>
      <c r="L87" s="129"/>
      <c r="M87" s="129"/>
      <c r="N87" s="129"/>
      <c r="O87" s="129"/>
      <c r="P87" s="129"/>
      <c r="Q87" s="129"/>
    </row>
    <row r="88" spans="2:17" ht="13.5" customHeight="1">
      <c r="B88" s="958" t="s">
        <v>241</v>
      </c>
      <c r="C88" s="155"/>
      <c r="D88" s="858"/>
      <c r="E88" s="858"/>
      <c r="F88" s="858"/>
      <c r="G88" s="858"/>
      <c r="H88" s="796"/>
      <c r="J88" s="129"/>
      <c r="K88" s="129"/>
      <c r="L88" s="129"/>
      <c r="M88" s="129"/>
      <c r="N88" s="129"/>
      <c r="O88" s="129"/>
      <c r="P88" s="129"/>
      <c r="Q88" s="129"/>
    </row>
    <row r="89" spans="2:17" ht="13.5" customHeight="1">
      <c r="B89" s="958" t="s">
        <v>242</v>
      </c>
      <c r="C89" s="155"/>
      <c r="D89" s="858"/>
      <c r="E89" s="858"/>
      <c r="F89" s="858"/>
      <c r="G89" s="858"/>
      <c r="H89" s="796"/>
      <c r="J89" s="129"/>
      <c r="K89" s="129"/>
      <c r="L89" s="129"/>
      <c r="M89" s="129"/>
      <c r="N89" s="129"/>
      <c r="O89" s="129"/>
      <c r="P89" s="129"/>
      <c r="Q89" s="129"/>
    </row>
    <row r="90" spans="2:17" ht="13.5" customHeight="1">
      <c r="B90" s="958" t="s">
        <v>243</v>
      </c>
      <c r="C90" s="155"/>
      <c r="D90" s="858"/>
      <c r="E90" s="858"/>
      <c r="F90" s="858"/>
      <c r="G90" s="858"/>
      <c r="H90" s="796"/>
      <c r="J90" s="129"/>
      <c r="K90" s="129"/>
      <c r="L90" s="129"/>
      <c r="M90" s="129"/>
      <c r="N90" s="129"/>
      <c r="O90" s="129"/>
      <c r="P90" s="129"/>
      <c r="Q90" s="129"/>
    </row>
    <row r="91" spans="2:17" ht="13.5" customHeight="1">
      <c r="B91" s="958" t="s">
        <v>271</v>
      </c>
      <c r="C91" s="155"/>
      <c r="D91" s="858"/>
      <c r="E91" s="858"/>
      <c r="F91" s="858"/>
      <c r="G91" s="858"/>
      <c r="H91" s="796"/>
      <c r="J91" s="129"/>
      <c r="K91" s="129"/>
      <c r="L91" s="129"/>
      <c r="M91" s="129"/>
      <c r="N91" s="129"/>
      <c r="O91" s="129"/>
      <c r="P91" s="129"/>
      <c r="Q91" s="129"/>
    </row>
    <row r="92" spans="2:17" ht="13.5" customHeight="1">
      <c r="B92" s="958" t="s">
        <v>1018</v>
      </c>
      <c r="C92" s="155"/>
      <c r="D92" s="858"/>
      <c r="E92" s="858"/>
      <c r="F92" s="858"/>
      <c r="G92" s="858"/>
      <c r="H92" s="796"/>
      <c r="J92" s="129"/>
      <c r="K92" s="129"/>
      <c r="L92" s="129"/>
      <c r="M92" s="129"/>
      <c r="N92" s="129"/>
      <c r="O92" s="129"/>
      <c r="P92" s="129"/>
      <c r="Q92" s="129"/>
    </row>
    <row r="93" spans="2:17" ht="13.5" customHeight="1">
      <c r="B93" s="958" t="s">
        <v>244</v>
      </c>
      <c r="C93" s="155"/>
      <c r="D93" s="858"/>
      <c r="E93" s="858"/>
      <c r="F93" s="858"/>
      <c r="G93" s="858"/>
      <c r="H93" s="796"/>
      <c r="J93" s="129"/>
      <c r="K93" s="129"/>
      <c r="L93" s="129"/>
      <c r="M93" s="129"/>
      <c r="N93" s="129"/>
      <c r="O93" s="129"/>
      <c r="P93" s="129"/>
      <c r="Q93" s="129"/>
    </row>
    <row r="94" spans="2:17" ht="13.5" customHeight="1">
      <c r="B94" s="961" t="s">
        <v>245</v>
      </c>
      <c r="C94" s="158"/>
      <c r="D94" s="858"/>
      <c r="E94" s="858"/>
      <c r="F94" s="858"/>
      <c r="G94" s="858"/>
      <c r="H94" s="796"/>
      <c r="J94" s="129"/>
      <c r="K94" s="129"/>
      <c r="L94" s="129"/>
      <c r="M94" s="129"/>
      <c r="N94" s="129"/>
      <c r="O94" s="129"/>
      <c r="P94" s="129"/>
      <c r="Q94" s="129"/>
    </row>
    <row r="95" spans="2:17" ht="13.5" customHeight="1">
      <c r="B95" s="159" t="s">
        <v>246</v>
      </c>
      <c r="C95" s="150" t="s">
        <v>639</v>
      </c>
      <c r="D95" s="860">
        <f>D69+D70+D65+D60+D61+D62+D59+D63+D66+D58</f>
        <v>0</v>
      </c>
      <c r="E95" s="860">
        <f t="shared" ref="E95:G95" si="19">E69+E70+E65+E60+E61+E62+E59+E63+E66+E58</f>
        <v>0</v>
      </c>
      <c r="F95" s="860">
        <f t="shared" si="19"/>
        <v>0</v>
      </c>
      <c r="G95" s="860">
        <f t="shared" si="19"/>
        <v>0</v>
      </c>
      <c r="H95" s="861">
        <f>H69+H70+H65+H60+H61+H62+H59+H63+H66+H58</f>
        <v>0</v>
      </c>
      <c r="J95" s="129"/>
      <c r="K95" s="129"/>
      <c r="L95" s="129"/>
      <c r="M95" s="129"/>
      <c r="N95" s="129"/>
      <c r="O95" s="129"/>
      <c r="P95" s="129"/>
      <c r="Q95" s="129"/>
    </row>
    <row r="96" spans="2:17" ht="13.5" customHeight="1">
      <c r="B96" s="160" t="s">
        <v>247</v>
      </c>
      <c r="C96" s="161" t="s">
        <v>643</v>
      </c>
      <c r="D96" s="868">
        <f>D75+D85+D86+D88+D89+D90+D91+D92+D93+D94</f>
        <v>0</v>
      </c>
      <c r="E96" s="868">
        <f t="shared" ref="E96:G96" si="20">E75+E85+E86+E88+E89+E90+E91+E92+E93+E94</f>
        <v>0</v>
      </c>
      <c r="F96" s="868">
        <f t="shared" si="20"/>
        <v>0</v>
      </c>
      <c r="G96" s="868">
        <f t="shared" si="20"/>
        <v>0</v>
      </c>
      <c r="H96" s="869">
        <f>H75+H85+H86+H88+H89+H90+H91+H92+H93+H94</f>
        <v>0</v>
      </c>
      <c r="J96" s="129"/>
      <c r="K96" s="129"/>
      <c r="L96" s="129"/>
      <c r="M96" s="129"/>
      <c r="N96" s="129"/>
      <c r="O96" s="129"/>
      <c r="P96" s="129"/>
      <c r="Q96" s="129"/>
    </row>
    <row r="97" spans="1:17" ht="13.5" customHeight="1">
      <c r="A97" s="129" t="s">
        <v>225</v>
      </c>
      <c r="B97" s="160" t="s">
        <v>248</v>
      </c>
      <c r="C97" s="161"/>
      <c r="D97" s="868">
        <f>SUM(D51:D56)</f>
        <v>0</v>
      </c>
      <c r="E97" s="868">
        <f t="shared" ref="E97:G97" si="21">SUM(E51:E56)</f>
        <v>0</v>
      </c>
      <c r="F97" s="868">
        <f t="shared" si="21"/>
        <v>0</v>
      </c>
      <c r="G97" s="868">
        <f t="shared" si="21"/>
        <v>0</v>
      </c>
      <c r="H97" s="869">
        <f>SUM(H51:H56)</f>
        <v>0</v>
      </c>
      <c r="J97" s="129"/>
      <c r="K97" s="129"/>
      <c r="L97" s="129"/>
      <c r="M97" s="129"/>
      <c r="N97" s="129"/>
      <c r="O97" s="129"/>
      <c r="P97" s="129"/>
      <c r="Q97" s="129"/>
    </row>
    <row r="98" spans="1:17" ht="13.5" customHeight="1">
      <c r="B98" s="160" t="s">
        <v>249</v>
      </c>
      <c r="C98" s="161" t="s">
        <v>644</v>
      </c>
      <c r="D98" s="868">
        <f>SUM(D88:D94)-D92</f>
        <v>0</v>
      </c>
      <c r="E98" s="868">
        <f t="shared" ref="E98:G98" si="22">SUM(E88:E94)-E92</f>
        <v>0</v>
      </c>
      <c r="F98" s="868">
        <f t="shared" si="22"/>
        <v>0</v>
      </c>
      <c r="G98" s="868">
        <f t="shared" si="22"/>
        <v>0</v>
      </c>
      <c r="H98" s="869">
        <f>SUM(H88:H94)-H92</f>
        <v>0</v>
      </c>
      <c r="J98" s="129"/>
      <c r="K98" s="129"/>
      <c r="L98" s="129"/>
      <c r="M98" s="129"/>
      <c r="N98" s="129"/>
      <c r="O98" s="129"/>
      <c r="P98" s="129"/>
      <c r="Q98" s="129"/>
    </row>
    <row r="99" spans="1:17" ht="13.5" customHeight="1">
      <c r="B99" s="160" t="s">
        <v>250</v>
      </c>
      <c r="C99" s="161" t="s">
        <v>645</v>
      </c>
      <c r="D99" s="868">
        <f>SUM(D97:D98)</f>
        <v>0</v>
      </c>
      <c r="E99" s="868">
        <f t="shared" ref="E99:G99" si="23">SUM(E97:E98)</f>
        <v>0</v>
      </c>
      <c r="F99" s="868">
        <f t="shared" si="23"/>
        <v>0</v>
      </c>
      <c r="G99" s="868">
        <f t="shared" si="23"/>
        <v>0</v>
      </c>
      <c r="H99" s="869">
        <f>SUM(H97:H98)</f>
        <v>0</v>
      </c>
      <c r="J99" s="129"/>
      <c r="K99" s="129"/>
      <c r="L99" s="129"/>
      <c r="M99" s="129"/>
      <c r="N99" s="129"/>
      <c r="O99" s="129"/>
      <c r="P99" s="129"/>
      <c r="Q99" s="129"/>
    </row>
    <row r="100" spans="1:17" ht="13.5" customHeight="1" thickBot="1">
      <c r="B100" s="162" t="s">
        <v>251</v>
      </c>
      <c r="C100" s="151" t="s">
        <v>640</v>
      </c>
      <c r="D100" s="864">
        <f>D73+D74+D76+D79+D80+D81+D82</f>
        <v>0</v>
      </c>
      <c r="E100" s="864">
        <f t="shared" ref="E100:G100" si="24">E73+E74+E76+E79+E80+E81+E82</f>
        <v>0</v>
      </c>
      <c r="F100" s="864">
        <f t="shared" si="24"/>
        <v>0</v>
      </c>
      <c r="G100" s="864">
        <f t="shared" si="24"/>
        <v>0</v>
      </c>
      <c r="H100" s="865">
        <f>H73+H74+H76+H79+H80+H81+H82</f>
        <v>0</v>
      </c>
      <c r="J100" s="129"/>
      <c r="K100" s="129"/>
      <c r="L100" s="129"/>
      <c r="M100" s="129"/>
      <c r="N100" s="129"/>
      <c r="O100" s="129"/>
      <c r="P100" s="129"/>
      <c r="Q100" s="129"/>
    </row>
    <row r="101" spans="1:17">
      <c r="H101" s="136"/>
      <c r="J101" s="129"/>
      <c r="K101" s="129"/>
      <c r="L101" s="129"/>
      <c r="M101" s="129"/>
      <c r="N101" s="129"/>
      <c r="O101" s="129"/>
      <c r="P101" s="129"/>
      <c r="Q101" s="129"/>
    </row>
    <row r="102" spans="1:17">
      <c r="B102" s="277" t="s">
        <v>646</v>
      </c>
      <c r="C102" s="277"/>
      <c r="D102" s="277"/>
      <c r="E102" s="277"/>
      <c r="F102" s="277"/>
      <c r="G102" s="277"/>
    </row>
    <row r="103" spans="1:17">
      <c r="A103" s="129" t="s">
        <v>225</v>
      </c>
      <c r="B103" s="277" t="s">
        <v>797</v>
      </c>
      <c r="C103" s="277"/>
      <c r="D103" s="277"/>
      <c r="E103" s="277"/>
      <c r="F103" s="277"/>
      <c r="G103" s="277"/>
      <c r="I103" s="129" t="s">
        <v>225</v>
      </c>
    </row>
    <row r="104" spans="1:17">
      <c r="B104" s="277" t="s">
        <v>479</v>
      </c>
      <c r="C104" s="277"/>
      <c r="D104" s="277"/>
      <c r="E104" s="277"/>
      <c r="F104" s="277"/>
      <c r="G104" s="277"/>
    </row>
    <row r="105" spans="1:17">
      <c r="B105" s="277" t="s">
        <v>1020</v>
      </c>
      <c r="C105" s="277"/>
      <c r="D105" s="277"/>
      <c r="E105" s="277"/>
      <c r="F105" s="277"/>
    </row>
    <row r="107" spans="1:17">
      <c r="A107" s="129" t="s">
        <v>225</v>
      </c>
      <c r="I107" s="129" t="s">
        <v>225</v>
      </c>
    </row>
  </sheetData>
  <sheetProtection selectLockedCells="1"/>
  <dataConsolidate/>
  <mergeCells count="15">
    <mergeCell ref="C3:D3"/>
    <mergeCell ref="E3:G3"/>
    <mergeCell ref="C4:D4"/>
    <mergeCell ref="E4:G4"/>
    <mergeCell ref="L7:M7"/>
    <mergeCell ref="C5:D5"/>
    <mergeCell ref="E5:G5"/>
    <mergeCell ref="C6:D6"/>
    <mergeCell ref="E6:G6"/>
    <mergeCell ref="C7:G7"/>
    <mergeCell ref="N7:P7"/>
    <mergeCell ref="L5:M5"/>
    <mergeCell ref="N5:P5"/>
    <mergeCell ref="L6:M6"/>
    <mergeCell ref="N6:P6"/>
  </mergeCells>
  <phoneticPr fontId="1"/>
  <dataValidations count="4">
    <dataValidation type="list" allowBlank="1" showInputMessage="1" showErrorMessage="1" sqref="N983057:P983057 JJ7:JL7 TF7:TH7 ADB7:ADD7 AMX7:AMZ7 AWT7:AWV7 BGP7:BGR7 BQL7:BQN7 CAH7:CAJ7 CKD7:CKF7 CTZ7:CUB7 DDV7:DDX7 DNR7:DNT7 DXN7:DXP7 EHJ7:EHL7 ERF7:ERH7 FBB7:FBD7 FKX7:FKZ7 FUT7:FUV7 GEP7:GER7 GOL7:GON7 GYH7:GYJ7 HID7:HIF7 HRZ7:HSB7 IBV7:IBX7 ILR7:ILT7 IVN7:IVP7 JFJ7:JFL7 JPF7:JPH7 JZB7:JZD7 KIX7:KIZ7 KST7:KSV7 LCP7:LCR7 LML7:LMN7 LWH7:LWJ7 MGD7:MGF7 MPZ7:MQB7 MZV7:MZX7 NJR7:NJT7 NTN7:NTP7 ODJ7:ODL7 ONF7:ONH7 OXB7:OXD7 PGX7:PGZ7 PQT7:PQV7 QAP7:QAR7 QKL7:QKN7 QUH7:QUJ7 RED7:REF7 RNZ7:ROB7 RXV7:RXX7 SHR7:SHT7 SRN7:SRP7 TBJ7:TBL7 TLF7:TLH7 TVB7:TVD7 UEX7:UEZ7 UOT7:UOV7 UYP7:UYR7 VIL7:VIN7 VSH7:VSJ7 WCD7:WCF7 WLZ7:WMB7 WVV7:WVX7 JJ65567:JL65567 TF65567:TH65567 ADB65567:ADD65567 AMX65567:AMZ65567 AWT65567:AWV65567 BGP65567:BGR65567 BQL65567:BQN65567 CAH65567:CAJ65567 CKD65567:CKF65567 CTZ65567:CUB65567 DDV65567:DDX65567 DNR65567:DNT65567 DXN65567:DXP65567 EHJ65567:EHL65567 ERF65567:ERH65567 FBB65567:FBD65567 FKX65567:FKZ65567 FUT65567:FUV65567 GEP65567:GER65567 GOL65567:GON65567 GYH65567:GYJ65567 HID65567:HIF65567 HRZ65567:HSB65567 IBV65567:IBX65567 ILR65567:ILT65567 IVN65567:IVP65567 JFJ65567:JFL65567 JPF65567:JPH65567 JZB65567:JZD65567 KIX65567:KIZ65567 KST65567:KSV65567 LCP65567:LCR65567 LML65567:LMN65567 LWH65567:LWJ65567 MGD65567:MGF65567 MPZ65567:MQB65567 MZV65567:MZX65567 NJR65567:NJT65567 NTN65567:NTP65567 ODJ65567:ODL65567 ONF65567:ONH65567 OXB65567:OXD65567 PGX65567:PGZ65567 PQT65567:PQV65567 QAP65567:QAR65567 QKL65567:QKN65567 QUH65567:QUJ65567 RED65567:REF65567 RNZ65567:ROB65567 RXV65567:RXX65567 SHR65567:SHT65567 SRN65567:SRP65567 TBJ65567:TBL65567 TLF65567:TLH65567 TVB65567:TVD65567 UEX65567:UEZ65567 UOT65567:UOV65567 UYP65567:UYR65567 VIL65567:VIN65567 VSH65567:VSJ65567 WCD65567:WCF65567 WLZ65567:WMB65567 WVV65567:WVX65567 JJ131103:JL131103 TF131103:TH131103 ADB131103:ADD131103 AMX131103:AMZ131103 AWT131103:AWV131103 BGP131103:BGR131103 BQL131103:BQN131103 CAH131103:CAJ131103 CKD131103:CKF131103 CTZ131103:CUB131103 DDV131103:DDX131103 DNR131103:DNT131103 DXN131103:DXP131103 EHJ131103:EHL131103 ERF131103:ERH131103 FBB131103:FBD131103 FKX131103:FKZ131103 FUT131103:FUV131103 GEP131103:GER131103 GOL131103:GON131103 GYH131103:GYJ131103 HID131103:HIF131103 HRZ131103:HSB131103 IBV131103:IBX131103 ILR131103:ILT131103 IVN131103:IVP131103 JFJ131103:JFL131103 JPF131103:JPH131103 JZB131103:JZD131103 KIX131103:KIZ131103 KST131103:KSV131103 LCP131103:LCR131103 LML131103:LMN131103 LWH131103:LWJ131103 MGD131103:MGF131103 MPZ131103:MQB131103 MZV131103:MZX131103 NJR131103:NJT131103 NTN131103:NTP131103 ODJ131103:ODL131103 ONF131103:ONH131103 OXB131103:OXD131103 PGX131103:PGZ131103 PQT131103:PQV131103 QAP131103:QAR131103 QKL131103:QKN131103 QUH131103:QUJ131103 RED131103:REF131103 RNZ131103:ROB131103 RXV131103:RXX131103 SHR131103:SHT131103 SRN131103:SRP131103 TBJ131103:TBL131103 TLF131103:TLH131103 TVB131103:TVD131103 UEX131103:UEZ131103 UOT131103:UOV131103 UYP131103:UYR131103 VIL131103:VIN131103 VSH131103:VSJ131103 WCD131103:WCF131103 WLZ131103:WMB131103 WVV131103:WVX131103 JJ196639:JL196639 TF196639:TH196639 ADB196639:ADD196639 AMX196639:AMZ196639 AWT196639:AWV196639 BGP196639:BGR196639 BQL196639:BQN196639 CAH196639:CAJ196639 CKD196639:CKF196639 CTZ196639:CUB196639 DDV196639:DDX196639 DNR196639:DNT196639 DXN196639:DXP196639 EHJ196639:EHL196639 ERF196639:ERH196639 FBB196639:FBD196639 FKX196639:FKZ196639 FUT196639:FUV196639 GEP196639:GER196639 GOL196639:GON196639 GYH196639:GYJ196639 HID196639:HIF196639 HRZ196639:HSB196639 IBV196639:IBX196639 ILR196639:ILT196639 IVN196639:IVP196639 JFJ196639:JFL196639 JPF196639:JPH196639 JZB196639:JZD196639 KIX196639:KIZ196639 KST196639:KSV196639 LCP196639:LCR196639 LML196639:LMN196639 LWH196639:LWJ196639 MGD196639:MGF196639 MPZ196639:MQB196639 MZV196639:MZX196639 NJR196639:NJT196639 NTN196639:NTP196639 ODJ196639:ODL196639 ONF196639:ONH196639 OXB196639:OXD196639 PGX196639:PGZ196639 PQT196639:PQV196639 QAP196639:QAR196639 QKL196639:QKN196639 QUH196639:QUJ196639 RED196639:REF196639 RNZ196639:ROB196639 RXV196639:RXX196639 SHR196639:SHT196639 SRN196639:SRP196639 TBJ196639:TBL196639 TLF196639:TLH196639 TVB196639:TVD196639 UEX196639:UEZ196639 UOT196639:UOV196639 UYP196639:UYR196639 VIL196639:VIN196639 VSH196639:VSJ196639 WCD196639:WCF196639 WLZ196639:WMB196639 WVV196639:WVX196639 JJ262175:JL262175 TF262175:TH262175 ADB262175:ADD262175 AMX262175:AMZ262175 AWT262175:AWV262175 BGP262175:BGR262175 BQL262175:BQN262175 CAH262175:CAJ262175 CKD262175:CKF262175 CTZ262175:CUB262175 DDV262175:DDX262175 DNR262175:DNT262175 DXN262175:DXP262175 EHJ262175:EHL262175 ERF262175:ERH262175 FBB262175:FBD262175 FKX262175:FKZ262175 FUT262175:FUV262175 GEP262175:GER262175 GOL262175:GON262175 GYH262175:GYJ262175 HID262175:HIF262175 HRZ262175:HSB262175 IBV262175:IBX262175 ILR262175:ILT262175 IVN262175:IVP262175 JFJ262175:JFL262175 JPF262175:JPH262175 JZB262175:JZD262175 KIX262175:KIZ262175 KST262175:KSV262175 LCP262175:LCR262175 LML262175:LMN262175 LWH262175:LWJ262175 MGD262175:MGF262175 MPZ262175:MQB262175 MZV262175:MZX262175 NJR262175:NJT262175 NTN262175:NTP262175 ODJ262175:ODL262175 ONF262175:ONH262175 OXB262175:OXD262175 PGX262175:PGZ262175 PQT262175:PQV262175 QAP262175:QAR262175 QKL262175:QKN262175 QUH262175:QUJ262175 RED262175:REF262175 RNZ262175:ROB262175 RXV262175:RXX262175 SHR262175:SHT262175 SRN262175:SRP262175 TBJ262175:TBL262175 TLF262175:TLH262175 TVB262175:TVD262175 UEX262175:UEZ262175 UOT262175:UOV262175 UYP262175:UYR262175 VIL262175:VIN262175 VSH262175:VSJ262175 WCD262175:WCF262175 WLZ262175:WMB262175 WVV262175:WVX262175 JJ327711:JL327711 TF327711:TH327711 ADB327711:ADD327711 AMX327711:AMZ327711 AWT327711:AWV327711 BGP327711:BGR327711 BQL327711:BQN327711 CAH327711:CAJ327711 CKD327711:CKF327711 CTZ327711:CUB327711 DDV327711:DDX327711 DNR327711:DNT327711 DXN327711:DXP327711 EHJ327711:EHL327711 ERF327711:ERH327711 FBB327711:FBD327711 FKX327711:FKZ327711 FUT327711:FUV327711 GEP327711:GER327711 GOL327711:GON327711 GYH327711:GYJ327711 HID327711:HIF327711 HRZ327711:HSB327711 IBV327711:IBX327711 ILR327711:ILT327711 IVN327711:IVP327711 JFJ327711:JFL327711 JPF327711:JPH327711 JZB327711:JZD327711 KIX327711:KIZ327711 KST327711:KSV327711 LCP327711:LCR327711 LML327711:LMN327711 LWH327711:LWJ327711 MGD327711:MGF327711 MPZ327711:MQB327711 MZV327711:MZX327711 NJR327711:NJT327711 NTN327711:NTP327711 ODJ327711:ODL327711 ONF327711:ONH327711 OXB327711:OXD327711 PGX327711:PGZ327711 PQT327711:PQV327711 QAP327711:QAR327711 QKL327711:QKN327711 QUH327711:QUJ327711 RED327711:REF327711 RNZ327711:ROB327711 RXV327711:RXX327711 SHR327711:SHT327711 SRN327711:SRP327711 TBJ327711:TBL327711 TLF327711:TLH327711 TVB327711:TVD327711 UEX327711:UEZ327711 UOT327711:UOV327711 UYP327711:UYR327711 VIL327711:VIN327711 VSH327711:VSJ327711 WCD327711:WCF327711 WLZ327711:WMB327711 WVV327711:WVX327711 JJ393247:JL393247 TF393247:TH393247 ADB393247:ADD393247 AMX393247:AMZ393247 AWT393247:AWV393247 BGP393247:BGR393247 BQL393247:BQN393247 CAH393247:CAJ393247 CKD393247:CKF393247 CTZ393247:CUB393247 DDV393247:DDX393247 DNR393247:DNT393247 DXN393247:DXP393247 EHJ393247:EHL393247 ERF393247:ERH393247 FBB393247:FBD393247 FKX393247:FKZ393247 FUT393247:FUV393247 GEP393247:GER393247 GOL393247:GON393247 GYH393247:GYJ393247 HID393247:HIF393247 HRZ393247:HSB393247 IBV393247:IBX393247 ILR393247:ILT393247 IVN393247:IVP393247 JFJ393247:JFL393247 JPF393247:JPH393247 JZB393247:JZD393247 KIX393247:KIZ393247 KST393247:KSV393247 LCP393247:LCR393247 LML393247:LMN393247 LWH393247:LWJ393247 MGD393247:MGF393247 MPZ393247:MQB393247 MZV393247:MZX393247 NJR393247:NJT393247 NTN393247:NTP393247 ODJ393247:ODL393247 ONF393247:ONH393247 OXB393247:OXD393247 PGX393247:PGZ393247 PQT393247:PQV393247 QAP393247:QAR393247 QKL393247:QKN393247 QUH393247:QUJ393247 RED393247:REF393247 RNZ393247:ROB393247 RXV393247:RXX393247 SHR393247:SHT393247 SRN393247:SRP393247 TBJ393247:TBL393247 TLF393247:TLH393247 TVB393247:TVD393247 UEX393247:UEZ393247 UOT393247:UOV393247 UYP393247:UYR393247 VIL393247:VIN393247 VSH393247:VSJ393247 WCD393247:WCF393247 WLZ393247:WMB393247 WVV393247:WVX393247 JJ458783:JL458783 TF458783:TH458783 ADB458783:ADD458783 AMX458783:AMZ458783 AWT458783:AWV458783 BGP458783:BGR458783 BQL458783:BQN458783 CAH458783:CAJ458783 CKD458783:CKF458783 CTZ458783:CUB458783 DDV458783:DDX458783 DNR458783:DNT458783 DXN458783:DXP458783 EHJ458783:EHL458783 ERF458783:ERH458783 FBB458783:FBD458783 FKX458783:FKZ458783 FUT458783:FUV458783 GEP458783:GER458783 GOL458783:GON458783 GYH458783:GYJ458783 HID458783:HIF458783 HRZ458783:HSB458783 IBV458783:IBX458783 ILR458783:ILT458783 IVN458783:IVP458783 JFJ458783:JFL458783 JPF458783:JPH458783 JZB458783:JZD458783 KIX458783:KIZ458783 KST458783:KSV458783 LCP458783:LCR458783 LML458783:LMN458783 LWH458783:LWJ458783 MGD458783:MGF458783 MPZ458783:MQB458783 MZV458783:MZX458783 NJR458783:NJT458783 NTN458783:NTP458783 ODJ458783:ODL458783 ONF458783:ONH458783 OXB458783:OXD458783 PGX458783:PGZ458783 PQT458783:PQV458783 QAP458783:QAR458783 QKL458783:QKN458783 QUH458783:QUJ458783 RED458783:REF458783 RNZ458783:ROB458783 RXV458783:RXX458783 SHR458783:SHT458783 SRN458783:SRP458783 TBJ458783:TBL458783 TLF458783:TLH458783 TVB458783:TVD458783 UEX458783:UEZ458783 UOT458783:UOV458783 UYP458783:UYR458783 VIL458783:VIN458783 VSH458783:VSJ458783 WCD458783:WCF458783 WLZ458783:WMB458783 WVV458783:WVX458783 JJ524319:JL524319 TF524319:TH524319 ADB524319:ADD524319 AMX524319:AMZ524319 AWT524319:AWV524319 BGP524319:BGR524319 BQL524319:BQN524319 CAH524319:CAJ524319 CKD524319:CKF524319 CTZ524319:CUB524319 DDV524319:DDX524319 DNR524319:DNT524319 DXN524319:DXP524319 EHJ524319:EHL524319 ERF524319:ERH524319 FBB524319:FBD524319 FKX524319:FKZ524319 FUT524319:FUV524319 GEP524319:GER524319 GOL524319:GON524319 GYH524319:GYJ524319 HID524319:HIF524319 HRZ524319:HSB524319 IBV524319:IBX524319 ILR524319:ILT524319 IVN524319:IVP524319 JFJ524319:JFL524319 JPF524319:JPH524319 JZB524319:JZD524319 KIX524319:KIZ524319 KST524319:KSV524319 LCP524319:LCR524319 LML524319:LMN524319 LWH524319:LWJ524319 MGD524319:MGF524319 MPZ524319:MQB524319 MZV524319:MZX524319 NJR524319:NJT524319 NTN524319:NTP524319 ODJ524319:ODL524319 ONF524319:ONH524319 OXB524319:OXD524319 PGX524319:PGZ524319 PQT524319:PQV524319 QAP524319:QAR524319 QKL524319:QKN524319 QUH524319:QUJ524319 RED524319:REF524319 RNZ524319:ROB524319 RXV524319:RXX524319 SHR524319:SHT524319 SRN524319:SRP524319 TBJ524319:TBL524319 TLF524319:TLH524319 TVB524319:TVD524319 UEX524319:UEZ524319 UOT524319:UOV524319 UYP524319:UYR524319 VIL524319:VIN524319 VSH524319:VSJ524319 WCD524319:WCF524319 WLZ524319:WMB524319 WVV524319:WVX524319 JJ589855:JL589855 TF589855:TH589855 ADB589855:ADD589855 AMX589855:AMZ589855 AWT589855:AWV589855 BGP589855:BGR589855 BQL589855:BQN589855 CAH589855:CAJ589855 CKD589855:CKF589855 CTZ589855:CUB589855 DDV589855:DDX589855 DNR589855:DNT589855 DXN589855:DXP589855 EHJ589855:EHL589855 ERF589855:ERH589855 FBB589855:FBD589855 FKX589855:FKZ589855 FUT589855:FUV589855 GEP589855:GER589855 GOL589855:GON589855 GYH589855:GYJ589855 HID589855:HIF589855 HRZ589855:HSB589855 IBV589855:IBX589855 ILR589855:ILT589855 IVN589855:IVP589855 JFJ589855:JFL589855 JPF589855:JPH589855 JZB589855:JZD589855 KIX589855:KIZ589855 KST589855:KSV589855 LCP589855:LCR589855 LML589855:LMN589855 LWH589855:LWJ589855 MGD589855:MGF589855 MPZ589855:MQB589855 MZV589855:MZX589855 NJR589855:NJT589855 NTN589855:NTP589855 ODJ589855:ODL589855 ONF589855:ONH589855 OXB589855:OXD589855 PGX589855:PGZ589855 PQT589855:PQV589855 QAP589855:QAR589855 QKL589855:QKN589855 QUH589855:QUJ589855 RED589855:REF589855 RNZ589855:ROB589855 RXV589855:RXX589855 SHR589855:SHT589855 SRN589855:SRP589855 TBJ589855:TBL589855 TLF589855:TLH589855 TVB589855:TVD589855 UEX589855:UEZ589855 UOT589855:UOV589855 UYP589855:UYR589855 VIL589855:VIN589855 VSH589855:VSJ589855 WCD589855:WCF589855 WLZ589855:WMB589855 WVV589855:WVX589855 JJ655391:JL655391 TF655391:TH655391 ADB655391:ADD655391 AMX655391:AMZ655391 AWT655391:AWV655391 BGP655391:BGR655391 BQL655391:BQN655391 CAH655391:CAJ655391 CKD655391:CKF655391 CTZ655391:CUB655391 DDV655391:DDX655391 DNR655391:DNT655391 DXN655391:DXP655391 EHJ655391:EHL655391 ERF655391:ERH655391 FBB655391:FBD655391 FKX655391:FKZ655391 FUT655391:FUV655391 GEP655391:GER655391 GOL655391:GON655391 GYH655391:GYJ655391 HID655391:HIF655391 HRZ655391:HSB655391 IBV655391:IBX655391 ILR655391:ILT655391 IVN655391:IVP655391 JFJ655391:JFL655391 JPF655391:JPH655391 JZB655391:JZD655391 KIX655391:KIZ655391 KST655391:KSV655391 LCP655391:LCR655391 LML655391:LMN655391 LWH655391:LWJ655391 MGD655391:MGF655391 MPZ655391:MQB655391 MZV655391:MZX655391 NJR655391:NJT655391 NTN655391:NTP655391 ODJ655391:ODL655391 ONF655391:ONH655391 OXB655391:OXD655391 PGX655391:PGZ655391 PQT655391:PQV655391 QAP655391:QAR655391 QKL655391:QKN655391 QUH655391:QUJ655391 RED655391:REF655391 RNZ655391:ROB655391 RXV655391:RXX655391 SHR655391:SHT655391 SRN655391:SRP655391 TBJ655391:TBL655391 TLF655391:TLH655391 TVB655391:TVD655391 UEX655391:UEZ655391 UOT655391:UOV655391 UYP655391:UYR655391 VIL655391:VIN655391 VSH655391:VSJ655391 WCD655391:WCF655391 WLZ655391:WMB655391 WVV655391:WVX655391 JJ720927:JL720927 TF720927:TH720927 ADB720927:ADD720927 AMX720927:AMZ720927 AWT720927:AWV720927 BGP720927:BGR720927 BQL720927:BQN720927 CAH720927:CAJ720927 CKD720927:CKF720927 CTZ720927:CUB720927 DDV720927:DDX720927 DNR720927:DNT720927 DXN720927:DXP720927 EHJ720927:EHL720927 ERF720927:ERH720927 FBB720927:FBD720927 FKX720927:FKZ720927 FUT720927:FUV720927 GEP720927:GER720927 GOL720927:GON720927 GYH720927:GYJ720927 HID720927:HIF720927 HRZ720927:HSB720927 IBV720927:IBX720927 ILR720927:ILT720927 IVN720927:IVP720927 JFJ720927:JFL720927 JPF720927:JPH720927 JZB720927:JZD720927 KIX720927:KIZ720927 KST720927:KSV720927 LCP720927:LCR720927 LML720927:LMN720927 LWH720927:LWJ720927 MGD720927:MGF720927 MPZ720927:MQB720927 MZV720927:MZX720927 NJR720927:NJT720927 NTN720927:NTP720927 ODJ720927:ODL720927 ONF720927:ONH720927 OXB720927:OXD720927 PGX720927:PGZ720927 PQT720927:PQV720927 QAP720927:QAR720927 QKL720927:QKN720927 QUH720927:QUJ720927 RED720927:REF720927 RNZ720927:ROB720927 RXV720927:RXX720927 SHR720927:SHT720927 SRN720927:SRP720927 TBJ720927:TBL720927 TLF720927:TLH720927 TVB720927:TVD720927 UEX720927:UEZ720927 UOT720927:UOV720927 UYP720927:UYR720927 VIL720927:VIN720927 VSH720927:VSJ720927 WCD720927:WCF720927 WLZ720927:WMB720927 WVV720927:WVX720927 JJ786463:JL786463 TF786463:TH786463 ADB786463:ADD786463 AMX786463:AMZ786463 AWT786463:AWV786463 BGP786463:BGR786463 BQL786463:BQN786463 CAH786463:CAJ786463 CKD786463:CKF786463 CTZ786463:CUB786463 DDV786463:DDX786463 DNR786463:DNT786463 DXN786463:DXP786463 EHJ786463:EHL786463 ERF786463:ERH786463 FBB786463:FBD786463 FKX786463:FKZ786463 FUT786463:FUV786463 GEP786463:GER786463 GOL786463:GON786463 GYH786463:GYJ786463 HID786463:HIF786463 HRZ786463:HSB786463 IBV786463:IBX786463 ILR786463:ILT786463 IVN786463:IVP786463 JFJ786463:JFL786463 JPF786463:JPH786463 JZB786463:JZD786463 KIX786463:KIZ786463 KST786463:KSV786463 LCP786463:LCR786463 LML786463:LMN786463 LWH786463:LWJ786463 MGD786463:MGF786463 MPZ786463:MQB786463 MZV786463:MZX786463 NJR786463:NJT786463 NTN786463:NTP786463 ODJ786463:ODL786463 ONF786463:ONH786463 OXB786463:OXD786463 PGX786463:PGZ786463 PQT786463:PQV786463 QAP786463:QAR786463 QKL786463:QKN786463 QUH786463:QUJ786463 RED786463:REF786463 RNZ786463:ROB786463 RXV786463:RXX786463 SHR786463:SHT786463 SRN786463:SRP786463 TBJ786463:TBL786463 TLF786463:TLH786463 TVB786463:TVD786463 UEX786463:UEZ786463 UOT786463:UOV786463 UYP786463:UYR786463 VIL786463:VIN786463 VSH786463:VSJ786463 WCD786463:WCF786463 WLZ786463:WMB786463 WVV786463:WVX786463 JJ851999:JL851999 TF851999:TH851999 ADB851999:ADD851999 AMX851999:AMZ851999 AWT851999:AWV851999 BGP851999:BGR851999 BQL851999:BQN851999 CAH851999:CAJ851999 CKD851999:CKF851999 CTZ851999:CUB851999 DDV851999:DDX851999 DNR851999:DNT851999 DXN851999:DXP851999 EHJ851999:EHL851999 ERF851999:ERH851999 FBB851999:FBD851999 FKX851999:FKZ851999 FUT851999:FUV851999 GEP851999:GER851999 GOL851999:GON851999 GYH851999:GYJ851999 HID851999:HIF851999 HRZ851999:HSB851999 IBV851999:IBX851999 ILR851999:ILT851999 IVN851999:IVP851999 JFJ851999:JFL851999 JPF851999:JPH851999 JZB851999:JZD851999 KIX851999:KIZ851999 KST851999:KSV851999 LCP851999:LCR851999 LML851999:LMN851999 LWH851999:LWJ851999 MGD851999:MGF851999 MPZ851999:MQB851999 MZV851999:MZX851999 NJR851999:NJT851999 NTN851999:NTP851999 ODJ851999:ODL851999 ONF851999:ONH851999 OXB851999:OXD851999 PGX851999:PGZ851999 PQT851999:PQV851999 QAP851999:QAR851999 QKL851999:QKN851999 QUH851999:QUJ851999 RED851999:REF851999 RNZ851999:ROB851999 RXV851999:RXX851999 SHR851999:SHT851999 SRN851999:SRP851999 TBJ851999:TBL851999 TLF851999:TLH851999 TVB851999:TVD851999 UEX851999:UEZ851999 UOT851999:UOV851999 UYP851999:UYR851999 VIL851999:VIN851999 VSH851999:VSJ851999 WCD851999:WCF851999 WLZ851999:WMB851999 WVV851999:WVX851999 JJ917535:JL917535 TF917535:TH917535 ADB917535:ADD917535 AMX917535:AMZ917535 AWT917535:AWV917535 BGP917535:BGR917535 BQL917535:BQN917535 CAH917535:CAJ917535 CKD917535:CKF917535 CTZ917535:CUB917535 DDV917535:DDX917535 DNR917535:DNT917535 DXN917535:DXP917535 EHJ917535:EHL917535 ERF917535:ERH917535 FBB917535:FBD917535 FKX917535:FKZ917535 FUT917535:FUV917535 GEP917535:GER917535 GOL917535:GON917535 GYH917535:GYJ917535 HID917535:HIF917535 HRZ917535:HSB917535 IBV917535:IBX917535 ILR917535:ILT917535 IVN917535:IVP917535 JFJ917535:JFL917535 JPF917535:JPH917535 JZB917535:JZD917535 KIX917535:KIZ917535 KST917535:KSV917535 LCP917535:LCR917535 LML917535:LMN917535 LWH917535:LWJ917535 MGD917535:MGF917535 MPZ917535:MQB917535 MZV917535:MZX917535 NJR917535:NJT917535 NTN917535:NTP917535 ODJ917535:ODL917535 ONF917535:ONH917535 OXB917535:OXD917535 PGX917535:PGZ917535 PQT917535:PQV917535 QAP917535:QAR917535 QKL917535:QKN917535 QUH917535:QUJ917535 RED917535:REF917535 RNZ917535:ROB917535 RXV917535:RXX917535 SHR917535:SHT917535 SRN917535:SRP917535 TBJ917535:TBL917535 TLF917535:TLH917535 TVB917535:TVD917535 UEX917535:UEZ917535 UOT917535:UOV917535 UYP917535:UYR917535 VIL917535:VIN917535 VSH917535:VSJ917535 WCD917535:WCF917535 WLZ917535:WMB917535 WVV917535:WVX917535 JJ983071:JL983071 TF983071:TH983071 ADB983071:ADD983071 AMX983071:AMZ983071 AWT983071:AWV983071 BGP983071:BGR983071 BQL983071:BQN983071 CAH983071:CAJ983071 CKD983071:CKF983071 CTZ983071:CUB983071 DDV983071:DDX983071 DNR983071:DNT983071 DXN983071:DXP983071 EHJ983071:EHL983071 ERF983071:ERH983071 FBB983071:FBD983071 FKX983071:FKZ983071 FUT983071:FUV983071 GEP983071:GER983071 GOL983071:GON983071 GYH983071:GYJ983071 HID983071:HIF983071 HRZ983071:HSB983071 IBV983071:IBX983071 ILR983071:ILT983071 IVN983071:IVP983071 JFJ983071:JFL983071 JPF983071:JPH983071 JZB983071:JZD983071 KIX983071:KIZ983071 KST983071:KSV983071 LCP983071:LCR983071 LML983071:LMN983071 LWH983071:LWJ983071 MGD983071:MGF983071 MPZ983071:MQB983071 MZV983071:MZX983071 NJR983071:NJT983071 NTN983071:NTP983071 ODJ983071:ODL983071 ONF983071:ONH983071 OXB983071:OXD983071 PGX983071:PGZ983071 PQT983071:PQV983071 QAP983071:QAR983071 QKL983071:QKN983071 QUH983071:QUJ983071 RED983071:REF983071 RNZ983071:ROB983071 RXV983071:RXX983071 SHR983071:SHT983071 SRN983071:SRP983071 TBJ983071:TBL983071 TLF983071:TLH983071 TVB983071:TVD983071 UEX983071:UEZ983071 UOT983071:UOV983071 UYP983071:UYR983071 VIL983071:VIN983071 VSH983071:VSJ983071 WCD983071:WCF983071 WLZ983071:WMB983071 WVV983071:WVX983071 G65552 N65553:P65553 N131089:P131089 N196625:P196625 N262161:P262161 N327697:P327697 N393233:P393233 N458769:P458769 N524305:P524305 N589841:P589841 N655377:P655377 N720913:P720913 N786449:P786449 N851985:P851985 N917521:P917521 E983057:F983057 G983056 E917521:F917521 G917520 E851985:F851985 G851984 E786449:F786449 G786448 E720913:F720913 G720912 E655377:F655377 G655376 E589841:F589841 G589840 E524305:F524305 G524304 E458769:F458769 G458768 E393233:F393233 G393232 E327697:F327697 G327696 E262161:F262161 G262160 E196625:F196625 G196624 E131089:F131089 G131088 E65553:F65553">
      <formula1>"01北海道,02青森,03岩手,04宮城,05秋田,06山形,07福島,08茨城,09栃木,10群馬,11埼玉,12千葉,13東京,14神奈川,15新潟,16富山,17石川,18福井,19山梨,20長野,21岐阜,22静岡,23愛知,24三重,25滋賀,26京都,27大坂,28兵庫,29奈良,30和歌山,31鳥取,32島根,33岡山,34広島,35山口,36徳島,37香川,38愛媛, 39高知,40福岡,41佐賀,42長崎,43熊本,44大分,45宮崎,46鹿児島,47沖縄"</formula1>
    </dataValidation>
    <dataValidation type="list" allowBlank="1" showInputMessage="1" showErrorMessage="1" sqref="N983055:P983055 JJ5:JL5 TF5:TH5 ADB5:ADD5 AMX5:AMZ5 AWT5:AWV5 BGP5:BGR5 BQL5:BQN5 CAH5:CAJ5 CKD5:CKF5 CTZ5:CUB5 DDV5:DDX5 DNR5:DNT5 DXN5:DXP5 EHJ5:EHL5 ERF5:ERH5 FBB5:FBD5 FKX5:FKZ5 FUT5:FUV5 GEP5:GER5 GOL5:GON5 GYH5:GYJ5 HID5:HIF5 HRZ5:HSB5 IBV5:IBX5 ILR5:ILT5 IVN5:IVP5 JFJ5:JFL5 JPF5:JPH5 JZB5:JZD5 KIX5:KIZ5 KST5:KSV5 LCP5:LCR5 LML5:LMN5 LWH5:LWJ5 MGD5:MGF5 MPZ5:MQB5 MZV5:MZX5 NJR5:NJT5 NTN5:NTP5 ODJ5:ODL5 ONF5:ONH5 OXB5:OXD5 PGX5:PGZ5 PQT5:PQV5 QAP5:QAR5 QKL5:QKN5 QUH5:QUJ5 RED5:REF5 RNZ5:ROB5 RXV5:RXX5 SHR5:SHT5 SRN5:SRP5 TBJ5:TBL5 TLF5:TLH5 TVB5:TVD5 UEX5:UEZ5 UOT5:UOV5 UYP5:UYR5 VIL5:VIN5 VSH5:VSJ5 WCD5:WCF5 WLZ5:WMB5 WVV5:WVX5 JJ65565:JL65565 TF65565:TH65565 ADB65565:ADD65565 AMX65565:AMZ65565 AWT65565:AWV65565 BGP65565:BGR65565 BQL65565:BQN65565 CAH65565:CAJ65565 CKD65565:CKF65565 CTZ65565:CUB65565 DDV65565:DDX65565 DNR65565:DNT65565 DXN65565:DXP65565 EHJ65565:EHL65565 ERF65565:ERH65565 FBB65565:FBD65565 FKX65565:FKZ65565 FUT65565:FUV65565 GEP65565:GER65565 GOL65565:GON65565 GYH65565:GYJ65565 HID65565:HIF65565 HRZ65565:HSB65565 IBV65565:IBX65565 ILR65565:ILT65565 IVN65565:IVP65565 JFJ65565:JFL65565 JPF65565:JPH65565 JZB65565:JZD65565 KIX65565:KIZ65565 KST65565:KSV65565 LCP65565:LCR65565 LML65565:LMN65565 LWH65565:LWJ65565 MGD65565:MGF65565 MPZ65565:MQB65565 MZV65565:MZX65565 NJR65565:NJT65565 NTN65565:NTP65565 ODJ65565:ODL65565 ONF65565:ONH65565 OXB65565:OXD65565 PGX65565:PGZ65565 PQT65565:PQV65565 QAP65565:QAR65565 QKL65565:QKN65565 QUH65565:QUJ65565 RED65565:REF65565 RNZ65565:ROB65565 RXV65565:RXX65565 SHR65565:SHT65565 SRN65565:SRP65565 TBJ65565:TBL65565 TLF65565:TLH65565 TVB65565:TVD65565 UEX65565:UEZ65565 UOT65565:UOV65565 UYP65565:UYR65565 VIL65565:VIN65565 VSH65565:VSJ65565 WCD65565:WCF65565 WLZ65565:WMB65565 WVV65565:WVX65565 JJ131101:JL131101 TF131101:TH131101 ADB131101:ADD131101 AMX131101:AMZ131101 AWT131101:AWV131101 BGP131101:BGR131101 BQL131101:BQN131101 CAH131101:CAJ131101 CKD131101:CKF131101 CTZ131101:CUB131101 DDV131101:DDX131101 DNR131101:DNT131101 DXN131101:DXP131101 EHJ131101:EHL131101 ERF131101:ERH131101 FBB131101:FBD131101 FKX131101:FKZ131101 FUT131101:FUV131101 GEP131101:GER131101 GOL131101:GON131101 GYH131101:GYJ131101 HID131101:HIF131101 HRZ131101:HSB131101 IBV131101:IBX131101 ILR131101:ILT131101 IVN131101:IVP131101 JFJ131101:JFL131101 JPF131101:JPH131101 JZB131101:JZD131101 KIX131101:KIZ131101 KST131101:KSV131101 LCP131101:LCR131101 LML131101:LMN131101 LWH131101:LWJ131101 MGD131101:MGF131101 MPZ131101:MQB131101 MZV131101:MZX131101 NJR131101:NJT131101 NTN131101:NTP131101 ODJ131101:ODL131101 ONF131101:ONH131101 OXB131101:OXD131101 PGX131101:PGZ131101 PQT131101:PQV131101 QAP131101:QAR131101 QKL131101:QKN131101 QUH131101:QUJ131101 RED131101:REF131101 RNZ131101:ROB131101 RXV131101:RXX131101 SHR131101:SHT131101 SRN131101:SRP131101 TBJ131101:TBL131101 TLF131101:TLH131101 TVB131101:TVD131101 UEX131101:UEZ131101 UOT131101:UOV131101 UYP131101:UYR131101 VIL131101:VIN131101 VSH131101:VSJ131101 WCD131101:WCF131101 WLZ131101:WMB131101 WVV131101:WVX131101 JJ196637:JL196637 TF196637:TH196637 ADB196637:ADD196637 AMX196637:AMZ196637 AWT196637:AWV196637 BGP196637:BGR196637 BQL196637:BQN196637 CAH196637:CAJ196637 CKD196637:CKF196637 CTZ196637:CUB196637 DDV196637:DDX196637 DNR196637:DNT196637 DXN196637:DXP196637 EHJ196637:EHL196637 ERF196637:ERH196637 FBB196637:FBD196637 FKX196637:FKZ196637 FUT196637:FUV196637 GEP196637:GER196637 GOL196637:GON196637 GYH196637:GYJ196637 HID196637:HIF196637 HRZ196637:HSB196637 IBV196637:IBX196637 ILR196637:ILT196637 IVN196637:IVP196637 JFJ196637:JFL196637 JPF196637:JPH196637 JZB196637:JZD196637 KIX196637:KIZ196637 KST196637:KSV196637 LCP196637:LCR196637 LML196637:LMN196637 LWH196637:LWJ196637 MGD196637:MGF196637 MPZ196637:MQB196637 MZV196637:MZX196637 NJR196637:NJT196637 NTN196637:NTP196637 ODJ196637:ODL196637 ONF196637:ONH196637 OXB196637:OXD196637 PGX196637:PGZ196637 PQT196637:PQV196637 QAP196637:QAR196637 QKL196637:QKN196637 QUH196637:QUJ196637 RED196637:REF196637 RNZ196637:ROB196637 RXV196637:RXX196637 SHR196637:SHT196637 SRN196637:SRP196637 TBJ196637:TBL196637 TLF196637:TLH196637 TVB196637:TVD196637 UEX196637:UEZ196637 UOT196637:UOV196637 UYP196637:UYR196637 VIL196637:VIN196637 VSH196637:VSJ196637 WCD196637:WCF196637 WLZ196637:WMB196637 WVV196637:WVX196637 JJ262173:JL262173 TF262173:TH262173 ADB262173:ADD262173 AMX262173:AMZ262173 AWT262173:AWV262173 BGP262173:BGR262173 BQL262173:BQN262173 CAH262173:CAJ262173 CKD262173:CKF262173 CTZ262173:CUB262173 DDV262173:DDX262173 DNR262173:DNT262173 DXN262173:DXP262173 EHJ262173:EHL262173 ERF262173:ERH262173 FBB262173:FBD262173 FKX262173:FKZ262173 FUT262173:FUV262173 GEP262173:GER262173 GOL262173:GON262173 GYH262173:GYJ262173 HID262173:HIF262173 HRZ262173:HSB262173 IBV262173:IBX262173 ILR262173:ILT262173 IVN262173:IVP262173 JFJ262173:JFL262173 JPF262173:JPH262173 JZB262173:JZD262173 KIX262173:KIZ262173 KST262173:KSV262173 LCP262173:LCR262173 LML262173:LMN262173 LWH262173:LWJ262173 MGD262173:MGF262173 MPZ262173:MQB262173 MZV262173:MZX262173 NJR262173:NJT262173 NTN262173:NTP262173 ODJ262173:ODL262173 ONF262173:ONH262173 OXB262173:OXD262173 PGX262173:PGZ262173 PQT262173:PQV262173 QAP262173:QAR262173 QKL262173:QKN262173 QUH262173:QUJ262173 RED262173:REF262173 RNZ262173:ROB262173 RXV262173:RXX262173 SHR262173:SHT262173 SRN262173:SRP262173 TBJ262173:TBL262173 TLF262173:TLH262173 TVB262173:TVD262173 UEX262173:UEZ262173 UOT262173:UOV262173 UYP262173:UYR262173 VIL262173:VIN262173 VSH262173:VSJ262173 WCD262173:WCF262173 WLZ262173:WMB262173 WVV262173:WVX262173 JJ327709:JL327709 TF327709:TH327709 ADB327709:ADD327709 AMX327709:AMZ327709 AWT327709:AWV327709 BGP327709:BGR327709 BQL327709:BQN327709 CAH327709:CAJ327709 CKD327709:CKF327709 CTZ327709:CUB327709 DDV327709:DDX327709 DNR327709:DNT327709 DXN327709:DXP327709 EHJ327709:EHL327709 ERF327709:ERH327709 FBB327709:FBD327709 FKX327709:FKZ327709 FUT327709:FUV327709 GEP327709:GER327709 GOL327709:GON327709 GYH327709:GYJ327709 HID327709:HIF327709 HRZ327709:HSB327709 IBV327709:IBX327709 ILR327709:ILT327709 IVN327709:IVP327709 JFJ327709:JFL327709 JPF327709:JPH327709 JZB327709:JZD327709 KIX327709:KIZ327709 KST327709:KSV327709 LCP327709:LCR327709 LML327709:LMN327709 LWH327709:LWJ327709 MGD327709:MGF327709 MPZ327709:MQB327709 MZV327709:MZX327709 NJR327709:NJT327709 NTN327709:NTP327709 ODJ327709:ODL327709 ONF327709:ONH327709 OXB327709:OXD327709 PGX327709:PGZ327709 PQT327709:PQV327709 QAP327709:QAR327709 QKL327709:QKN327709 QUH327709:QUJ327709 RED327709:REF327709 RNZ327709:ROB327709 RXV327709:RXX327709 SHR327709:SHT327709 SRN327709:SRP327709 TBJ327709:TBL327709 TLF327709:TLH327709 TVB327709:TVD327709 UEX327709:UEZ327709 UOT327709:UOV327709 UYP327709:UYR327709 VIL327709:VIN327709 VSH327709:VSJ327709 WCD327709:WCF327709 WLZ327709:WMB327709 WVV327709:WVX327709 JJ393245:JL393245 TF393245:TH393245 ADB393245:ADD393245 AMX393245:AMZ393245 AWT393245:AWV393245 BGP393245:BGR393245 BQL393245:BQN393245 CAH393245:CAJ393245 CKD393245:CKF393245 CTZ393245:CUB393245 DDV393245:DDX393245 DNR393245:DNT393245 DXN393245:DXP393245 EHJ393245:EHL393245 ERF393245:ERH393245 FBB393245:FBD393245 FKX393245:FKZ393245 FUT393245:FUV393245 GEP393245:GER393245 GOL393245:GON393245 GYH393245:GYJ393245 HID393245:HIF393245 HRZ393245:HSB393245 IBV393245:IBX393245 ILR393245:ILT393245 IVN393245:IVP393245 JFJ393245:JFL393245 JPF393245:JPH393245 JZB393245:JZD393245 KIX393245:KIZ393245 KST393245:KSV393245 LCP393245:LCR393245 LML393245:LMN393245 LWH393245:LWJ393245 MGD393245:MGF393245 MPZ393245:MQB393245 MZV393245:MZX393245 NJR393245:NJT393245 NTN393245:NTP393245 ODJ393245:ODL393245 ONF393245:ONH393245 OXB393245:OXD393245 PGX393245:PGZ393245 PQT393245:PQV393245 QAP393245:QAR393245 QKL393245:QKN393245 QUH393245:QUJ393245 RED393245:REF393245 RNZ393245:ROB393245 RXV393245:RXX393245 SHR393245:SHT393245 SRN393245:SRP393245 TBJ393245:TBL393245 TLF393245:TLH393245 TVB393245:TVD393245 UEX393245:UEZ393245 UOT393245:UOV393245 UYP393245:UYR393245 VIL393245:VIN393245 VSH393245:VSJ393245 WCD393245:WCF393245 WLZ393245:WMB393245 WVV393245:WVX393245 JJ458781:JL458781 TF458781:TH458781 ADB458781:ADD458781 AMX458781:AMZ458781 AWT458781:AWV458781 BGP458781:BGR458781 BQL458781:BQN458781 CAH458781:CAJ458781 CKD458781:CKF458781 CTZ458781:CUB458781 DDV458781:DDX458781 DNR458781:DNT458781 DXN458781:DXP458781 EHJ458781:EHL458781 ERF458781:ERH458781 FBB458781:FBD458781 FKX458781:FKZ458781 FUT458781:FUV458781 GEP458781:GER458781 GOL458781:GON458781 GYH458781:GYJ458781 HID458781:HIF458781 HRZ458781:HSB458781 IBV458781:IBX458781 ILR458781:ILT458781 IVN458781:IVP458781 JFJ458781:JFL458781 JPF458781:JPH458781 JZB458781:JZD458781 KIX458781:KIZ458781 KST458781:KSV458781 LCP458781:LCR458781 LML458781:LMN458781 LWH458781:LWJ458781 MGD458781:MGF458781 MPZ458781:MQB458781 MZV458781:MZX458781 NJR458781:NJT458781 NTN458781:NTP458781 ODJ458781:ODL458781 ONF458781:ONH458781 OXB458781:OXD458781 PGX458781:PGZ458781 PQT458781:PQV458781 QAP458781:QAR458781 QKL458781:QKN458781 QUH458781:QUJ458781 RED458781:REF458781 RNZ458781:ROB458781 RXV458781:RXX458781 SHR458781:SHT458781 SRN458781:SRP458781 TBJ458781:TBL458781 TLF458781:TLH458781 TVB458781:TVD458781 UEX458781:UEZ458781 UOT458781:UOV458781 UYP458781:UYR458781 VIL458781:VIN458781 VSH458781:VSJ458781 WCD458781:WCF458781 WLZ458781:WMB458781 WVV458781:WVX458781 JJ524317:JL524317 TF524317:TH524317 ADB524317:ADD524317 AMX524317:AMZ524317 AWT524317:AWV524317 BGP524317:BGR524317 BQL524317:BQN524317 CAH524317:CAJ524317 CKD524317:CKF524317 CTZ524317:CUB524317 DDV524317:DDX524317 DNR524317:DNT524317 DXN524317:DXP524317 EHJ524317:EHL524317 ERF524317:ERH524317 FBB524317:FBD524317 FKX524317:FKZ524317 FUT524317:FUV524317 GEP524317:GER524317 GOL524317:GON524317 GYH524317:GYJ524317 HID524317:HIF524317 HRZ524317:HSB524317 IBV524317:IBX524317 ILR524317:ILT524317 IVN524317:IVP524317 JFJ524317:JFL524317 JPF524317:JPH524317 JZB524317:JZD524317 KIX524317:KIZ524317 KST524317:KSV524317 LCP524317:LCR524317 LML524317:LMN524317 LWH524317:LWJ524317 MGD524317:MGF524317 MPZ524317:MQB524317 MZV524317:MZX524317 NJR524317:NJT524317 NTN524317:NTP524317 ODJ524317:ODL524317 ONF524317:ONH524317 OXB524317:OXD524317 PGX524317:PGZ524317 PQT524317:PQV524317 QAP524317:QAR524317 QKL524317:QKN524317 QUH524317:QUJ524317 RED524317:REF524317 RNZ524317:ROB524317 RXV524317:RXX524317 SHR524317:SHT524317 SRN524317:SRP524317 TBJ524317:TBL524317 TLF524317:TLH524317 TVB524317:TVD524317 UEX524317:UEZ524317 UOT524317:UOV524317 UYP524317:UYR524317 VIL524317:VIN524317 VSH524317:VSJ524317 WCD524317:WCF524317 WLZ524317:WMB524317 WVV524317:WVX524317 JJ589853:JL589853 TF589853:TH589853 ADB589853:ADD589853 AMX589853:AMZ589853 AWT589853:AWV589853 BGP589853:BGR589853 BQL589853:BQN589853 CAH589853:CAJ589853 CKD589853:CKF589853 CTZ589853:CUB589853 DDV589853:DDX589853 DNR589853:DNT589853 DXN589853:DXP589853 EHJ589853:EHL589853 ERF589853:ERH589853 FBB589853:FBD589853 FKX589853:FKZ589853 FUT589853:FUV589853 GEP589853:GER589853 GOL589853:GON589853 GYH589853:GYJ589853 HID589853:HIF589853 HRZ589853:HSB589853 IBV589853:IBX589853 ILR589853:ILT589853 IVN589853:IVP589853 JFJ589853:JFL589853 JPF589853:JPH589853 JZB589853:JZD589853 KIX589853:KIZ589853 KST589853:KSV589853 LCP589853:LCR589853 LML589853:LMN589853 LWH589853:LWJ589853 MGD589853:MGF589853 MPZ589853:MQB589853 MZV589853:MZX589853 NJR589853:NJT589853 NTN589853:NTP589853 ODJ589853:ODL589853 ONF589853:ONH589853 OXB589853:OXD589853 PGX589853:PGZ589853 PQT589853:PQV589853 QAP589853:QAR589853 QKL589853:QKN589853 QUH589853:QUJ589853 RED589853:REF589853 RNZ589853:ROB589853 RXV589853:RXX589853 SHR589853:SHT589853 SRN589853:SRP589853 TBJ589853:TBL589853 TLF589853:TLH589853 TVB589853:TVD589853 UEX589853:UEZ589853 UOT589853:UOV589853 UYP589853:UYR589853 VIL589853:VIN589853 VSH589853:VSJ589853 WCD589853:WCF589853 WLZ589853:WMB589853 WVV589853:WVX589853 JJ655389:JL655389 TF655389:TH655389 ADB655389:ADD655389 AMX655389:AMZ655389 AWT655389:AWV655389 BGP655389:BGR655389 BQL655389:BQN655389 CAH655389:CAJ655389 CKD655389:CKF655389 CTZ655389:CUB655389 DDV655389:DDX655389 DNR655389:DNT655389 DXN655389:DXP655389 EHJ655389:EHL655389 ERF655389:ERH655389 FBB655389:FBD655389 FKX655389:FKZ655389 FUT655389:FUV655389 GEP655389:GER655389 GOL655389:GON655389 GYH655389:GYJ655389 HID655389:HIF655389 HRZ655389:HSB655389 IBV655389:IBX655389 ILR655389:ILT655389 IVN655389:IVP655389 JFJ655389:JFL655389 JPF655389:JPH655389 JZB655389:JZD655389 KIX655389:KIZ655389 KST655389:KSV655389 LCP655389:LCR655389 LML655389:LMN655389 LWH655389:LWJ655389 MGD655389:MGF655389 MPZ655389:MQB655389 MZV655389:MZX655389 NJR655389:NJT655389 NTN655389:NTP655389 ODJ655389:ODL655389 ONF655389:ONH655389 OXB655389:OXD655389 PGX655389:PGZ655389 PQT655389:PQV655389 QAP655389:QAR655389 QKL655389:QKN655389 QUH655389:QUJ655389 RED655389:REF655389 RNZ655389:ROB655389 RXV655389:RXX655389 SHR655389:SHT655389 SRN655389:SRP655389 TBJ655389:TBL655389 TLF655389:TLH655389 TVB655389:TVD655389 UEX655389:UEZ655389 UOT655389:UOV655389 UYP655389:UYR655389 VIL655389:VIN655389 VSH655389:VSJ655389 WCD655389:WCF655389 WLZ655389:WMB655389 WVV655389:WVX655389 JJ720925:JL720925 TF720925:TH720925 ADB720925:ADD720925 AMX720925:AMZ720925 AWT720925:AWV720925 BGP720925:BGR720925 BQL720925:BQN720925 CAH720925:CAJ720925 CKD720925:CKF720925 CTZ720925:CUB720925 DDV720925:DDX720925 DNR720925:DNT720925 DXN720925:DXP720925 EHJ720925:EHL720925 ERF720925:ERH720925 FBB720925:FBD720925 FKX720925:FKZ720925 FUT720925:FUV720925 GEP720925:GER720925 GOL720925:GON720925 GYH720925:GYJ720925 HID720925:HIF720925 HRZ720925:HSB720925 IBV720925:IBX720925 ILR720925:ILT720925 IVN720925:IVP720925 JFJ720925:JFL720925 JPF720925:JPH720925 JZB720925:JZD720925 KIX720925:KIZ720925 KST720925:KSV720925 LCP720925:LCR720925 LML720925:LMN720925 LWH720925:LWJ720925 MGD720925:MGF720925 MPZ720925:MQB720925 MZV720925:MZX720925 NJR720925:NJT720925 NTN720925:NTP720925 ODJ720925:ODL720925 ONF720925:ONH720925 OXB720925:OXD720925 PGX720925:PGZ720925 PQT720925:PQV720925 QAP720925:QAR720925 QKL720925:QKN720925 QUH720925:QUJ720925 RED720925:REF720925 RNZ720925:ROB720925 RXV720925:RXX720925 SHR720925:SHT720925 SRN720925:SRP720925 TBJ720925:TBL720925 TLF720925:TLH720925 TVB720925:TVD720925 UEX720925:UEZ720925 UOT720925:UOV720925 UYP720925:UYR720925 VIL720925:VIN720925 VSH720925:VSJ720925 WCD720925:WCF720925 WLZ720925:WMB720925 WVV720925:WVX720925 JJ786461:JL786461 TF786461:TH786461 ADB786461:ADD786461 AMX786461:AMZ786461 AWT786461:AWV786461 BGP786461:BGR786461 BQL786461:BQN786461 CAH786461:CAJ786461 CKD786461:CKF786461 CTZ786461:CUB786461 DDV786461:DDX786461 DNR786461:DNT786461 DXN786461:DXP786461 EHJ786461:EHL786461 ERF786461:ERH786461 FBB786461:FBD786461 FKX786461:FKZ786461 FUT786461:FUV786461 GEP786461:GER786461 GOL786461:GON786461 GYH786461:GYJ786461 HID786461:HIF786461 HRZ786461:HSB786461 IBV786461:IBX786461 ILR786461:ILT786461 IVN786461:IVP786461 JFJ786461:JFL786461 JPF786461:JPH786461 JZB786461:JZD786461 KIX786461:KIZ786461 KST786461:KSV786461 LCP786461:LCR786461 LML786461:LMN786461 LWH786461:LWJ786461 MGD786461:MGF786461 MPZ786461:MQB786461 MZV786461:MZX786461 NJR786461:NJT786461 NTN786461:NTP786461 ODJ786461:ODL786461 ONF786461:ONH786461 OXB786461:OXD786461 PGX786461:PGZ786461 PQT786461:PQV786461 QAP786461:QAR786461 QKL786461:QKN786461 QUH786461:QUJ786461 RED786461:REF786461 RNZ786461:ROB786461 RXV786461:RXX786461 SHR786461:SHT786461 SRN786461:SRP786461 TBJ786461:TBL786461 TLF786461:TLH786461 TVB786461:TVD786461 UEX786461:UEZ786461 UOT786461:UOV786461 UYP786461:UYR786461 VIL786461:VIN786461 VSH786461:VSJ786461 WCD786461:WCF786461 WLZ786461:WMB786461 WVV786461:WVX786461 JJ851997:JL851997 TF851997:TH851997 ADB851997:ADD851997 AMX851997:AMZ851997 AWT851997:AWV851997 BGP851997:BGR851997 BQL851997:BQN851997 CAH851997:CAJ851997 CKD851997:CKF851997 CTZ851997:CUB851997 DDV851997:DDX851997 DNR851997:DNT851997 DXN851997:DXP851997 EHJ851997:EHL851997 ERF851997:ERH851997 FBB851997:FBD851997 FKX851997:FKZ851997 FUT851997:FUV851997 GEP851997:GER851997 GOL851997:GON851997 GYH851997:GYJ851997 HID851997:HIF851997 HRZ851997:HSB851997 IBV851997:IBX851997 ILR851997:ILT851997 IVN851997:IVP851997 JFJ851997:JFL851997 JPF851997:JPH851997 JZB851997:JZD851997 KIX851997:KIZ851997 KST851997:KSV851997 LCP851997:LCR851997 LML851997:LMN851997 LWH851997:LWJ851997 MGD851997:MGF851997 MPZ851997:MQB851997 MZV851997:MZX851997 NJR851997:NJT851997 NTN851997:NTP851997 ODJ851997:ODL851997 ONF851997:ONH851997 OXB851997:OXD851997 PGX851997:PGZ851997 PQT851997:PQV851997 QAP851997:QAR851997 QKL851997:QKN851997 QUH851997:QUJ851997 RED851997:REF851997 RNZ851997:ROB851997 RXV851997:RXX851997 SHR851997:SHT851997 SRN851997:SRP851997 TBJ851997:TBL851997 TLF851997:TLH851997 TVB851997:TVD851997 UEX851997:UEZ851997 UOT851997:UOV851997 UYP851997:UYR851997 VIL851997:VIN851997 VSH851997:VSJ851997 WCD851997:WCF851997 WLZ851997:WMB851997 WVV851997:WVX851997 JJ917533:JL917533 TF917533:TH917533 ADB917533:ADD917533 AMX917533:AMZ917533 AWT917533:AWV917533 BGP917533:BGR917533 BQL917533:BQN917533 CAH917533:CAJ917533 CKD917533:CKF917533 CTZ917533:CUB917533 DDV917533:DDX917533 DNR917533:DNT917533 DXN917533:DXP917533 EHJ917533:EHL917533 ERF917533:ERH917533 FBB917533:FBD917533 FKX917533:FKZ917533 FUT917533:FUV917533 GEP917533:GER917533 GOL917533:GON917533 GYH917533:GYJ917533 HID917533:HIF917533 HRZ917533:HSB917533 IBV917533:IBX917533 ILR917533:ILT917533 IVN917533:IVP917533 JFJ917533:JFL917533 JPF917533:JPH917533 JZB917533:JZD917533 KIX917533:KIZ917533 KST917533:KSV917533 LCP917533:LCR917533 LML917533:LMN917533 LWH917533:LWJ917533 MGD917533:MGF917533 MPZ917533:MQB917533 MZV917533:MZX917533 NJR917533:NJT917533 NTN917533:NTP917533 ODJ917533:ODL917533 ONF917533:ONH917533 OXB917533:OXD917533 PGX917533:PGZ917533 PQT917533:PQV917533 QAP917533:QAR917533 QKL917533:QKN917533 QUH917533:QUJ917533 RED917533:REF917533 RNZ917533:ROB917533 RXV917533:RXX917533 SHR917533:SHT917533 SRN917533:SRP917533 TBJ917533:TBL917533 TLF917533:TLH917533 TVB917533:TVD917533 UEX917533:UEZ917533 UOT917533:UOV917533 UYP917533:UYR917533 VIL917533:VIN917533 VSH917533:VSJ917533 WCD917533:WCF917533 WLZ917533:WMB917533 WVV917533:WVX917533 JJ983069:JL983069 TF983069:TH983069 ADB983069:ADD983069 AMX983069:AMZ983069 AWT983069:AWV983069 BGP983069:BGR983069 BQL983069:BQN983069 CAH983069:CAJ983069 CKD983069:CKF983069 CTZ983069:CUB983069 DDV983069:DDX983069 DNR983069:DNT983069 DXN983069:DXP983069 EHJ983069:EHL983069 ERF983069:ERH983069 FBB983069:FBD983069 FKX983069:FKZ983069 FUT983069:FUV983069 GEP983069:GER983069 GOL983069:GON983069 GYH983069:GYJ983069 HID983069:HIF983069 HRZ983069:HSB983069 IBV983069:IBX983069 ILR983069:ILT983069 IVN983069:IVP983069 JFJ983069:JFL983069 JPF983069:JPH983069 JZB983069:JZD983069 KIX983069:KIZ983069 KST983069:KSV983069 LCP983069:LCR983069 LML983069:LMN983069 LWH983069:LWJ983069 MGD983069:MGF983069 MPZ983069:MQB983069 MZV983069:MZX983069 NJR983069:NJT983069 NTN983069:NTP983069 ODJ983069:ODL983069 ONF983069:ONH983069 OXB983069:OXD983069 PGX983069:PGZ983069 PQT983069:PQV983069 QAP983069:QAR983069 QKL983069:QKN983069 QUH983069:QUJ983069 RED983069:REF983069 RNZ983069:ROB983069 RXV983069:RXX983069 SHR983069:SHT983069 SRN983069:SRP983069 TBJ983069:TBL983069 TLF983069:TLH983069 TVB983069:TVD983069 UEX983069:UEZ983069 UOT983069:UOV983069 UYP983069:UYR983069 VIL983069:VIN983069 VSH983069:VSJ983069 WCD983069:WCF983069 WLZ983069:WMB983069 WVV983069:WVX983069 G65550 N65551:P65551 N131087:P131087 N196623:P196623 N262159:P262159 N327695:P327695 N393231:P393231 N458767:P458767 N524303:P524303 N589839:P589839 N655375:P655375 N720911:P720911 N786447:P786447 N851983:P851983 N917519:P917519 E983055:F983055 G983054 E917519:F917519 G917518 E851983:F851983 G851982 E786447:F786447 G786446 E720911:F720911 G720910 E655375:F655375 G655374 E589839:F589839 G589838 E524303:F524303 G524302 E458767:F458767 G458766 E393231:F393231 G393230 E327695:F327695 G327694 E262159:F262159 G262158 E196623:F196623 G196622 E131087:F131087 G131086 E65551:F65551">
      <formula1>"大学法人,短大法人,高専法人"</formula1>
    </dataValidation>
    <dataValidation type="list" allowBlank="1" showInputMessage="1" showErrorMessage="1" sqref="E6:G6">
      <formula1>INDIRECT($E5)</formula1>
    </dataValidation>
    <dataValidation type="list" allowBlank="1" showInputMessage="1" showErrorMessage="1" sqref="E5:G5">
      <formula1>"大学法人,短期大学および高等専門学校法人"</formula1>
    </dataValidation>
  </dataValidations>
  <printOptions horizontalCentered="1" verticalCentered="1"/>
  <pageMargins left="0.39370078740157483" right="0.39370078740157483" top="0.39370078740157483" bottom="0.39370078740157483" header="0" footer="0.19685039370078741"/>
  <pageSetup paperSize="9" scale="68" fitToHeight="0" orientation="landscape" r:id="rId1"/>
  <headerFooter scaleWithDoc="0">
    <oddFooter>&amp;P / &amp;N ページ</oddFooter>
  </headerFooter>
  <rowBreaks count="1" manualBreakCount="1">
    <brk id="45" max="12" man="1"/>
  </rowBreaks>
  <colBreaks count="1" manualBreakCount="1">
    <brk id="17" max="1048575" man="1"/>
  </col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CCFF"/>
    <pageSetUpPr fitToPage="1"/>
  </sheetPr>
  <dimension ref="A1:AA25"/>
  <sheetViews>
    <sheetView showGridLines="0" zoomScaleNormal="100" zoomScaleSheetLayoutView="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4.6640625" style="1" customWidth="1"/>
    <col min="17" max="17" width="3.6640625" style="2" customWidth="1"/>
    <col min="18" max="18" width="13.77734375" style="1" customWidth="1"/>
    <col min="19" max="19" width="5.6640625" style="1" customWidth="1"/>
    <col min="20" max="20" width="2.44140625" style="2" customWidth="1"/>
    <col min="21" max="21" width="5.77734375" style="1" customWidth="1"/>
    <col min="22" max="22" width="3.44140625" style="1" bestFit="1" customWidth="1"/>
    <col min="23" max="23" width="5.109375" style="1" customWidth="1"/>
    <col min="24" max="24" width="4.77734375" style="1" customWidth="1"/>
    <col min="25" max="25" width="5.109375" style="1" customWidth="1"/>
    <col min="26" max="16384" width="10.6640625" style="1"/>
  </cols>
  <sheetData>
    <row r="1" spans="1:27" ht="24" customHeight="1" thickBot="1">
      <c r="A1" s="2103" t="s">
        <v>0</v>
      </c>
      <c r="B1" s="2104"/>
      <c r="C1" s="2104"/>
      <c r="D1" s="2105" t="str">
        <f>IF('学校入力シート（要入力）'!F3="","",'学校入力シート（要入力）'!F3)</f>
        <v/>
      </c>
      <c r="E1" s="2105"/>
      <c r="F1" s="2105"/>
      <c r="G1" s="2105"/>
      <c r="H1" s="2106"/>
      <c r="I1" s="58"/>
      <c r="J1" s="58"/>
      <c r="K1" s="58"/>
      <c r="L1" s="58"/>
      <c r="M1" s="58"/>
      <c r="N1" s="58"/>
      <c r="O1" s="58"/>
      <c r="P1" s="58"/>
      <c r="Q1" s="65"/>
      <c r="R1" s="1885" t="s">
        <v>492</v>
      </c>
      <c r="S1" s="1886"/>
      <c r="T1" s="1886"/>
      <c r="U1" s="1886"/>
      <c r="V1" s="1886"/>
      <c r="W1" s="1886"/>
      <c r="X1" s="1886"/>
      <c r="Y1" s="1886"/>
    </row>
    <row r="2" spans="1:27" ht="24" customHeight="1" thickBot="1">
      <c r="A2" s="2103" t="s">
        <v>128</v>
      </c>
      <c r="B2" s="2104"/>
      <c r="C2" s="2104"/>
      <c r="D2" s="2105" t="str">
        <f>IF('学校入力シート（要入力）'!F5="","",'学校入力シート（要入力）'!F5)</f>
        <v/>
      </c>
      <c r="E2" s="2105"/>
      <c r="F2" s="2105"/>
      <c r="G2" s="2105"/>
      <c r="H2" s="2106"/>
      <c r="I2" s="58"/>
      <c r="J2" s="58"/>
      <c r="K2" s="58"/>
      <c r="L2" s="58"/>
      <c r="M2" s="58"/>
      <c r="N2" s="58"/>
      <c r="O2" s="58"/>
      <c r="P2" s="58"/>
      <c r="Q2" s="65"/>
      <c r="R2" s="58"/>
      <c r="S2" s="58"/>
      <c r="T2" s="65"/>
      <c r="U2" s="58"/>
      <c r="V2" s="58"/>
      <c r="W2" s="58"/>
      <c r="X2" s="58"/>
      <c r="Y2" s="58"/>
    </row>
    <row r="3" spans="1:27" ht="24" customHeight="1">
      <c r="A3" s="58"/>
      <c r="B3" s="58"/>
      <c r="C3" s="58"/>
      <c r="D3" s="58"/>
      <c r="E3" s="58"/>
      <c r="F3" s="58"/>
      <c r="G3" s="58"/>
      <c r="H3" s="58"/>
      <c r="I3" s="58"/>
      <c r="J3" s="58"/>
      <c r="K3" s="58"/>
      <c r="L3" s="58"/>
      <c r="M3" s="58"/>
      <c r="N3" s="58"/>
      <c r="O3" s="58"/>
      <c r="P3" s="58"/>
      <c r="Q3" s="65"/>
      <c r="R3" s="58"/>
      <c r="S3" s="58"/>
      <c r="T3" s="65"/>
      <c r="U3" s="58"/>
      <c r="V3" s="58"/>
      <c r="W3" s="58"/>
      <c r="X3" s="58"/>
      <c r="Y3" s="58"/>
    </row>
    <row r="4" spans="1:27" ht="24" customHeight="1">
      <c r="A4" s="57" t="s">
        <v>129</v>
      </c>
      <c r="B4" s="58"/>
      <c r="C4" s="58"/>
      <c r="D4" s="58"/>
      <c r="E4" s="58"/>
      <c r="F4" s="58"/>
      <c r="G4" s="58"/>
      <c r="H4" s="58"/>
      <c r="I4" s="58"/>
      <c r="J4" s="58"/>
      <c r="K4" s="58"/>
      <c r="L4" s="58"/>
      <c r="M4" s="58"/>
      <c r="N4" s="58"/>
      <c r="O4" s="58"/>
      <c r="P4" s="58"/>
      <c r="Q4" s="65"/>
      <c r="R4" s="58"/>
      <c r="S4" s="58"/>
      <c r="T4" s="65"/>
      <c r="U4" s="58"/>
      <c r="V4" s="58"/>
      <c r="W4" s="58"/>
      <c r="X4" s="58"/>
      <c r="Y4" s="58"/>
    </row>
    <row r="5" spans="1:27" ht="24" customHeight="1">
      <c r="A5" s="523" t="s">
        <v>692</v>
      </c>
      <c r="B5" s="58"/>
      <c r="C5" s="58"/>
      <c r="D5" s="58"/>
      <c r="E5" s="58"/>
      <c r="F5" s="58"/>
      <c r="G5" s="58"/>
      <c r="I5" s="58"/>
      <c r="J5" s="58"/>
      <c r="K5" s="58"/>
      <c r="L5" s="58"/>
      <c r="M5" s="58"/>
      <c r="N5" s="58"/>
      <c r="O5" s="58"/>
      <c r="P5" s="58"/>
      <c r="Q5" s="65"/>
      <c r="R5" s="58"/>
      <c r="S5" s="58"/>
      <c r="T5" s="65"/>
      <c r="U5" s="58"/>
      <c r="V5" s="58"/>
      <c r="W5" s="58"/>
      <c r="X5" s="58"/>
      <c r="Y5" s="58"/>
    </row>
    <row r="6" spans="1:27" ht="24" customHeight="1">
      <c r="A6" s="58"/>
      <c r="B6" s="58"/>
      <c r="C6" s="58"/>
      <c r="D6" s="58"/>
      <c r="E6" s="58"/>
      <c r="F6" s="58"/>
      <c r="G6" s="58"/>
      <c r="H6" s="58" t="s">
        <v>3</v>
      </c>
      <c r="I6" s="113"/>
      <c r="J6" s="113"/>
      <c r="K6" s="113"/>
      <c r="L6" s="113"/>
      <c r="M6" s="113"/>
      <c r="N6" s="113"/>
      <c r="O6" s="113"/>
      <c r="P6" s="113"/>
      <c r="Q6" s="113"/>
      <c r="R6" s="113"/>
      <c r="S6" s="113"/>
      <c r="T6" s="113"/>
      <c r="U6" s="113"/>
      <c r="V6" s="113"/>
      <c r="W6" s="113"/>
      <c r="X6" s="113"/>
      <c r="Y6" s="113"/>
    </row>
    <row r="7" spans="1:27" ht="24" customHeight="1">
      <c r="A7" s="58"/>
      <c r="B7" s="59" t="s">
        <v>30</v>
      </c>
      <c r="C7" s="58"/>
      <c r="D7" s="58"/>
      <c r="E7" s="58"/>
      <c r="F7" s="58"/>
      <c r="G7" s="58"/>
      <c r="H7" s="1976" t="s">
        <v>972</v>
      </c>
      <c r="I7" s="1976"/>
      <c r="J7" s="1976"/>
      <c r="K7" s="1976"/>
      <c r="L7" s="1976"/>
      <c r="M7" s="1976"/>
      <c r="N7" s="1976"/>
      <c r="O7" s="1976"/>
      <c r="P7" s="1976"/>
      <c r="Q7" s="1976"/>
      <c r="R7" s="1976"/>
      <c r="S7" s="1976"/>
      <c r="T7" s="1976"/>
      <c r="U7" s="1976"/>
      <c r="V7" s="1976"/>
      <c r="W7" s="1976"/>
      <c r="X7" s="1976"/>
      <c r="Y7" s="1976"/>
    </row>
    <row r="8" spans="1:27" ht="24" customHeight="1">
      <c r="A8" s="58"/>
      <c r="B8" s="59"/>
      <c r="C8" s="59" t="s">
        <v>17</v>
      </c>
      <c r="D8" s="58"/>
      <c r="E8" s="58"/>
      <c r="F8" s="58"/>
      <c r="G8" s="58"/>
      <c r="H8" s="1976"/>
      <c r="I8" s="1976"/>
      <c r="J8" s="1976"/>
      <c r="K8" s="1976"/>
      <c r="L8" s="1976"/>
      <c r="M8" s="1976"/>
      <c r="N8" s="1976"/>
      <c r="O8" s="1976"/>
      <c r="P8" s="1976"/>
      <c r="Q8" s="1976"/>
      <c r="R8" s="1976"/>
      <c r="S8" s="1976"/>
      <c r="T8" s="1976"/>
      <c r="U8" s="1976"/>
      <c r="V8" s="1976"/>
      <c r="W8" s="1976"/>
      <c r="X8" s="1976"/>
      <c r="Y8" s="1976"/>
    </row>
    <row r="9" spans="1:27" ht="24" customHeight="1">
      <c r="A9" s="58"/>
      <c r="B9" s="58"/>
      <c r="C9" s="1862" t="s">
        <v>31</v>
      </c>
      <c r="D9" s="1862"/>
      <c r="E9" s="1862"/>
      <c r="F9" s="59"/>
      <c r="G9" s="59"/>
      <c r="H9" s="1976"/>
      <c r="I9" s="1976"/>
      <c r="J9" s="1976"/>
      <c r="K9" s="1976"/>
      <c r="L9" s="1976"/>
      <c r="M9" s="1976"/>
      <c r="N9" s="1976"/>
      <c r="O9" s="1976"/>
      <c r="P9" s="1976"/>
      <c r="Q9" s="1976"/>
      <c r="R9" s="1976"/>
      <c r="S9" s="1976"/>
      <c r="T9" s="1976"/>
      <c r="U9" s="1976"/>
      <c r="V9" s="1976"/>
      <c r="W9" s="1976"/>
      <c r="X9" s="1976"/>
      <c r="Y9" s="1976"/>
    </row>
    <row r="10" spans="1:27" ht="24" customHeight="1">
      <c r="A10" s="58"/>
      <c r="B10" s="59"/>
      <c r="C10" s="1863" t="s">
        <v>4</v>
      </c>
      <c r="D10" s="1863"/>
      <c r="E10" s="1863"/>
      <c r="F10" s="59"/>
      <c r="G10" s="59"/>
      <c r="H10" s="1976"/>
      <c r="I10" s="1976"/>
      <c r="J10" s="1976"/>
      <c r="K10" s="1976"/>
      <c r="L10" s="1976"/>
      <c r="M10" s="1976"/>
      <c r="N10" s="1976"/>
      <c r="O10" s="1976"/>
      <c r="P10" s="1976"/>
      <c r="Q10" s="1976"/>
      <c r="R10" s="1976"/>
      <c r="S10" s="1976"/>
      <c r="T10" s="1976"/>
      <c r="U10" s="1976"/>
      <c r="V10" s="1976"/>
      <c r="W10" s="1976"/>
      <c r="X10" s="1976"/>
      <c r="Y10" s="1976"/>
    </row>
    <row r="11" spans="1:27" ht="24" customHeight="1">
      <c r="B11" s="8"/>
      <c r="C11" s="1861"/>
      <c r="D11" s="1861"/>
      <c r="E11" s="1861"/>
      <c r="F11" s="8"/>
      <c r="G11" s="8"/>
      <c r="H11" s="113"/>
      <c r="I11" s="113"/>
      <c r="J11" s="113"/>
      <c r="K11" s="113"/>
      <c r="L11" s="113"/>
      <c r="M11" s="113"/>
      <c r="N11" s="113"/>
      <c r="O11" s="113"/>
      <c r="P11" s="113"/>
      <c r="Q11" s="113"/>
      <c r="R11" s="113"/>
      <c r="S11" s="113"/>
      <c r="T11" s="113"/>
      <c r="U11" s="113"/>
      <c r="V11" s="113"/>
      <c r="W11" s="113"/>
      <c r="X11" s="113"/>
    </row>
    <row r="12" spans="1:27" ht="24" customHeight="1">
      <c r="B12" s="47" t="s">
        <v>1208</v>
      </c>
      <c r="O12" s="35" t="s">
        <v>45</v>
      </c>
      <c r="Q12" s="4" t="s">
        <v>60</v>
      </c>
    </row>
    <row r="13" spans="1:27" ht="24" customHeight="1">
      <c r="B13" s="1784" t="s">
        <v>16</v>
      </c>
      <c r="C13" s="1785"/>
      <c r="D13" s="1785"/>
      <c r="E13" s="1786"/>
      <c r="F13" s="1919">
        <f>'法人入力シート（要入力）'!$D$11</f>
        <v>2020</v>
      </c>
      <c r="G13" s="1842">
        <f>'法人入力シート（要入力）'!$E$11</f>
        <v>2021</v>
      </c>
      <c r="H13" s="1781">
        <f>'法人入力シート（要入力）'!$F$11</f>
        <v>2022</v>
      </c>
      <c r="I13" s="1839">
        <f>'法人入力シート（要入力）'!$G$11</f>
        <v>2023</v>
      </c>
      <c r="J13" s="2117">
        <f>'法人入力シート（要入力）'!$H$11</f>
        <v>2024</v>
      </c>
      <c r="K13" s="1879" t="str">
        <f>"増減
"&amp;$J$13&amp;"-"&amp;$F$13</f>
        <v>増減
2024-2020</v>
      </c>
      <c r="L13" s="1887" t="str">
        <f>"対"&amp;$F$13&amp;"
年度
伸び率"</f>
        <v>対2020
年度
伸び率</v>
      </c>
      <c r="M13" s="1836" t="s">
        <v>14</v>
      </c>
      <c r="N13" s="1876" t="s">
        <v>13</v>
      </c>
      <c r="O13" s="1876" t="s">
        <v>15</v>
      </c>
      <c r="P13" s="3"/>
      <c r="Q13" s="1873" t="s">
        <v>48</v>
      </c>
      <c r="R13" s="1870" t="s">
        <v>10</v>
      </c>
      <c r="S13" s="1864" t="s">
        <v>70</v>
      </c>
      <c r="T13" s="1848"/>
      <c r="U13" s="1836"/>
      <c r="V13" s="1882" t="s">
        <v>48</v>
      </c>
      <c r="W13" s="1849" t="s">
        <v>49</v>
      </c>
      <c r="X13" s="1849"/>
      <c r="Y13" s="1850"/>
    </row>
    <row r="14" spans="1:27" ht="24" customHeight="1">
      <c r="B14" s="1787"/>
      <c r="C14" s="1788"/>
      <c r="D14" s="1788"/>
      <c r="E14" s="1789"/>
      <c r="F14" s="1782"/>
      <c r="G14" s="1782"/>
      <c r="H14" s="1782"/>
      <c r="I14" s="1840"/>
      <c r="J14" s="2118"/>
      <c r="K14" s="1880"/>
      <c r="L14" s="1888"/>
      <c r="M14" s="1837"/>
      <c r="N14" s="1877"/>
      <c r="O14" s="1877"/>
      <c r="P14" s="3"/>
      <c r="Q14" s="1874"/>
      <c r="R14" s="1871"/>
      <c r="S14" s="1865"/>
      <c r="T14" s="1866"/>
      <c r="U14" s="1837"/>
      <c r="V14" s="1883"/>
      <c r="W14" s="1851"/>
      <c r="X14" s="1851"/>
      <c r="Y14" s="1852"/>
    </row>
    <row r="15" spans="1:27" ht="24" customHeight="1">
      <c r="B15" s="1790"/>
      <c r="C15" s="1791"/>
      <c r="D15" s="1791"/>
      <c r="E15" s="1792"/>
      <c r="F15" s="1783"/>
      <c r="G15" s="1783"/>
      <c r="H15" s="1783"/>
      <c r="I15" s="1841"/>
      <c r="J15" s="2119"/>
      <c r="K15" s="1881"/>
      <c r="L15" s="1889"/>
      <c r="M15" s="1838"/>
      <c r="N15" s="1878"/>
      <c r="O15" s="1878"/>
      <c r="Q15" s="1875"/>
      <c r="R15" s="1872"/>
      <c r="S15" s="1867"/>
      <c r="T15" s="1868"/>
      <c r="U15" s="1838"/>
      <c r="V15" s="1884"/>
      <c r="W15" s="1853"/>
      <c r="X15" s="1853"/>
      <c r="Y15" s="1854"/>
    </row>
    <row r="16" spans="1:27" ht="24" customHeight="1">
      <c r="B16" s="1901" t="s">
        <v>52</v>
      </c>
      <c r="C16" s="1902"/>
      <c r="D16" s="1902"/>
      <c r="E16" s="1903"/>
      <c r="F16" s="1916" t="str">
        <f>IFERROR((ROUND(F23/F20,8)),"－")</f>
        <v>－</v>
      </c>
      <c r="G16" s="1916" t="str">
        <f t="shared" ref="G16:J16" si="0">IFERROR((ROUND(G23/G20,8)),"－")</f>
        <v>－</v>
      </c>
      <c r="H16" s="1916" t="str">
        <f t="shared" si="0"/>
        <v>－</v>
      </c>
      <c r="I16" s="1916" t="str">
        <f t="shared" si="0"/>
        <v>－</v>
      </c>
      <c r="J16" s="1807" t="str">
        <f t="shared" si="0"/>
        <v>－</v>
      </c>
      <c r="K16" s="1963" t="str">
        <f>IFERROR(ROUND(J16-F16,8)*100,"－")</f>
        <v>－</v>
      </c>
      <c r="L16" s="1832"/>
      <c r="M16" s="1843" t="str">
        <f>IF(J16="－","－",IF(AND(I16&lt;絶対評価シート!D74,J16&lt;絶対評価シート!F74),絶対評価シート!G74,IF(AND(I16&gt;=絶対評価シート!C75,J16&lt;絶対評価シート!F75),絶対評価シート!G75,IF(AND(J16&gt;=絶対評価シート!E76,J16&lt;絶対評価シート!F76),絶対評価シート!G76,IF(AND(J16&gt;=絶対評価シート!E77,OR(I16&lt;絶対評価シート!D77,I16="－")),絶対評価シート!G77,IF(AND(I16&gt;=絶対評価シート!C78,J16&gt;=絶対評価シート!E78),絶対評価シート!G78))))))</f>
        <v>－</v>
      </c>
      <c r="N16" s="1925" t="str" cm="1">
        <f t="array" ref="N16">IFERROR(_xlfn.IFS($K$16="－","－",$K$16/100&gt;=趨勢評価!C43,2,$K$16/100&gt;=趨勢評価!C42,4,$K$16/100&gt;趨勢評価!C41,6,$K$16/100&gt;趨勢評価!C40,8,$K$16/100&lt;=趨勢評価!C40,10),"－")</f>
        <v>－</v>
      </c>
      <c r="O16" s="1793" t="str">
        <f ca="1">IFERROR(OFFSET(INDEX(Y16:Y25,MATCH(J16,Y16:Y25,1),1),0,-3),"－")</f>
        <v>－</v>
      </c>
      <c r="Q16" s="1806">
        <v>10</v>
      </c>
      <c r="R16" s="1941" t="s">
        <v>75</v>
      </c>
      <c r="S16" s="1818" t="s">
        <v>132</v>
      </c>
      <c r="T16" s="1813"/>
      <c r="U16" s="1814"/>
      <c r="V16" s="63">
        <v>10</v>
      </c>
      <c r="W16" s="484">
        <f>IF(OR('学校入力シート（要入力）'!$F$4="",'学校入力シート（要入力）'!$F$4="大学"),大学部門!AB15,短大部門!AB15)</f>
        <v>0.39575146999999999</v>
      </c>
      <c r="X16" s="485" t="s">
        <v>544</v>
      </c>
      <c r="Y16" s="605">
        <v>0</v>
      </c>
      <c r="AA16" s="746"/>
    </row>
    <row r="17" spans="2:27" ht="24" customHeight="1">
      <c r="B17" s="1904"/>
      <c r="C17" s="1905"/>
      <c r="D17" s="1905"/>
      <c r="E17" s="1906"/>
      <c r="F17" s="1917"/>
      <c r="G17" s="1917"/>
      <c r="H17" s="1917"/>
      <c r="I17" s="1917"/>
      <c r="J17" s="1808"/>
      <c r="K17" s="2120"/>
      <c r="L17" s="1833"/>
      <c r="M17" s="1844"/>
      <c r="N17" s="1926"/>
      <c r="O17" s="1965"/>
      <c r="Q17" s="1806"/>
      <c r="R17" s="1941"/>
      <c r="S17" s="1815"/>
      <c r="T17" s="1816"/>
      <c r="U17" s="1817"/>
      <c r="V17" s="64">
        <v>9</v>
      </c>
      <c r="W17" s="487">
        <f>IF(OR('学校入力シート（要入力）'!$F$4="",'学校入力シート（要入力）'!$F$4="大学"),大学部門!Y15,短大部門!Y15)</f>
        <v>0.44268253000000002</v>
      </c>
      <c r="X17" s="488" t="s">
        <v>544</v>
      </c>
      <c r="Y17" s="489">
        <f>IF(OR('学校入力シート（要入力）'!$F$4="",'学校入力シート（要入力）'!$F$4="大学"),大学部門!AA15,短大部門!AA15)</f>
        <v>0.39575147999999999</v>
      </c>
      <c r="AA17" s="748"/>
    </row>
    <row r="18" spans="2:27" ht="24" customHeight="1">
      <c r="B18" s="1904"/>
      <c r="C18" s="1905"/>
      <c r="D18" s="1905"/>
      <c r="E18" s="1906"/>
      <c r="F18" s="1917"/>
      <c r="G18" s="1917"/>
      <c r="H18" s="1917"/>
      <c r="I18" s="1917"/>
      <c r="J18" s="1808"/>
      <c r="K18" s="2120"/>
      <c r="L18" s="1833"/>
      <c r="M18" s="1844"/>
      <c r="N18" s="1926"/>
      <c r="O18" s="1965"/>
      <c r="Q18" s="1796">
        <v>8</v>
      </c>
      <c r="R18" s="1941" t="s">
        <v>76</v>
      </c>
      <c r="S18" s="1818" t="s">
        <v>130</v>
      </c>
      <c r="T18" s="1813"/>
      <c r="U18" s="1814"/>
      <c r="V18" s="63">
        <v>8</v>
      </c>
      <c r="W18" s="484">
        <f>IF(OR('学校入力シート（要入力）'!$F$4="",'学校入力シート（要入力）'!$F$4="大学"),大学部門!V15,短大部門!V15)</f>
        <v>0.47138519000000001</v>
      </c>
      <c r="X18" s="485" t="s">
        <v>544</v>
      </c>
      <c r="Y18" s="490">
        <f>IF(OR('学校入力シート（要入力）'!$F$4="",'学校入力シート（要入力）'!$F$4="大学"),大学部門!X15,短大部門!X15)</f>
        <v>0.44268254000000001</v>
      </c>
      <c r="AA18" s="746"/>
    </row>
    <row r="19" spans="2:27" ht="24" customHeight="1">
      <c r="B19" s="1904"/>
      <c r="C19" s="1905"/>
      <c r="D19" s="1905"/>
      <c r="E19" s="1906"/>
      <c r="F19" s="1918"/>
      <c r="G19" s="1918"/>
      <c r="H19" s="1918"/>
      <c r="I19" s="1918"/>
      <c r="J19" s="1809"/>
      <c r="K19" s="1964"/>
      <c r="L19" s="1834"/>
      <c r="M19" s="1844"/>
      <c r="N19" s="1926"/>
      <c r="O19" s="1965"/>
      <c r="Q19" s="1796"/>
      <c r="R19" s="1941"/>
      <c r="S19" s="1815"/>
      <c r="T19" s="1816"/>
      <c r="U19" s="1817"/>
      <c r="V19" s="64">
        <v>7</v>
      </c>
      <c r="W19" s="487">
        <f>IF(OR('学校入力シート（要入力）'!$F$4="",'学校入力シート（要入力）'!$F$4="大学"),大学部門!S15,短大部門!S15)</f>
        <v>0.50324853999999997</v>
      </c>
      <c r="X19" s="488" t="s">
        <v>544</v>
      </c>
      <c r="Y19" s="489">
        <f>IF(OR('学校入力シート（要入力）'!$F$4="",'学校入力シート（要入力）'!$F$4="大学"),大学部門!U15,短大部門!U15)</f>
        <v>0.4713852</v>
      </c>
      <c r="AA19" s="746"/>
    </row>
    <row r="20" spans="2:27" ht="24" customHeight="1">
      <c r="B20" s="73"/>
      <c r="C20" s="1891" t="s">
        <v>6</v>
      </c>
      <c r="D20" s="1891"/>
      <c r="E20" s="1891"/>
      <c r="F20" s="1846">
        <f>IFERROR('学校入力シート（要入力）'!E18,"－")</f>
        <v>0</v>
      </c>
      <c r="G20" s="1846">
        <f>IFERROR('学校入力シート（要入力）'!F18,"－")</f>
        <v>0</v>
      </c>
      <c r="H20" s="1846">
        <f>IFERROR('学校入力シート（要入力）'!G18,"－")</f>
        <v>0</v>
      </c>
      <c r="I20" s="1846">
        <f>IFERROR('学校入力シート（要入力）'!H18,"－")</f>
        <v>0</v>
      </c>
      <c r="J20" s="2057">
        <f>IFERROR('学校入力シート（要入力）'!I18,"－")</f>
        <v>0</v>
      </c>
      <c r="K20" s="1800">
        <f>IFERROR(J20-F20,"－")</f>
        <v>0</v>
      </c>
      <c r="L20" s="1803" t="str">
        <f>IFERROR(K20/F20,"－")</f>
        <v>－</v>
      </c>
      <c r="M20" s="1844"/>
      <c r="N20" s="1926"/>
      <c r="O20" s="1965"/>
      <c r="Q20" s="1796">
        <v>6</v>
      </c>
      <c r="R20" s="1941" t="s">
        <v>77</v>
      </c>
      <c r="S20" s="1818" t="s">
        <v>72</v>
      </c>
      <c r="T20" s="1813"/>
      <c r="U20" s="1814"/>
      <c r="V20" s="63">
        <v>6</v>
      </c>
      <c r="W20" s="484">
        <f>IF(OR('学校入力シート（要入力）'!$F$4="",'学校入力シート（要入力）'!$F$4="大学"),大学部門!P15,短大部門!P15)</f>
        <v>0.52370542999999992</v>
      </c>
      <c r="X20" s="485" t="s">
        <v>544</v>
      </c>
      <c r="Y20" s="486">
        <f>IF(OR('学校入力シート（要入力）'!$F$4="",'学校入力シート（要入力）'!$F$4="大学"),大学部門!R15,短大部門!R15)</f>
        <v>0.50324855000000002</v>
      </c>
      <c r="AA20" s="746"/>
    </row>
    <row r="21" spans="2:27" ht="24" customHeight="1">
      <c r="B21" s="73"/>
      <c r="C21" s="1911"/>
      <c r="D21" s="1911"/>
      <c r="E21" s="1911"/>
      <c r="F21" s="1914"/>
      <c r="G21" s="1914"/>
      <c r="H21" s="1914"/>
      <c r="I21" s="1914"/>
      <c r="J21" s="2066"/>
      <c r="K21" s="2086"/>
      <c r="L21" s="1929"/>
      <c r="M21" s="1844"/>
      <c r="N21" s="1926"/>
      <c r="O21" s="1965"/>
      <c r="Q21" s="1796"/>
      <c r="R21" s="1941"/>
      <c r="S21" s="1815"/>
      <c r="T21" s="1816"/>
      <c r="U21" s="1817"/>
      <c r="V21" s="64">
        <v>5</v>
      </c>
      <c r="W21" s="487">
        <f>IF(OR('学校入力シート（要入力）'!$F$4="",'学校入力シート（要入力）'!$F$4="大学"),大学部門!M15,短大部門!M15)</f>
        <v>0.55748903999999999</v>
      </c>
      <c r="X21" s="488" t="s">
        <v>544</v>
      </c>
      <c r="Y21" s="489">
        <f>IF(OR('学校入力シート（要入力）'!$F$4="",'学校入力シート（要入力）'!$F$4="大学"),大学部門!O15,短大部門!O15)</f>
        <v>0.52370543999999997</v>
      </c>
      <c r="AA21" s="746"/>
    </row>
    <row r="22" spans="2:27" ht="24" customHeight="1">
      <c r="B22" s="73"/>
      <c r="C22" s="1894"/>
      <c r="D22" s="1894"/>
      <c r="E22" s="1894"/>
      <c r="F22" s="1847"/>
      <c r="G22" s="1847"/>
      <c r="H22" s="1847"/>
      <c r="I22" s="1847"/>
      <c r="J22" s="2058"/>
      <c r="K22" s="2037"/>
      <c r="L22" s="1804"/>
      <c r="M22" s="1844"/>
      <c r="N22" s="1926"/>
      <c r="O22" s="1965"/>
      <c r="Q22" s="1796">
        <v>4</v>
      </c>
      <c r="R22" s="1941" t="s">
        <v>78</v>
      </c>
      <c r="S22" s="1818" t="s">
        <v>71</v>
      </c>
      <c r="T22" s="1813"/>
      <c r="U22" s="1814"/>
      <c r="V22" s="63">
        <v>4</v>
      </c>
      <c r="W22" s="484">
        <f>IF(OR('学校入力シート（要入力）'!$F$4="",'学校入力シート（要入力）'!$F$4="大学"),大学部門!J15,短大部門!J15)</f>
        <v>0.59702151999999997</v>
      </c>
      <c r="X22" s="485" t="s">
        <v>544</v>
      </c>
      <c r="Y22" s="486">
        <f>IF(OR('学校入力シート（要入力）'!$F$4="",'学校入力シート（要入力）'!$F$4="大学"),大学部門!L15,短大部門!L15)</f>
        <v>0.55748905000000004</v>
      </c>
      <c r="AA22" s="28"/>
    </row>
    <row r="23" spans="2:27" ht="24" customHeight="1">
      <c r="B23" s="73"/>
      <c r="C23" s="1890" t="s">
        <v>51</v>
      </c>
      <c r="D23" s="1891"/>
      <c r="E23" s="1892"/>
      <c r="F23" s="1846">
        <f>IFERROR('学校入力シート（要入力）'!E15,"－")</f>
        <v>0</v>
      </c>
      <c r="G23" s="1846">
        <f>IFERROR('学校入力シート（要入力）'!F15,"－")</f>
        <v>0</v>
      </c>
      <c r="H23" s="1846">
        <f>IFERROR('学校入力シート（要入力）'!G15,"－")</f>
        <v>0</v>
      </c>
      <c r="I23" s="1846">
        <f>IFERROR('学校入力シート（要入力）'!H15,"－")</f>
        <v>0</v>
      </c>
      <c r="J23" s="2057">
        <f>IFERROR('学校入力シート（要入力）'!I15,"－")</f>
        <v>0</v>
      </c>
      <c r="K23" s="1800">
        <f>IFERROR(J23-F23,"－")</f>
        <v>0</v>
      </c>
      <c r="L23" s="1805" t="str">
        <f>IFERROR(K23/F23,"－")</f>
        <v>－</v>
      </c>
      <c r="M23" s="1844"/>
      <c r="N23" s="1926"/>
      <c r="O23" s="1965"/>
      <c r="Q23" s="1796"/>
      <c r="R23" s="1941"/>
      <c r="S23" s="1815"/>
      <c r="T23" s="1816"/>
      <c r="U23" s="1817"/>
      <c r="V23" s="64">
        <v>3</v>
      </c>
      <c r="W23" s="487">
        <f>IF(OR('学校入力シート（要入力）'!$F$4="",'学校入力シート（要入力）'!$F$4="大学"),大学部門!G15,短大部門!G15)</f>
        <v>0.65644907000000008</v>
      </c>
      <c r="X23" s="488" t="s">
        <v>544</v>
      </c>
      <c r="Y23" s="489">
        <f>IF(OR('学校入力シート（要入力）'!$F$4="",'学校入力シート（要入力）'!$F$4="大学"),大学部門!I15,短大部門!I15)</f>
        <v>0.59702153000000002</v>
      </c>
      <c r="AA23" s="28"/>
    </row>
    <row r="24" spans="2:27" ht="24" customHeight="1">
      <c r="B24" s="73"/>
      <c r="C24" s="1910"/>
      <c r="D24" s="1911"/>
      <c r="E24" s="1912"/>
      <c r="F24" s="1914"/>
      <c r="G24" s="1914"/>
      <c r="H24" s="1914"/>
      <c r="I24" s="1914"/>
      <c r="J24" s="2066"/>
      <c r="K24" s="2086"/>
      <c r="L24" s="1929"/>
      <c r="M24" s="1844"/>
      <c r="N24" s="1926"/>
      <c r="O24" s="1965"/>
      <c r="Q24" s="1796">
        <v>2</v>
      </c>
      <c r="R24" s="1941" t="s">
        <v>133</v>
      </c>
      <c r="S24" s="1908" t="s">
        <v>69</v>
      </c>
      <c r="T24" s="1820"/>
      <c r="U24" s="1821"/>
      <c r="V24" s="63">
        <v>2</v>
      </c>
      <c r="W24" s="491">
        <f>IF(OR('学校入力シート（要入力）'!$F$4="",'学校入力シート（要入力）'!$F$4="大学"),大学部門!D15,短大部門!D15)</f>
        <v>0.77235553999999995</v>
      </c>
      <c r="X24" s="485" t="s">
        <v>544</v>
      </c>
      <c r="Y24" s="492">
        <f>IF(OR('学校入力シート（要入力）'!$F$4="",'学校入力シート（要入力）'!$F$4="大学"),大学部門!F15,短大部門!F15)</f>
        <v>0.65644908000000002</v>
      </c>
      <c r="AA24" s="28"/>
    </row>
    <row r="25" spans="2:27" ht="24" customHeight="1">
      <c r="B25" s="27"/>
      <c r="C25" s="1896"/>
      <c r="D25" s="1897"/>
      <c r="E25" s="1898"/>
      <c r="F25" s="1915"/>
      <c r="G25" s="1915"/>
      <c r="H25" s="1915"/>
      <c r="I25" s="1915"/>
      <c r="J25" s="2067"/>
      <c r="K25" s="2034"/>
      <c r="L25" s="1828"/>
      <c r="M25" s="1845"/>
      <c r="N25" s="1927"/>
      <c r="O25" s="1795"/>
      <c r="Q25" s="1796"/>
      <c r="R25" s="1941"/>
      <c r="S25" s="1822"/>
      <c r="T25" s="1823"/>
      <c r="U25" s="1824"/>
      <c r="V25" s="64">
        <v>1</v>
      </c>
      <c r="W25" s="493"/>
      <c r="X25" s="488" t="s">
        <v>544</v>
      </c>
      <c r="Y25" s="489">
        <f>IF(OR('学校入力シート（要入力）'!$F$4="",'学校入力シート（要入力）'!$F$4="大学"),大学部門!C15,短大部門!C15)</f>
        <v>0.77235555</v>
      </c>
      <c r="AA25" s="28"/>
    </row>
  </sheetData>
  <mergeCells count="67">
    <mergeCell ref="R13:R15"/>
    <mergeCell ref="S13:U15"/>
    <mergeCell ref="V13:V15"/>
    <mergeCell ref="C23:E25"/>
    <mergeCell ref="F23:F25"/>
    <mergeCell ref="G23:G25"/>
    <mergeCell ref="H23:H25"/>
    <mergeCell ref="I23:I25"/>
    <mergeCell ref="R24:R25"/>
    <mergeCell ref="S24:U25"/>
    <mergeCell ref="R20:R21"/>
    <mergeCell ref="S20:U21"/>
    <mergeCell ref="Q22:Q23"/>
    <mergeCell ref="R22:R23"/>
    <mergeCell ref="S22:U23"/>
    <mergeCell ref="Q20:Q21"/>
    <mergeCell ref="J23:J25"/>
    <mergeCell ref="K23:K25"/>
    <mergeCell ref="L23:L25"/>
    <mergeCell ref="O16:O25"/>
    <mergeCell ref="Q24:Q25"/>
    <mergeCell ref="Q16:Q17"/>
    <mergeCell ref="Q18:Q19"/>
    <mergeCell ref="H20:H22"/>
    <mergeCell ref="I20:I22"/>
    <mergeCell ref="F13:F15"/>
    <mergeCell ref="N13:N15"/>
    <mergeCell ref="M13:M15"/>
    <mergeCell ref="J16:J19"/>
    <mergeCell ref="K13:K15"/>
    <mergeCell ref="L13:L15"/>
    <mergeCell ref="J13:J15"/>
    <mergeCell ref="N16:N25"/>
    <mergeCell ref="M16:M25"/>
    <mergeCell ref="K20:K22"/>
    <mergeCell ref="L20:L22"/>
    <mergeCell ref="K16:K19"/>
    <mergeCell ref="L16:L19"/>
    <mergeCell ref="J20:J22"/>
    <mergeCell ref="C20:E22"/>
    <mergeCell ref="F20:F22"/>
    <mergeCell ref="G20:G22"/>
    <mergeCell ref="B16:E19"/>
    <mergeCell ref="B13:E15"/>
    <mergeCell ref="F16:F19"/>
    <mergeCell ref="G16:G19"/>
    <mergeCell ref="C10:E10"/>
    <mergeCell ref="C11:E11"/>
    <mergeCell ref="R1:Y1"/>
    <mergeCell ref="H7:Y10"/>
    <mergeCell ref="I16:I19"/>
    <mergeCell ref="G13:G15"/>
    <mergeCell ref="I13:I15"/>
    <mergeCell ref="H16:H19"/>
    <mergeCell ref="H13:H15"/>
    <mergeCell ref="R16:R17"/>
    <mergeCell ref="S16:U17"/>
    <mergeCell ref="R18:R19"/>
    <mergeCell ref="S18:U19"/>
    <mergeCell ref="W13:Y15"/>
    <mergeCell ref="O13:O15"/>
    <mergeCell ref="Q13:Q15"/>
    <mergeCell ref="A1:C1"/>
    <mergeCell ref="D1:H1"/>
    <mergeCell ref="A2:C2"/>
    <mergeCell ref="D2:H2"/>
    <mergeCell ref="C9:E9"/>
  </mergeCells>
  <phoneticPr fontId="1"/>
  <conditionalFormatting sqref="S24:U25">
    <cfRule type="expression" dxfId="358" priority="13">
      <formula>$N$16=2</formula>
    </cfRule>
  </conditionalFormatting>
  <conditionalFormatting sqref="R16:R17">
    <cfRule type="expression" dxfId="357" priority="22">
      <formula>$M$16=10</formula>
    </cfRule>
  </conditionalFormatting>
  <conditionalFormatting sqref="R18:R19">
    <cfRule type="expression" dxfId="356" priority="21">
      <formula>$M$16=8</formula>
    </cfRule>
  </conditionalFormatting>
  <conditionalFormatting sqref="R20:R21">
    <cfRule type="expression" dxfId="355" priority="20">
      <formula>$M$16=6</formula>
    </cfRule>
  </conditionalFormatting>
  <conditionalFormatting sqref="R22:R23">
    <cfRule type="expression" dxfId="354" priority="19">
      <formula>$M$16=4</formula>
    </cfRule>
  </conditionalFormatting>
  <conditionalFormatting sqref="R24:R25">
    <cfRule type="expression" dxfId="353" priority="18">
      <formula>$M$16=2</formula>
    </cfRule>
  </conditionalFormatting>
  <conditionalFormatting sqref="S16:U17">
    <cfRule type="expression" dxfId="352" priority="17">
      <formula>$N$16=10</formula>
    </cfRule>
  </conditionalFormatting>
  <conditionalFormatting sqref="S18:U19">
    <cfRule type="expression" dxfId="351" priority="16">
      <formula>$N$16=8</formula>
    </cfRule>
  </conditionalFormatting>
  <conditionalFormatting sqref="S20:U21">
    <cfRule type="expression" dxfId="350" priority="15">
      <formula>$N$16=6</formula>
    </cfRule>
  </conditionalFormatting>
  <conditionalFormatting sqref="S22:U23">
    <cfRule type="expression" dxfId="349" priority="14">
      <formula>$N$16=4</formula>
    </cfRule>
  </conditionalFormatting>
  <conditionalFormatting sqref="W16:X16">
    <cfRule type="expression" dxfId="348" priority="12">
      <formula>$O$16=10</formula>
    </cfRule>
  </conditionalFormatting>
  <conditionalFormatting sqref="W17:Y17">
    <cfRule type="expression" dxfId="347" priority="11">
      <formula>$O$16=9</formula>
    </cfRule>
  </conditionalFormatting>
  <conditionalFormatting sqref="W18:Y18">
    <cfRule type="expression" dxfId="346" priority="10">
      <formula>$O$16=8</formula>
    </cfRule>
  </conditionalFormatting>
  <conditionalFormatting sqref="W19:Y19">
    <cfRule type="expression" dxfId="345" priority="9">
      <formula>$O$16=7</formula>
    </cfRule>
  </conditionalFormatting>
  <conditionalFormatting sqref="W20:Y20">
    <cfRule type="expression" dxfId="344" priority="8">
      <formula>$O$16=6</formula>
    </cfRule>
  </conditionalFormatting>
  <conditionalFormatting sqref="W21:Y21">
    <cfRule type="expression" dxfId="343" priority="7">
      <formula>$O$16=5</formula>
    </cfRule>
  </conditionalFormatting>
  <conditionalFormatting sqref="W22:Y22">
    <cfRule type="expression" dxfId="342" priority="6">
      <formula>$O$16=4</formula>
    </cfRule>
  </conditionalFormatting>
  <conditionalFormatting sqref="W23:Y23">
    <cfRule type="expression" dxfId="341" priority="5">
      <formula>$O$16=3</formula>
    </cfRule>
  </conditionalFormatting>
  <conditionalFormatting sqref="W24:Y24">
    <cfRule type="expression" dxfId="340" priority="4">
      <formula>$O$16=2</formula>
    </cfRule>
  </conditionalFormatting>
  <conditionalFormatting sqref="W25:Y25">
    <cfRule type="expression" dxfId="339" priority="3">
      <formula>$O$16=1</formula>
    </cfRule>
  </conditionalFormatting>
  <conditionalFormatting sqref="Y16">
    <cfRule type="expression" dxfId="338" priority="1">
      <formula>$O$16=10</formula>
    </cfRule>
  </conditionalFormatting>
  <conditionalFormatting sqref="Y16">
    <cfRule type="expression" dxfId="337" priority="2">
      <formula>$O$16=10</formula>
    </cfRule>
  </conditionalFormatting>
  <hyperlinks>
    <hyperlink ref="R1:Y1" location="'総括表 (部門)'!A1" display="総括表（部門）へ戻る"/>
  </hyperlinks>
  <printOptions horizontalCentered="1" verticalCentered="1"/>
  <pageMargins left="0.39370078740157483" right="0.39370078740157483" top="0.39370078740157483" bottom="0.39370078740157483" header="0" footer="0.19685039370078741"/>
  <pageSetup paperSize="9" scale="76" orientation="landscape" r:id="rId1"/>
  <headerFooter scaleWithDoc="0">
    <oddFooter>&amp;P / &amp;N ページ</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CCFF"/>
    <pageSetUpPr fitToPage="1"/>
  </sheetPr>
  <dimension ref="A1:Y27"/>
  <sheetViews>
    <sheetView showGridLines="0" zoomScaleNormal="100" zoomScaleSheetLayoutView="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1.77734375" style="1" customWidth="1"/>
    <col min="17" max="17" width="3.6640625" style="2" customWidth="1"/>
    <col min="18" max="18" width="13.77734375" style="1" customWidth="1"/>
    <col min="19" max="19" width="5.6640625" style="1" customWidth="1"/>
    <col min="20" max="20" width="2.44140625" style="2" customWidth="1"/>
    <col min="21" max="21" width="5.6640625" style="1" customWidth="1"/>
    <col min="22" max="22" width="3.44140625" style="1" bestFit="1" customWidth="1"/>
    <col min="23" max="23" width="5.109375" style="422" customWidth="1"/>
    <col min="24" max="24" width="3.77734375" style="1" customWidth="1"/>
    <col min="25" max="25" width="5.109375" style="420" customWidth="1"/>
    <col min="26" max="16384" width="10.6640625" style="1"/>
  </cols>
  <sheetData>
    <row r="1" spans="1:25" ht="24" customHeight="1" thickBot="1">
      <c r="A1" s="2103" t="s">
        <v>0</v>
      </c>
      <c r="B1" s="2104"/>
      <c r="C1" s="2104"/>
      <c r="D1" s="2105" t="str">
        <f>IF('学校入力シート（要入力）'!F3="","",'学校入力シート（要入力）'!F3)</f>
        <v/>
      </c>
      <c r="E1" s="2105"/>
      <c r="F1" s="2105"/>
      <c r="G1" s="2105"/>
      <c r="H1" s="2106"/>
      <c r="I1" s="58"/>
      <c r="J1" s="58"/>
      <c r="K1" s="58"/>
      <c r="L1" s="58"/>
      <c r="M1" s="58"/>
      <c r="N1" s="58"/>
      <c r="O1" s="58"/>
      <c r="P1" s="58"/>
      <c r="Q1" s="65"/>
      <c r="R1" s="1885" t="s">
        <v>492</v>
      </c>
      <c r="S1" s="1886"/>
      <c r="T1" s="1886"/>
      <c r="U1" s="1886"/>
      <c r="V1" s="1886"/>
      <c r="W1" s="1886"/>
      <c r="X1" s="1886"/>
      <c r="Y1" s="1886"/>
    </row>
    <row r="2" spans="1:25" ht="24" customHeight="1" thickBot="1">
      <c r="A2" s="2103" t="s">
        <v>128</v>
      </c>
      <c r="B2" s="2104"/>
      <c r="C2" s="2104"/>
      <c r="D2" s="2105" t="str">
        <f>IF('学校入力シート（要入力）'!F5="","",'学校入力シート（要入力）'!F5)</f>
        <v/>
      </c>
      <c r="E2" s="2105"/>
      <c r="F2" s="2105"/>
      <c r="G2" s="2105"/>
      <c r="H2" s="2106"/>
      <c r="I2" s="58"/>
      <c r="J2" s="58"/>
      <c r="K2" s="58"/>
      <c r="L2" s="58"/>
      <c r="M2" s="58"/>
      <c r="N2" s="58"/>
      <c r="O2" s="58"/>
      <c r="P2" s="58"/>
      <c r="Q2" s="65"/>
      <c r="R2" s="58"/>
      <c r="S2" s="58"/>
      <c r="T2" s="65"/>
      <c r="U2" s="58"/>
      <c r="V2" s="58"/>
      <c r="X2" s="58"/>
    </row>
    <row r="3" spans="1:25" ht="24" customHeight="1">
      <c r="A3" s="58"/>
      <c r="B3" s="58"/>
      <c r="C3" s="58"/>
      <c r="D3" s="58"/>
      <c r="E3" s="58"/>
      <c r="F3" s="58"/>
      <c r="G3" s="58"/>
      <c r="H3" s="58"/>
      <c r="I3" s="58"/>
      <c r="J3" s="58"/>
      <c r="K3" s="58"/>
      <c r="L3" s="58"/>
      <c r="M3" s="58"/>
      <c r="N3" s="58"/>
      <c r="O3" s="58"/>
      <c r="P3" s="58"/>
      <c r="Q3" s="65"/>
      <c r="R3" s="58"/>
      <c r="S3" s="58"/>
      <c r="T3" s="65"/>
      <c r="U3" s="58"/>
      <c r="V3" s="58"/>
      <c r="X3" s="58"/>
    </row>
    <row r="4" spans="1:25" ht="24" customHeight="1">
      <c r="A4" s="57" t="s">
        <v>129</v>
      </c>
      <c r="B4" s="58"/>
      <c r="C4" s="58"/>
      <c r="D4" s="58"/>
      <c r="E4" s="58"/>
      <c r="F4" s="58"/>
      <c r="G4" s="58"/>
      <c r="H4" s="58"/>
      <c r="I4" s="58"/>
      <c r="J4" s="58"/>
      <c r="K4" s="58"/>
      <c r="L4" s="58"/>
      <c r="M4" s="58"/>
      <c r="N4" s="58"/>
      <c r="O4" s="58"/>
      <c r="P4" s="58"/>
      <c r="Q4" s="65"/>
      <c r="R4" s="58"/>
      <c r="S4" s="58"/>
      <c r="T4" s="65"/>
      <c r="U4" s="58"/>
      <c r="V4" s="58"/>
      <c r="X4" s="58"/>
    </row>
    <row r="5" spans="1:25" ht="24" customHeight="1">
      <c r="A5" s="57" t="s">
        <v>134</v>
      </c>
      <c r="B5" s="58"/>
      <c r="C5" s="58"/>
      <c r="D5" s="58"/>
      <c r="E5" s="58"/>
      <c r="F5" s="58"/>
      <c r="G5" s="58"/>
      <c r="I5" s="58"/>
      <c r="J5" s="58"/>
      <c r="K5" s="58"/>
      <c r="L5" s="58"/>
      <c r="M5" s="58"/>
      <c r="N5" s="58"/>
      <c r="O5" s="58"/>
      <c r="P5" s="58"/>
      <c r="Q5" s="65"/>
      <c r="R5" s="58"/>
      <c r="S5" s="58"/>
      <c r="T5" s="65"/>
      <c r="U5" s="58"/>
      <c r="V5" s="58"/>
      <c r="X5" s="58"/>
    </row>
    <row r="6" spans="1:25" ht="24" customHeight="1">
      <c r="A6" s="58"/>
      <c r="B6" s="58"/>
      <c r="C6" s="58"/>
      <c r="D6" s="58"/>
      <c r="E6" s="58"/>
      <c r="F6" s="58"/>
      <c r="G6" s="58"/>
      <c r="I6" s="114"/>
      <c r="J6" s="114"/>
      <c r="K6" s="114"/>
      <c r="L6" s="114"/>
      <c r="M6" s="114"/>
      <c r="N6" s="114"/>
      <c r="O6" s="114"/>
      <c r="P6" s="114"/>
      <c r="Q6" s="114"/>
      <c r="R6" s="114"/>
      <c r="S6" s="114"/>
      <c r="T6" s="114"/>
      <c r="U6" s="114"/>
      <c r="V6" s="114"/>
      <c r="W6" s="423"/>
      <c r="X6" s="114"/>
      <c r="Y6" s="421"/>
    </row>
    <row r="7" spans="1:25" ht="24" customHeight="1">
      <c r="A7" s="58"/>
      <c r="B7" s="59" t="s">
        <v>699</v>
      </c>
      <c r="C7" s="58"/>
      <c r="D7" s="58"/>
      <c r="E7" s="58"/>
      <c r="F7" s="58"/>
      <c r="G7" s="58"/>
      <c r="H7" s="58" t="s">
        <v>3</v>
      </c>
      <c r="I7" s="114"/>
      <c r="J7" s="114"/>
      <c r="K7" s="114"/>
      <c r="L7" s="114"/>
      <c r="M7" s="114"/>
      <c r="N7" s="114"/>
      <c r="O7" s="114"/>
      <c r="P7" s="114"/>
      <c r="Q7" s="114"/>
      <c r="R7" s="114"/>
      <c r="S7" s="114"/>
      <c r="T7" s="114"/>
      <c r="U7" s="114"/>
      <c r="V7" s="114"/>
      <c r="W7" s="423"/>
      <c r="X7" s="114"/>
      <c r="Y7" s="421"/>
    </row>
    <row r="8" spans="1:25" ht="24" customHeight="1">
      <c r="A8" s="58"/>
      <c r="B8" s="59"/>
      <c r="C8" s="59" t="s">
        <v>17</v>
      </c>
      <c r="D8" s="58"/>
      <c r="E8" s="58"/>
      <c r="F8" s="58"/>
      <c r="G8" s="58"/>
      <c r="H8" s="1869" t="s">
        <v>869</v>
      </c>
      <c r="I8" s="1869"/>
      <c r="J8" s="1869"/>
      <c r="K8" s="1869"/>
      <c r="L8" s="1869"/>
      <c r="M8" s="1869"/>
      <c r="N8" s="1869"/>
      <c r="O8" s="1869"/>
      <c r="P8" s="1869"/>
      <c r="Q8" s="1869"/>
      <c r="R8" s="1869"/>
      <c r="S8" s="1869"/>
      <c r="T8" s="1869"/>
      <c r="U8" s="1869"/>
      <c r="V8" s="1869"/>
      <c r="W8" s="1869"/>
      <c r="X8" s="1869"/>
      <c r="Y8" s="1869"/>
    </row>
    <row r="9" spans="1:25" ht="24" customHeight="1">
      <c r="A9" s="58"/>
      <c r="B9" s="58"/>
      <c r="C9" s="1862" t="s">
        <v>135</v>
      </c>
      <c r="D9" s="1862"/>
      <c r="E9" s="1862"/>
      <c r="F9" s="59"/>
      <c r="G9" s="59"/>
      <c r="H9" s="1869"/>
      <c r="I9" s="1869"/>
      <c r="J9" s="1869"/>
      <c r="K9" s="1869"/>
      <c r="L9" s="1869"/>
      <c r="M9" s="1869"/>
      <c r="N9" s="1869"/>
      <c r="O9" s="1869"/>
      <c r="P9" s="1869"/>
      <c r="Q9" s="1869"/>
      <c r="R9" s="1869"/>
      <c r="S9" s="1869"/>
      <c r="T9" s="1869"/>
      <c r="U9" s="1869"/>
      <c r="V9" s="1869"/>
      <c r="W9" s="1869"/>
      <c r="X9" s="1869"/>
      <c r="Y9" s="1869"/>
    </row>
    <row r="10" spans="1:25" ht="24" customHeight="1">
      <c r="A10" s="58"/>
      <c r="B10" s="59"/>
      <c r="C10" s="1863" t="s">
        <v>136</v>
      </c>
      <c r="D10" s="1863"/>
      <c r="E10" s="1863"/>
      <c r="F10" s="59"/>
      <c r="G10" s="59"/>
      <c r="H10" s="1869"/>
      <c r="I10" s="1869"/>
      <c r="J10" s="1869"/>
      <c r="K10" s="1869"/>
      <c r="L10" s="1869"/>
      <c r="M10" s="1869"/>
      <c r="N10" s="1869"/>
      <c r="O10" s="1869"/>
      <c r="P10" s="1869"/>
      <c r="Q10" s="1869"/>
      <c r="R10" s="1869"/>
      <c r="S10" s="1869"/>
      <c r="T10" s="1869"/>
      <c r="U10" s="1869"/>
      <c r="V10" s="1869"/>
      <c r="W10" s="1869"/>
      <c r="X10" s="1869"/>
      <c r="Y10" s="1869"/>
    </row>
    <row r="11" spans="1:25" ht="24" customHeight="1">
      <c r="A11" s="58"/>
      <c r="B11" s="59"/>
      <c r="C11" s="1920"/>
      <c r="D11" s="1920"/>
      <c r="E11" s="1920"/>
      <c r="F11" s="59"/>
      <c r="G11" s="59"/>
      <c r="H11" s="1869"/>
      <c r="I11" s="1869"/>
      <c r="J11" s="1869"/>
      <c r="K11" s="1869"/>
      <c r="L11" s="1869"/>
      <c r="M11" s="1869"/>
      <c r="N11" s="1869"/>
      <c r="O11" s="1869"/>
      <c r="P11" s="1869"/>
      <c r="Q11" s="1869"/>
      <c r="R11" s="1869"/>
      <c r="S11" s="1869"/>
      <c r="T11" s="1869"/>
      <c r="U11" s="1869"/>
      <c r="V11" s="1869"/>
      <c r="W11" s="1869"/>
      <c r="X11" s="1869"/>
      <c r="Y11" s="1869"/>
    </row>
    <row r="12" spans="1:25" ht="24" customHeight="1">
      <c r="B12" s="47" t="s">
        <v>1208</v>
      </c>
      <c r="Q12" s="4" t="s">
        <v>60</v>
      </c>
    </row>
    <row r="13" spans="1:25" ht="24" customHeight="1">
      <c r="B13" s="1784" t="s">
        <v>16</v>
      </c>
      <c r="C13" s="1785"/>
      <c r="D13" s="1785"/>
      <c r="E13" s="1786"/>
      <c r="F13" s="1781">
        <f>'学校入力シート（要入力）'!$F$42</f>
        <v>2021</v>
      </c>
      <c r="G13" s="1781">
        <f>'学校入力シート（要入力）'!$G$42</f>
        <v>2022</v>
      </c>
      <c r="H13" s="1781">
        <f>'学校入力シート（要入力）'!$H$42</f>
        <v>2023</v>
      </c>
      <c r="I13" s="1781">
        <f>'学校入力シート（要入力）'!$I$42</f>
        <v>2024</v>
      </c>
      <c r="J13" s="1839">
        <f>'学校入力シート（要入力）'!$J$42</f>
        <v>2025</v>
      </c>
      <c r="K13" s="1879" t="str">
        <f>"増減
"&amp;$J$13&amp;"-"&amp;$F$13</f>
        <v>増減
2025-2021</v>
      </c>
      <c r="L13" s="1887" t="str">
        <f>"対"&amp;$F$13&amp;"
年度
伸び率"</f>
        <v>対2021
年度
伸び率</v>
      </c>
      <c r="M13" s="1836" t="s">
        <v>14</v>
      </c>
      <c r="N13" s="1876" t="s">
        <v>13</v>
      </c>
      <c r="O13" s="1876" t="s">
        <v>15</v>
      </c>
      <c r="P13" s="3"/>
      <c r="Q13" s="1873" t="s">
        <v>48</v>
      </c>
      <c r="R13" s="1870" t="s">
        <v>742</v>
      </c>
      <c r="S13" s="1864" t="s">
        <v>777</v>
      </c>
      <c r="T13" s="1848"/>
      <c r="U13" s="1836"/>
      <c r="V13" s="1882" t="s">
        <v>48</v>
      </c>
      <c r="W13" s="1848" t="s">
        <v>829</v>
      </c>
      <c r="X13" s="1849"/>
      <c r="Y13" s="1850"/>
    </row>
    <row r="14" spans="1:25" ht="24" customHeight="1">
      <c r="B14" s="1787"/>
      <c r="C14" s="1788"/>
      <c r="D14" s="1788"/>
      <c r="E14" s="1789"/>
      <c r="F14" s="1939"/>
      <c r="G14" s="1939"/>
      <c r="H14" s="1939"/>
      <c r="I14" s="1939"/>
      <c r="J14" s="1840"/>
      <c r="K14" s="2130"/>
      <c r="L14" s="1888"/>
      <c r="M14" s="1837"/>
      <c r="N14" s="1877"/>
      <c r="O14" s="1877"/>
      <c r="P14" s="3"/>
      <c r="Q14" s="1874"/>
      <c r="R14" s="1871"/>
      <c r="S14" s="1865"/>
      <c r="T14" s="1866"/>
      <c r="U14" s="1837"/>
      <c r="V14" s="1883"/>
      <c r="W14" s="1851"/>
      <c r="X14" s="1851"/>
      <c r="Y14" s="1852"/>
    </row>
    <row r="15" spans="1:25" ht="24" customHeight="1">
      <c r="B15" s="1790"/>
      <c r="C15" s="1791"/>
      <c r="D15" s="1791"/>
      <c r="E15" s="1792"/>
      <c r="F15" s="1940"/>
      <c r="G15" s="1940"/>
      <c r="H15" s="1940"/>
      <c r="I15" s="1940"/>
      <c r="J15" s="1841"/>
      <c r="K15" s="2131"/>
      <c r="L15" s="1889"/>
      <c r="M15" s="1838"/>
      <c r="N15" s="1878"/>
      <c r="O15" s="1878"/>
      <c r="Q15" s="1875"/>
      <c r="R15" s="1872"/>
      <c r="S15" s="1867"/>
      <c r="T15" s="1868"/>
      <c r="U15" s="1838"/>
      <c r="V15" s="1884"/>
      <c r="W15" s="1853"/>
      <c r="X15" s="1853"/>
      <c r="Y15" s="1854"/>
    </row>
    <row r="16" spans="1:25" ht="24" customHeight="1">
      <c r="B16" s="1901" t="s">
        <v>138</v>
      </c>
      <c r="C16" s="1902"/>
      <c r="D16" s="1902"/>
      <c r="E16" s="1903"/>
      <c r="F16" s="2138" t="str">
        <f>IFERROR((ROUND(F20/F23,8)),"－")</f>
        <v>－</v>
      </c>
      <c r="G16" s="2138" t="str">
        <f t="shared" ref="G16:J16" si="0">IFERROR((ROUND(G20/G23,8)),"－")</f>
        <v>－</v>
      </c>
      <c r="H16" s="2138" t="str">
        <f t="shared" si="0"/>
        <v>－</v>
      </c>
      <c r="I16" s="2138" t="str">
        <f t="shared" si="0"/>
        <v>－</v>
      </c>
      <c r="J16" s="2127" t="str">
        <f t="shared" si="0"/>
        <v>－</v>
      </c>
      <c r="K16" s="2132" t="str">
        <f>IFERROR(ROUND(J16-F16,8),"－")</f>
        <v>－</v>
      </c>
      <c r="L16" s="2121"/>
      <c r="M16" s="1843" t="str">
        <f>IFERROR(VLOOKUP(絶対評価シート!$L$95,絶対評価シート!$S$92:$T$103,2,0),"－")</f>
        <v>－</v>
      </c>
      <c r="N16" s="2027" t="str" cm="1">
        <f t="array" ref="N16">IF('学校入力シート（要入力）'!F4="大学",IFERROR(_xlfn.IFS($K$16="－","－",$K$16&gt;=趨勢評価!D31,10,$K$16&gt;=趨勢評価!D30,8,$K$16&gt;趨勢評価!D29,6,$K$16&gt;趨勢評価!D28,4,$K$16&lt;=趨勢評価!D28,2),"－"),IFERROR(_xlfn.IFS($K$16="－","－",$K$16&gt;=趨勢評価!C55,10,$K$16&gt;=趨勢評価!C54,8,$K$16&gt;趨勢評価!C53,6,$K$16&gt;趨勢評価!C52,4,$K$16&lt;=趨勢評価!C52,2),"－"))</f>
        <v>－</v>
      </c>
      <c r="O16" s="1793" t="str">
        <f ca="1">IFERROR(OFFSET(INDEX(Y16:Y25,MATCH(J16,Y16:Y25,-1),1),0,-3),"－")</f>
        <v>－</v>
      </c>
      <c r="Q16" s="1806">
        <v>10</v>
      </c>
      <c r="R16" s="1941" t="s">
        <v>991</v>
      </c>
      <c r="S16" s="1818" t="s">
        <v>997</v>
      </c>
      <c r="T16" s="1813"/>
      <c r="U16" s="1814"/>
      <c r="V16" s="63">
        <v>10</v>
      </c>
      <c r="W16" s="529">
        <f>IF(OR('学校入力シート（要入力）'!$F$4="",'学校入力シート（要入力）'!$F$4="大学"),大学部門!AB22,短大部門!AB22)</f>
        <v>10.25671642</v>
      </c>
      <c r="X16" s="530" t="s">
        <v>544</v>
      </c>
      <c r="Y16" s="608">
        <v>1000</v>
      </c>
    </row>
    <row r="17" spans="2:25" ht="24" customHeight="1">
      <c r="B17" s="1904"/>
      <c r="C17" s="1905"/>
      <c r="D17" s="1905"/>
      <c r="E17" s="1906"/>
      <c r="F17" s="2139"/>
      <c r="G17" s="2139"/>
      <c r="H17" s="2139"/>
      <c r="I17" s="2139"/>
      <c r="J17" s="2128"/>
      <c r="K17" s="2133"/>
      <c r="L17" s="2122"/>
      <c r="M17" s="1844"/>
      <c r="N17" s="2027"/>
      <c r="O17" s="1965"/>
      <c r="Q17" s="1806"/>
      <c r="R17" s="1941"/>
      <c r="S17" s="1815"/>
      <c r="T17" s="1816"/>
      <c r="U17" s="1817"/>
      <c r="V17" s="64">
        <v>9</v>
      </c>
      <c r="W17" s="532">
        <f>IF(OR('学校入力シート（要入力）'!$F$4="",'学校入力シート（要入力）'!$F$4="大学"),大学部門!Y22,短大部門!Y22)</f>
        <v>6.2779587399999999</v>
      </c>
      <c r="X17" s="533" t="s">
        <v>544</v>
      </c>
      <c r="Y17" s="534">
        <f>IF(OR('学校入力シート（要入力）'!$F$4="",'学校入力シート（要入力）'!$F$4="大学"),大学部門!AA22,短大部門!AA22)</f>
        <v>10.256716409999999</v>
      </c>
    </row>
    <row r="18" spans="2:25" ht="24" customHeight="1">
      <c r="B18" s="1904"/>
      <c r="C18" s="1905"/>
      <c r="D18" s="1905"/>
      <c r="E18" s="1906"/>
      <c r="F18" s="2139"/>
      <c r="G18" s="2139"/>
      <c r="H18" s="2139"/>
      <c r="I18" s="2139"/>
      <c r="J18" s="2128"/>
      <c r="K18" s="2133"/>
      <c r="L18" s="2122"/>
      <c r="M18" s="1844"/>
      <c r="N18" s="2027"/>
      <c r="O18" s="1965"/>
      <c r="Q18" s="1796">
        <v>8</v>
      </c>
      <c r="R18" s="1941" t="s">
        <v>987</v>
      </c>
      <c r="S18" s="1818" t="s">
        <v>998</v>
      </c>
      <c r="T18" s="1813"/>
      <c r="U18" s="1814"/>
      <c r="V18" s="63">
        <v>8</v>
      </c>
      <c r="W18" s="529">
        <f>IF(OR('学校入力シート（要入力）'!$F$4="",'学校入力シート（要入力）'!$F$4="大学"),大学部門!V22,短大部門!V22)</f>
        <v>3.7553058699999999</v>
      </c>
      <c r="X18" s="530" t="s">
        <v>544</v>
      </c>
      <c r="Y18" s="535">
        <f>IF(OR('学校入力シート（要入力）'!$F$4="",'学校入力シート（要入力）'!$F$4="大学"),大学部門!X22,短大部門!X22)</f>
        <v>6.2779587299999999</v>
      </c>
    </row>
    <row r="19" spans="2:25" ht="24" customHeight="1">
      <c r="B19" s="1904"/>
      <c r="C19" s="1905"/>
      <c r="D19" s="1905"/>
      <c r="E19" s="1906"/>
      <c r="F19" s="2140"/>
      <c r="G19" s="2140"/>
      <c r="H19" s="2140"/>
      <c r="I19" s="2140"/>
      <c r="J19" s="2129"/>
      <c r="K19" s="2134"/>
      <c r="L19" s="2123"/>
      <c r="M19" s="1844"/>
      <c r="N19" s="2027"/>
      <c r="O19" s="1965"/>
      <c r="Q19" s="1796"/>
      <c r="R19" s="1941"/>
      <c r="S19" s="1815"/>
      <c r="T19" s="1816"/>
      <c r="U19" s="1817"/>
      <c r="V19" s="64">
        <v>7</v>
      </c>
      <c r="W19" s="532">
        <f>IF(OR('学校入力シート（要入力）'!$F$4="",'学校入力シート（要入力）'!$F$4="大学"),大学部門!S22,短大部門!S22)</f>
        <v>2.7723440099999999</v>
      </c>
      <c r="X19" s="533" t="s">
        <v>544</v>
      </c>
      <c r="Y19" s="534">
        <f>IF(OR('学校入力シート（要入力）'!$F$4="",'学校入力シート（要入力）'!$F$4="大学"),大学部門!U22,短大部門!U22)</f>
        <v>3.75530586</v>
      </c>
    </row>
    <row r="20" spans="2:25" ht="24" customHeight="1">
      <c r="B20" s="5"/>
      <c r="C20" s="1890" t="s">
        <v>139</v>
      </c>
      <c r="D20" s="1891"/>
      <c r="E20" s="1892"/>
      <c r="F20" s="2135">
        <f>IFERROR('学校入力シート（要入力）'!F45,"－")</f>
        <v>0</v>
      </c>
      <c r="G20" s="2135">
        <f>IFERROR('学校入力シート（要入力）'!G45,"－")</f>
        <v>0</v>
      </c>
      <c r="H20" s="2135">
        <f>IFERROR('学校入力シート（要入力）'!H45,"－")</f>
        <v>0</v>
      </c>
      <c r="I20" s="2135">
        <f>IFERROR('学校入力シート（要入力）'!I45,"－")</f>
        <v>0</v>
      </c>
      <c r="J20" s="2124">
        <f>IFERROR('学校入力シート（要入力）'!J45,"－")</f>
        <v>0</v>
      </c>
      <c r="K20" s="2144">
        <f>IFERROR(J20-F20,"－")</f>
        <v>0</v>
      </c>
      <c r="L20" s="2147" t="str">
        <f>IFERROR(K20/F20,"－")</f>
        <v>－</v>
      </c>
      <c r="M20" s="1844"/>
      <c r="N20" s="2027"/>
      <c r="O20" s="1965"/>
      <c r="Q20" s="1796">
        <v>6</v>
      </c>
      <c r="R20" s="1941" t="s">
        <v>988</v>
      </c>
      <c r="S20" s="2154" t="s">
        <v>999</v>
      </c>
      <c r="T20" s="2155"/>
      <c r="U20" s="2156"/>
      <c r="V20" s="63">
        <v>6</v>
      </c>
      <c r="W20" s="529">
        <f>IF(OR('学校入力シート（要入力）'!$F$4="",'学校入力シート（要入力）'!$F$4="大学"),大学部門!P22,短大部門!P22)</f>
        <v>2.2000000000000002</v>
      </c>
      <c r="X20" s="530" t="s">
        <v>544</v>
      </c>
      <c r="Y20" s="531">
        <f>IF(OR('学校入力シート（要入力）'!$F$4="",'学校入力シート（要入力）'!$F$4="大学"),大学部門!R22,短大部門!R22)</f>
        <v>2.7723439999999999</v>
      </c>
    </row>
    <row r="21" spans="2:25" ht="24" customHeight="1">
      <c r="B21" s="5"/>
      <c r="C21" s="1910"/>
      <c r="D21" s="1911"/>
      <c r="E21" s="1912"/>
      <c r="F21" s="2136"/>
      <c r="G21" s="2136"/>
      <c r="H21" s="2136"/>
      <c r="I21" s="2136"/>
      <c r="J21" s="2125"/>
      <c r="K21" s="2145"/>
      <c r="L21" s="2148"/>
      <c r="M21" s="1844"/>
      <c r="N21" s="2027"/>
      <c r="O21" s="1965"/>
      <c r="Q21" s="1796"/>
      <c r="R21" s="1941"/>
      <c r="S21" s="2157"/>
      <c r="T21" s="2158"/>
      <c r="U21" s="2159"/>
      <c r="V21" s="64">
        <v>5</v>
      </c>
      <c r="W21" s="532">
        <f>IF(OR('学校入力シート（要入力）'!$F$4="",'学校入力シート（要入力）'!$F$4="大学"),大学部門!M22,短大部門!M22)</f>
        <v>1.7428571399999999</v>
      </c>
      <c r="X21" s="533" t="s">
        <v>544</v>
      </c>
      <c r="Y21" s="534">
        <f>IF(OR('学校入力シート（要入力）'!$F$4="",'学校入力シート（要入力）'!$F$4="大学"),大学部門!O22,短大部門!O22)</f>
        <v>2.1999999900000002</v>
      </c>
    </row>
    <row r="22" spans="2:25" ht="24" customHeight="1">
      <c r="B22" s="5"/>
      <c r="C22" s="1893"/>
      <c r="D22" s="1894"/>
      <c r="E22" s="1895"/>
      <c r="F22" s="2137"/>
      <c r="G22" s="2137"/>
      <c r="H22" s="2137"/>
      <c r="I22" s="2137"/>
      <c r="J22" s="2126"/>
      <c r="K22" s="2146"/>
      <c r="L22" s="2149"/>
      <c r="M22" s="1844"/>
      <c r="N22" s="2027"/>
      <c r="O22" s="1965"/>
      <c r="Q22" s="1796">
        <v>4</v>
      </c>
      <c r="R22" s="1941" t="s">
        <v>989</v>
      </c>
      <c r="S22" s="1818" t="s">
        <v>1000</v>
      </c>
      <c r="T22" s="1813"/>
      <c r="U22" s="1814"/>
      <c r="V22" s="63">
        <v>4</v>
      </c>
      <c r="W22" s="529">
        <f>IF(OR('学校入力シート（要入力）'!$F$4="",'学校入力シート（要入力）'!$F$4="大学"),大学部門!J22,短大部門!J22)</f>
        <v>1.4450000000000001</v>
      </c>
      <c r="X22" s="530" t="s">
        <v>544</v>
      </c>
      <c r="Y22" s="531">
        <f>IF(OR('学校入力シート（要入力）'!$F$4="",'学校入力シート（要入力）'!$F$4="大学"),大学部門!L22,短大部門!L22)</f>
        <v>1.74285713</v>
      </c>
    </row>
    <row r="23" spans="2:25" ht="24" customHeight="1">
      <c r="B23" s="5"/>
      <c r="C23" s="1890" t="s">
        <v>140</v>
      </c>
      <c r="D23" s="1891"/>
      <c r="E23" s="1892"/>
      <c r="F23" s="2124">
        <f>IFERROR('学校入力シート（要入力）'!F44,"－")</f>
        <v>0</v>
      </c>
      <c r="G23" s="2124">
        <f>IFERROR('学校入力シート（要入力）'!G44,"－")</f>
        <v>0</v>
      </c>
      <c r="H23" s="2124">
        <f>IFERROR('学校入力シート（要入力）'!H44,"－")</f>
        <v>0</v>
      </c>
      <c r="I23" s="2124">
        <f>IFERROR('学校入力シート（要入力）'!I44,"－")</f>
        <v>0</v>
      </c>
      <c r="J23" s="2124">
        <f>IFERROR('学校入力シート（要入力）'!J44,"－")</f>
        <v>0</v>
      </c>
      <c r="K23" s="2141">
        <f>IFERROR(J23-F23,"－")</f>
        <v>0</v>
      </c>
      <c r="L23" s="2152" t="str">
        <f>IFERROR(K23/F23,"－")</f>
        <v>－</v>
      </c>
      <c r="M23" s="1844"/>
      <c r="N23" s="2027"/>
      <c r="O23" s="1965"/>
      <c r="Q23" s="1796"/>
      <c r="R23" s="1941"/>
      <c r="S23" s="1815"/>
      <c r="T23" s="1816"/>
      <c r="U23" s="1817"/>
      <c r="V23" s="64">
        <v>3</v>
      </c>
      <c r="W23" s="532">
        <f>IF(OR('学校入力シート（要入力）'!$F$4="",'学校入力シート（要入力）'!$F$4="大学"),大学部門!G22,短大部門!G22)</f>
        <v>1.2517985599999999</v>
      </c>
      <c r="X23" s="533" t="s">
        <v>544</v>
      </c>
      <c r="Y23" s="534">
        <f>IF(OR('学校入力シート（要入力）'!$F$4="",'学校入力シート（要入力）'!$F$4="大学"),大学部門!I22,短大部門!I22)</f>
        <v>1.4449999900000001</v>
      </c>
    </row>
    <row r="24" spans="2:25" ht="24" customHeight="1">
      <c r="B24" s="5"/>
      <c r="C24" s="1910"/>
      <c r="D24" s="1911"/>
      <c r="E24" s="1912"/>
      <c r="F24" s="2125"/>
      <c r="G24" s="2125"/>
      <c r="H24" s="2125"/>
      <c r="I24" s="2125"/>
      <c r="J24" s="2125"/>
      <c r="K24" s="2142"/>
      <c r="L24" s="2148"/>
      <c r="M24" s="1844"/>
      <c r="N24" s="2027"/>
      <c r="O24" s="1965"/>
      <c r="Q24" s="1796">
        <v>2</v>
      </c>
      <c r="R24" s="1941" t="s">
        <v>990</v>
      </c>
      <c r="S24" s="1908" t="s">
        <v>1001</v>
      </c>
      <c r="T24" s="1820"/>
      <c r="U24" s="1821"/>
      <c r="V24" s="63">
        <v>2</v>
      </c>
      <c r="W24" s="536">
        <f>IF(OR('学校入力シート（要入力）'!$F$4="",'学校入力シート（要入力）'!$F$4="大学"),大学部門!D22,短大部門!D22)</f>
        <v>0.94845360999999995</v>
      </c>
      <c r="X24" s="530" t="s">
        <v>544</v>
      </c>
      <c r="Y24" s="537">
        <f>IF(OR('学校入力シート（要入力）'!$F$4="",'学校入力シート（要入力）'!$F$4="大学"),大学部門!F22,短大部門!F22)</f>
        <v>1.25179855</v>
      </c>
    </row>
    <row r="25" spans="2:25" ht="24" customHeight="1">
      <c r="B25" s="7"/>
      <c r="C25" s="1896"/>
      <c r="D25" s="1897"/>
      <c r="E25" s="1898"/>
      <c r="F25" s="2151"/>
      <c r="G25" s="2151"/>
      <c r="H25" s="2151"/>
      <c r="I25" s="2151"/>
      <c r="J25" s="2151"/>
      <c r="K25" s="2143"/>
      <c r="L25" s="2153"/>
      <c r="M25" s="1845"/>
      <c r="N25" s="2027"/>
      <c r="O25" s="1795"/>
      <c r="Q25" s="1796"/>
      <c r="R25" s="1941"/>
      <c r="S25" s="1822"/>
      <c r="T25" s="1823"/>
      <c r="U25" s="1824"/>
      <c r="V25" s="64">
        <v>1</v>
      </c>
      <c r="W25" s="538"/>
      <c r="X25" s="533" t="s">
        <v>544</v>
      </c>
      <c r="Y25" s="534">
        <f>IF(OR('学校入力シート（要入力）'!$F$4="",'学校入力シート（要入力）'!$F$4="大学"),大学部門!C22,短大部門!C22)</f>
        <v>0.9484535999999999</v>
      </c>
    </row>
    <row r="26" spans="2:25" ht="24" customHeight="1">
      <c r="Q26" s="2150" t="s">
        <v>778</v>
      </c>
      <c r="R26" s="2150"/>
      <c r="S26" s="2150"/>
      <c r="T26" s="2150"/>
      <c r="U26" s="2150"/>
      <c r="V26" s="2150"/>
      <c r="W26" s="2150"/>
      <c r="X26" s="2150"/>
      <c r="Y26" s="2150"/>
    </row>
    <row r="27" spans="2:25" ht="24" customHeight="1">
      <c r="R27" s="432"/>
    </row>
  </sheetData>
  <mergeCells count="68">
    <mergeCell ref="R1:Y1"/>
    <mergeCell ref="Q26:Y26"/>
    <mergeCell ref="C23:E25"/>
    <mergeCell ref="F23:F25"/>
    <mergeCell ref="G23:G25"/>
    <mergeCell ref="H23:H25"/>
    <mergeCell ref="I23:I25"/>
    <mergeCell ref="J23:J25"/>
    <mergeCell ref="R24:R25"/>
    <mergeCell ref="S24:U25"/>
    <mergeCell ref="N16:N25"/>
    <mergeCell ref="O16:O25"/>
    <mergeCell ref="L23:L25"/>
    <mergeCell ref="S20:U21"/>
    <mergeCell ref="Q22:Q23"/>
    <mergeCell ref="R22:R23"/>
    <mergeCell ref="S18:U19"/>
    <mergeCell ref="Q16:Q17"/>
    <mergeCell ref="S22:U23"/>
    <mergeCell ref="K23:K25"/>
    <mergeCell ref="Q24:Q25"/>
    <mergeCell ref="K20:K22"/>
    <mergeCell ref="L20:L22"/>
    <mergeCell ref="Q20:Q21"/>
    <mergeCell ref="R20:R21"/>
    <mergeCell ref="M16:M25"/>
    <mergeCell ref="B16:E19"/>
    <mergeCell ref="F16:F19"/>
    <mergeCell ref="G16:G19"/>
    <mergeCell ref="H16:H19"/>
    <mergeCell ref="I16:I19"/>
    <mergeCell ref="C20:E22"/>
    <mergeCell ref="F20:F22"/>
    <mergeCell ref="G20:G22"/>
    <mergeCell ref="H20:H22"/>
    <mergeCell ref="I20:I22"/>
    <mergeCell ref="Q13:Q15"/>
    <mergeCell ref="R13:R15"/>
    <mergeCell ref="J20:J22"/>
    <mergeCell ref="V13:V15"/>
    <mergeCell ref="W13:Y15"/>
    <mergeCell ref="J16:J19"/>
    <mergeCell ref="K13:K15"/>
    <mergeCell ref="L13:L15"/>
    <mergeCell ref="M13:M15"/>
    <mergeCell ref="N13:N15"/>
    <mergeCell ref="O13:O15"/>
    <mergeCell ref="K16:K19"/>
    <mergeCell ref="R16:R17"/>
    <mergeCell ref="S16:U17"/>
    <mergeCell ref="Q18:Q19"/>
    <mergeCell ref="R18:R19"/>
    <mergeCell ref="I13:I15"/>
    <mergeCell ref="S13:U15"/>
    <mergeCell ref="L16:L19"/>
    <mergeCell ref="J13:J15"/>
    <mergeCell ref="A1:C1"/>
    <mergeCell ref="D1:H1"/>
    <mergeCell ref="A2:C2"/>
    <mergeCell ref="D2:H2"/>
    <mergeCell ref="H8:Y11"/>
    <mergeCell ref="C9:E9"/>
    <mergeCell ref="C10:E10"/>
    <mergeCell ref="C11:E11"/>
    <mergeCell ref="B13:E15"/>
    <mergeCell ref="F13:F15"/>
    <mergeCell ref="G13:G15"/>
    <mergeCell ref="H13:H15"/>
  </mergeCells>
  <phoneticPr fontId="1"/>
  <conditionalFormatting sqref="S24:U25">
    <cfRule type="expression" dxfId="336" priority="13">
      <formula>$N$16=2</formula>
    </cfRule>
  </conditionalFormatting>
  <conditionalFormatting sqref="R16:R17">
    <cfRule type="expression" dxfId="335" priority="22">
      <formula>$M$16=10</formula>
    </cfRule>
  </conditionalFormatting>
  <conditionalFormatting sqref="R18:R19">
    <cfRule type="expression" dxfId="334" priority="21">
      <formula>$M$16=8</formula>
    </cfRule>
  </conditionalFormatting>
  <conditionalFormatting sqref="R20:R21">
    <cfRule type="expression" dxfId="333" priority="20">
      <formula>$M$16=6</formula>
    </cfRule>
  </conditionalFormatting>
  <conditionalFormatting sqref="R22:R23">
    <cfRule type="expression" dxfId="332" priority="19">
      <formula>$M$16=4</formula>
    </cfRule>
  </conditionalFormatting>
  <conditionalFormatting sqref="R24:R25">
    <cfRule type="expression" dxfId="331" priority="18">
      <formula>$M$16=2</formula>
    </cfRule>
  </conditionalFormatting>
  <conditionalFormatting sqref="S16:U17">
    <cfRule type="expression" dxfId="330" priority="17">
      <formula>$N$16=10</formula>
    </cfRule>
  </conditionalFormatting>
  <conditionalFormatting sqref="S18:U19">
    <cfRule type="expression" dxfId="329" priority="16">
      <formula>$N$16=8</formula>
    </cfRule>
  </conditionalFormatting>
  <conditionalFormatting sqref="S20:U21">
    <cfRule type="expression" dxfId="328" priority="15">
      <formula>$N$16=6</formula>
    </cfRule>
  </conditionalFormatting>
  <conditionalFormatting sqref="S22:U23">
    <cfRule type="expression" dxfId="327" priority="14">
      <formula>$N$16=4</formula>
    </cfRule>
  </conditionalFormatting>
  <conditionalFormatting sqref="Y16">
    <cfRule type="expression" dxfId="326" priority="1">
      <formula>$O$16=10</formula>
    </cfRule>
  </conditionalFormatting>
  <conditionalFormatting sqref="W16:X16">
    <cfRule type="expression" dxfId="325" priority="12">
      <formula>$O$16=10</formula>
    </cfRule>
  </conditionalFormatting>
  <conditionalFormatting sqref="W17:Y17">
    <cfRule type="expression" dxfId="324" priority="11">
      <formula>$O$16=9</formula>
    </cfRule>
  </conditionalFormatting>
  <conditionalFormatting sqref="W18:Y18">
    <cfRule type="expression" dxfId="323" priority="10">
      <formula>$O$16=8</formula>
    </cfRule>
  </conditionalFormatting>
  <conditionalFormatting sqref="W19:Y19">
    <cfRule type="expression" dxfId="322" priority="9">
      <formula>$O$16=7</formula>
    </cfRule>
  </conditionalFormatting>
  <conditionalFormatting sqref="W20:Y20">
    <cfRule type="expression" dxfId="321" priority="8">
      <formula>$O$16=6</formula>
    </cfRule>
  </conditionalFormatting>
  <conditionalFormatting sqref="W21:Y21">
    <cfRule type="expression" dxfId="320" priority="7">
      <formula>$O$16=5</formula>
    </cfRule>
  </conditionalFormatting>
  <conditionalFormatting sqref="W22:Y22">
    <cfRule type="expression" dxfId="319" priority="6">
      <formula>$O$16=4</formula>
    </cfRule>
  </conditionalFormatting>
  <conditionalFormatting sqref="W23:Y23">
    <cfRule type="expression" dxfId="318" priority="5">
      <formula>$O$16=3</formula>
    </cfRule>
  </conditionalFormatting>
  <conditionalFormatting sqref="W24:Y24">
    <cfRule type="expression" dxfId="317" priority="4">
      <formula>$O$16=2</formula>
    </cfRule>
  </conditionalFormatting>
  <conditionalFormatting sqref="W25:Y25">
    <cfRule type="expression" dxfId="316" priority="3">
      <formula>$O$16=1</formula>
    </cfRule>
  </conditionalFormatting>
  <conditionalFormatting sqref="Y16">
    <cfRule type="expression" dxfId="315" priority="2">
      <formula>$O$16=10</formula>
    </cfRule>
  </conditionalFormatting>
  <hyperlinks>
    <hyperlink ref="R1:Y1" location="'総括表 (部門)'!A1" display="総括表（部門）へ戻る"/>
  </hyperlinks>
  <printOptions horizontalCentered="1" verticalCentered="1"/>
  <pageMargins left="0.39370078740157483" right="0.39370078740157483" top="0.39370078740157483" bottom="0.39370078740157483" header="0" footer="0.19685039370078741"/>
  <pageSetup paperSize="9" scale="76" orientation="landscape" r:id="rId1"/>
  <headerFooter scaleWithDoc="0">
    <oddFooter>&amp;P / &amp;N ページ</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CCFF"/>
    <pageSetUpPr fitToPage="1"/>
  </sheetPr>
  <dimension ref="A1:AA26"/>
  <sheetViews>
    <sheetView showGridLines="0" zoomScaleNormal="100" zoomScaleSheetLayoutView="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2.33203125" style="1" customWidth="1"/>
    <col min="17" max="17" width="3.6640625" style="2" customWidth="1"/>
    <col min="18" max="18" width="13.88671875" style="1" customWidth="1"/>
    <col min="19" max="19" width="5.6640625" style="1" customWidth="1"/>
    <col min="20" max="20" width="2.33203125" style="2" customWidth="1"/>
    <col min="21" max="21" width="5.6640625" style="1" customWidth="1"/>
    <col min="22" max="22" width="3.44140625" style="1" bestFit="1" customWidth="1"/>
    <col min="23" max="23" width="5.109375" style="424" customWidth="1"/>
    <col min="24" max="24" width="3.109375" style="1" customWidth="1"/>
    <col min="25" max="25" width="5.88671875" style="420" customWidth="1"/>
    <col min="26" max="27" width="10.6640625" style="1" customWidth="1"/>
    <col min="28" max="16384" width="10.6640625" style="1"/>
  </cols>
  <sheetData>
    <row r="1" spans="1:27" ht="24" customHeight="1" thickBot="1">
      <c r="A1" s="2103" t="s">
        <v>0</v>
      </c>
      <c r="B1" s="2104"/>
      <c r="C1" s="2104"/>
      <c r="D1" s="2105" t="str">
        <f>IF('学校入力シート（要入力）'!F3="","",'学校入力シート（要入力）'!F3)</f>
        <v/>
      </c>
      <c r="E1" s="2105"/>
      <c r="F1" s="2105"/>
      <c r="G1" s="2105"/>
      <c r="H1" s="2106"/>
      <c r="I1" s="58"/>
      <c r="J1" s="58"/>
      <c r="K1" s="58"/>
      <c r="L1" s="58"/>
      <c r="M1" s="58"/>
      <c r="N1" s="58"/>
      <c r="O1" s="58"/>
      <c r="P1" s="58"/>
      <c r="Q1" s="65"/>
      <c r="R1" s="1885" t="s">
        <v>492</v>
      </c>
      <c r="S1" s="1886"/>
      <c r="T1" s="1886"/>
      <c r="U1" s="1886"/>
      <c r="V1" s="1886"/>
      <c r="W1" s="1886"/>
      <c r="X1" s="1886"/>
      <c r="Y1" s="1886"/>
    </row>
    <row r="2" spans="1:27" ht="24" customHeight="1" thickBot="1">
      <c r="A2" s="2103" t="s">
        <v>128</v>
      </c>
      <c r="B2" s="2104"/>
      <c r="C2" s="2104"/>
      <c r="D2" s="2105" t="str">
        <f>IF('学校入力シート（要入力）'!F5="","",'学校入力シート（要入力）'!F5)</f>
        <v/>
      </c>
      <c r="E2" s="2105"/>
      <c r="F2" s="2105"/>
      <c r="G2" s="2105"/>
      <c r="H2" s="2106"/>
      <c r="I2" s="58"/>
      <c r="J2" s="58"/>
      <c r="K2" s="58"/>
      <c r="L2" s="58"/>
      <c r="M2" s="58"/>
      <c r="N2" s="58"/>
      <c r="O2" s="58"/>
      <c r="P2" s="58"/>
      <c r="Q2" s="65"/>
      <c r="R2" s="58"/>
      <c r="S2" s="58"/>
      <c r="T2" s="65"/>
      <c r="U2" s="58"/>
      <c r="V2" s="58"/>
      <c r="X2" s="58"/>
    </row>
    <row r="3" spans="1:27" ht="24" customHeight="1">
      <c r="A3" s="58"/>
      <c r="B3" s="58"/>
      <c r="C3" s="58"/>
      <c r="D3" s="58"/>
      <c r="E3" s="58"/>
      <c r="F3" s="58"/>
      <c r="G3" s="58"/>
      <c r="H3" s="58"/>
      <c r="I3" s="58"/>
      <c r="J3" s="58"/>
      <c r="K3" s="58"/>
      <c r="L3" s="58"/>
      <c r="M3" s="58"/>
      <c r="N3" s="58"/>
      <c r="O3" s="58"/>
      <c r="P3" s="58"/>
      <c r="Q3" s="65"/>
      <c r="R3" s="58"/>
      <c r="S3" s="58"/>
      <c r="T3" s="65"/>
      <c r="U3" s="58"/>
      <c r="V3" s="58"/>
      <c r="X3" s="58"/>
    </row>
    <row r="4" spans="1:27" ht="24" customHeight="1">
      <c r="A4" s="57" t="s">
        <v>129</v>
      </c>
      <c r="B4" s="58"/>
      <c r="C4" s="58"/>
      <c r="D4" s="58"/>
      <c r="E4" s="58"/>
      <c r="F4" s="58"/>
      <c r="G4" s="58"/>
      <c r="H4" s="58"/>
      <c r="I4" s="58"/>
      <c r="J4" s="58"/>
      <c r="K4" s="58"/>
      <c r="L4" s="58"/>
      <c r="M4" s="58"/>
      <c r="N4" s="58"/>
      <c r="O4" s="58"/>
      <c r="P4" s="58"/>
      <c r="Q4" s="65"/>
      <c r="R4" s="58"/>
      <c r="S4" s="58"/>
      <c r="T4" s="65"/>
      <c r="U4" s="58"/>
      <c r="V4" s="58"/>
      <c r="X4" s="58"/>
    </row>
    <row r="5" spans="1:27" ht="24" customHeight="1">
      <c r="A5" s="57" t="s">
        <v>134</v>
      </c>
      <c r="B5" s="58"/>
      <c r="C5" s="58"/>
      <c r="D5" s="58"/>
      <c r="E5" s="58"/>
      <c r="F5" s="58"/>
      <c r="G5" s="58"/>
      <c r="I5" s="58"/>
      <c r="J5" s="58"/>
      <c r="K5" s="58"/>
      <c r="L5" s="58"/>
      <c r="M5" s="58"/>
      <c r="N5" s="58"/>
      <c r="O5" s="58"/>
      <c r="P5" s="58"/>
      <c r="Q5" s="65"/>
      <c r="R5" s="58"/>
      <c r="S5" s="58"/>
      <c r="T5" s="65"/>
      <c r="U5" s="58"/>
      <c r="V5" s="58"/>
      <c r="X5" s="58"/>
    </row>
    <row r="6" spans="1:27" ht="24" customHeight="1">
      <c r="A6" s="58"/>
      <c r="B6" s="58"/>
      <c r="C6" s="58"/>
      <c r="D6" s="58"/>
      <c r="E6" s="58"/>
      <c r="F6" s="58"/>
      <c r="G6" s="58"/>
      <c r="I6" s="114"/>
      <c r="J6" s="114"/>
      <c r="K6" s="114"/>
      <c r="L6" s="114"/>
      <c r="M6" s="114"/>
      <c r="N6" s="114"/>
      <c r="O6" s="114"/>
      <c r="P6" s="114"/>
      <c r="Q6" s="114"/>
      <c r="R6" s="114"/>
      <c r="S6" s="114"/>
      <c r="T6" s="114"/>
      <c r="U6" s="114"/>
      <c r="V6" s="114"/>
      <c r="W6" s="425"/>
      <c r="X6" s="114"/>
      <c r="Y6" s="421"/>
    </row>
    <row r="7" spans="1:27" ht="24" customHeight="1">
      <c r="A7" s="58"/>
      <c r="B7" s="59" t="s">
        <v>141</v>
      </c>
      <c r="C7" s="58"/>
      <c r="D7" s="58"/>
      <c r="E7" s="58"/>
      <c r="F7" s="58"/>
      <c r="G7" s="58"/>
      <c r="H7" s="58" t="s">
        <v>3</v>
      </c>
      <c r="I7" s="114"/>
      <c r="J7" s="114"/>
      <c r="K7" s="114"/>
      <c r="L7" s="114"/>
      <c r="M7" s="114"/>
      <c r="N7" s="114"/>
      <c r="O7" s="114"/>
      <c r="P7" s="114"/>
      <c r="Q7" s="114"/>
      <c r="R7" s="114"/>
      <c r="S7" s="114"/>
      <c r="T7" s="114"/>
      <c r="U7" s="114"/>
      <c r="V7" s="114"/>
      <c r="W7" s="425"/>
      <c r="X7" s="114"/>
      <c r="Y7" s="421"/>
    </row>
    <row r="8" spans="1:27" ht="24" customHeight="1">
      <c r="A8" s="58"/>
      <c r="B8" s="59"/>
      <c r="C8" s="59" t="s">
        <v>17</v>
      </c>
      <c r="D8" s="58"/>
      <c r="E8" s="58"/>
      <c r="F8" s="58"/>
      <c r="G8" s="58"/>
      <c r="H8" s="1869" t="s">
        <v>976</v>
      </c>
      <c r="I8" s="1869"/>
      <c r="J8" s="1869"/>
      <c r="K8" s="1869"/>
      <c r="L8" s="1869"/>
      <c r="M8" s="1869"/>
      <c r="N8" s="1869"/>
      <c r="O8" s="1869"/>
      <c r="P8" s="1869"/>
      <c r="Q8" s="1869"/>
      <c r="R8" s="1869"/>
      <c r="S8" s="1869"/>
      <c r="T8" s="1869"/>
      <c r="U8" s="1869"/>
      <c r="V8" s="1869"/>
      <c r="W8" s="1869"/>
      <c r="X8" s="1869"/>
      <c r="Y8" s="1869"/>
    </row>
    <row r="9" spans="1:27" ht="24" customHeight="1">
      <c r="A9" s="58"/>
      <c r="B9" s="58"/>
      <c r="C9" s="1862" t="s">
        <v>142</v>
      </c>
      <c r="D9" s="1862"/>
      <c r="E9" s="1862"/>
      <c r="F9" s="59"/>
      <c r="G9" s="59"/>
      <c r="H9" s="1869"/>
      <c r="I9" s="1869"/>
      <c r="J9" s="1869"/>
      <c r="K9" s="1869"/>
      <c r="L9" s="1869"/>
      <c r="M9" s="1869"/>
      <c r="N9" s="1869"/>
      <c r="O9" s="1869"/>
      <c r="P9" s="1869"/>
      <c r="Q9" s="1869"/>
      <c r="R9" s="1869"/>
      <c r="S9" s="1869"/>
      <c r="T9" s="1869"/>
      <c r="U9" s="1869"/>
      <c r="V9" s="1869"/>
      <c r="W9" s="1869"/>
      <c r="X9" s="1869"/>
      <c r="Y9" s="1869"/>
    </row>
    <row r="10" spans="1:27" ht="24" customHeight="1">
      <c r="A10" s="58"/>
      <c r="B10" s="59"/>
      <c r="C10" s="1863" t="s">
        <v>143</v>
      </c>
      <c r="D10" s="1863"/>
      <c r="E10" s="1863"/>
      <c r="F10" s="59"/>
      <c r="G10" s="59"/>
      <c r="H10" s="1869"/>
      <c r="I10" s="1869"/>
      <c r="J10" s="1869"/>
      <c r="K10" s="1869"/>
      <c r="L10" s="1869"/>
      <c r="M10" s="1869"/>
      <c r="N10" s="1869"/>
      <c r="O10" s="1869"/>
      <c r="P10" s="1869"/>
      <c r="Q10" s="1869"/>
      <c r="R10" s="1869"/>
      <c r="S10" s="1869"/>
      <c r="T10" s="1869"/>
      <c r="U10" s="1869"/>
      <c r="V10" s="1869"/>
      <c r="W10" s="1869"/>
      <c r="X10" s="1869"/>
      <c r="Y10" s="1869"/>
    </row>
    <row r="11" spans="1:27" ht="24" customHeight="1">
      <c r="A11" s="58"/>
      <c r="B11" s="59"/>
      <c r="C11" s="1920"/>
      <c r="D11" s="1920"/>
      <c r="E11" s="1920"/>
      <c r="F11" s="59"/>
      <c r="G11" s="59"/>
      <c r="H11" s="1869"/>
      <c r="I11" s="1869"/>
      <c r="J11" s="1869"/>
      <c r="K11" s="1869"/>
      <c r="L11" s="1869"/>
      <c r="M11" s="1869"/>
      <c r="N11" s="1869"/>
      <c r="O11" s="1869"/>
      <c r="P11" s="1869"/>
      <c r="Q11" s="1869"/>
      <c r="R11" s="1869"/>
      <c r="S11" s="1869"/>
      <c r="T11" s="1869"/>
      <c r="U11" s="1869"/>
      <c r="V11" s="1869"/>
      <c r="W11" s="1869"/>
      <c r="X11" s="1869"/>
      <c r="Y11" s="1869"/>
    </row>
    <row r="12" spans="1:27" ht="24" customHeight="1">
      <c r="B12" s="47" t="s">
        <v>1208</v>
      </c>
      <c r="Q12" s="4" t="s">
        <v>60</v>
      </c>
    </row>
    <row r="13" spans="1:27" ht="24" customHeight="1">
      <c r="B13" s="1784" t="s">
        <v>16</v>
      </c>
      <c r="C13" s="1785"/>
      <c r="D13" s="1785"/>
      <c r="E13" s="1786"/>
      <c r="F13" s="1781">
        <f>'学校入力シート（要入力）'!$F$42</f>
        <v>2021</v>
      </c>
      <c r="G13" s="1781">
        <f>'学校入力シート（要入力）'!$G$42</f>
        <v>2022</v>
      </c>
      <c r="H13" s="1781">
        <f>'学校入力シート（要入力）'!$H$42</f>
        <v>2023</v>
      </c>
      <c r="I13" s="1781">
        <f>'学校入力シート（要入力）'!$I$42</f>
        <v>2024</v>
      </c>
      <c r="J13" s="2160">
        <f>'学校入力シート（要入力）'!$J$42</f>
        <v>2025</v>
      </c>
      <c r="K13" s="1879" t="str">
        <f>"増減
"&amp;$J$13&amp;"-"&amp;$F$13</f>
        <v>増減
2025-2021</v>
      </c>
      <c r="L13" s="1982" t="str">
        <f>"対"&amp;$F$13&amp;"
年度
伸び率"</f>
        <v>対2021
年度
伸び率</v>
      </c>
      <c r="M13" s="1836" t="s">
        <v>14</v>
      </c>
      <c r="N13" s="1876" t="s">
        <v>13</v>
      </c>
      <c r="O13" s="1876" t="s">
        <v>15</v>
      </c>
      <c r="P13" s="3"/>
      <c r="Q13" s="1873" t="s">
        <v>48</v>
      </c>
      <c r="R13" s="837" t="s">
        <v>10</v>
      </c>
      <c r="S13" s="1864" t="s">
        <v>775</v>
      </c>
      <c r="T13" s="1848"/>
      <c r="U13" s="1836"/>
      <c r="V13" s="1882" t="s">
        <v>48</v>
      </c>
      <c r="W13" s="1849" t="s">
        <v>49</v>
      </c>
      <c r="X13" s="1849"/>
      <c r="Y13" s="1850"/>
    </row>
    <row r="14" spans="1:27" ht="24" customHeight="1">
      <c r="B14" s="1787"/>
      <c r="C14" s="1788"/>
      <c r="D14" s="1788"/>
      <c r="E14" s="1789"/>
      <c r="F14" s="1782"/>
      <c r="G14" s="1782"/>
      <c r="H14" s="1782"/>
      <c r="I14" s="1782"/>
      <c r="J14" s="2161"/>
      <c r="K14" s="2130"/>
      <c r="L14" s="2173"/>
      <c r="M14" s="1837"/>
      <c r="N14" s="1877"/>
      <c r="O14" s="1877"/>
      <c r="P14" s="3"/>
      <c r="Q14" s="1874"/>
      <c r="R14" s="276" t="s">
        <v>37</v>
      </c>
      <c r="S14" s="1865"/>
      <c r="T14" s="1866"/>
      <c r="U14" s="1837"/>
      <c r="V14" s="1883"/>
      <c r="W14" s="1851"/>
      <c r="X14" s="1851"/>
      <c r="Y14" s="1852"/>
    </row>
    <row r="15" spans="1:27" ht="24" customHeight="1">
      <c r="B15" s="1790"/>
      <c r="C15" s="1791"/>
      <c r="D15" s="1791"/>
      <c r="E15" s="1792"/>
      <c r="F15" s="1783"/>
      <c r="G15" s="1783"/>
      <c r="H15" s="1783"/>
      <c r="I15" s="1783"/>
      <c r="J15" s="2162"/>
      <c r="K15" s="2131"/>
      <c r="L15" s="1889"/>
      <c r="M15" s="1838"/>
      <c r="N15" s="1878"/>
      <c r="O15" s="1878"/>
      <c r="Q15" s="1875"/>
      <c r="R15" s="354" t="str">
        <f>'目標値入力シート（必要に応じて入力）'!H13</f>
        <v/>
      </c>
      <c r="S15" s="1867"/>
      <c r="T15" s="1868"/>
      <c r="U15" s="1838"/>
      <c r="V15" s="1884"/>
      <c r="W15" s="1853"/>
      <c r="X15" s="1853"/>
      <c r="Y15" s="1854"/>
      <c r="Z15" s="393"/>
      <c r="AA15" s="393"/>
    </row>
    <row r="16" spans="1:27" ht="24" customHeight="1">
      <c r="B16" s="1901" t="s">
        <v>144</v>
      </c>
      <c r="C16" s="1902"/>
      <c r="D16" s="1902"/>
      <c r="E16" s="1903"/>
      <c r="F16" s="2166" t="str">
        <f>IFERROR((ROUND(F20/F23,8)),"－")</f>
        <v>－</v>
      </c>
      <c r="G16" s="2166" t="str">
        <f t="shared" ref="G16:I16" si="0">IFERROR((ROUND(G20/G23,8)),"－")</f>
        <v>－</v>
      </c>
      <c r="H16" s="2166" t="str">
        <f t="shared" si="0"/>
        <v>－</v>
      </c>
      <c r="I16" s="2166" t="str">
        <f t="shared" si="0"/>
        <v>－</v>
      </c>
      <c r="J16" s="2166" t="str">
        <f>IFERROR((ROUND(J20/J23,8)),"－")</f>
        <v>－</v>
      </c>
      <c r="K16" s="2170" t="str">
        <f>IFERROR(ROUND(J16-F16,8)*100,"－")</f>
        <v>－</v>
      </c>
      <c r="L16" s="1832"/>
      <c r="M16" s="2022" t="str">
        <f>IF(R15="","目標入力",IF(J16="－","－",IF(AND(I16&lt;=$R$15,J16&lt;=$R$15),10,IF(AND(I16&gt;$R$15,J16&lt;=$R$15),8,IF(AND(J16&gt;$R$15,OR(I16&lt;=$R$15,I16="－")),4,IF(AND(I16&gt;$R$15,J16&gt;$R$15),2))))))</f>
        <v>目標入力</v>
      </c>
      <c r="N16" s="2027" t="str" cm="1">
        <f t="array" ref="N16">IF('学校入力シート（要入力）'!F4="大学",IFERROR(_xlfn.IFS($K$16="－","－",$K$16/100&gt;=趨勢評価!D43,2,$K$16/100&gt;=趨勢評価!D42,4,$K$16/100&gt;趨勢評価!D41,6,$K$16/100&gt;趨勢評価!D40,8,$K$16/100&lt;=趨勢評価!D40,10),"－"),IFERROR(_xlfn.IFS($K$16="－","－",$K$16/100&gt;=趨勢評価!I55,2,$K$16/100&gt;=趨勢評価!I54,4,$K$16/100&gt;趨勢評価!I53,6,$K$16/100&gt;趨勢評価!I52,8,$K$16/100&lt;=趨勢評価!I52,10),"－"))</f>
        <v>－</v>
      </c>
      <c r="O16" s="1793" t="str">
        <f ca="1">IFERROR(OFFSET(INDEX(Y16:Y25,MATCH(J16,Y16:Y25,1),1),0,-3),"－")</f>
        <v>－</v>
      </c>
      <c r="Q16" s="1806">
        <v>10</v>
      </c>
      <c r="R16" s="1941" t="s">
        <v>38</v>
      </c>
      <c r="S16" s="1818" t="s">
        <v>992</v>
      </c>
      <c r="T16" s="1813"/>
      <c r="U16" s="1814"/>
      <c r="V16" s="63">
        <v>10</v>
      </c>
      <c r="W16" s="690">
        <f>IF(OR('学校入力シート（要入力）'!$F$4="",'学校入力シート（要入力）'!$F$4="大学"),大学部門!AB29,短大部門!AB29)</f>
        <v>0.32873391000000007</v>
      </c>
      <c r="X16" s="485" t="s">
        <v>544</v>
      </c>
      <c r="Y16" s="605">
        <v>0</v>
      </c>
    </row>
    <row r="17" spans="2:25" ht="24" customHeight="1">
      <c r="B17" s="1904"/>
      <c r="C17" s="1905"/>
      <c r="D17" s="1905"/>
      <c r="E17" s="1906"/>
      <c r="F17" s="2167"/>
      <c r="G17" s="2167"/>
      <c r="H17" s="2167"/>
      <c r="I17" s="2167"/>
      <c r="J17" s="2169"/>
      <c r="K17" s="2171"/>
      <c r="L17" s="1833"/>
      <c r="M17" s="2023"/>
      <c r="N17" s="2027"/>
      <c r="O17" s="1965"/>
      <c r="Q17" s="1806"/>
      <c r="R17" s="1941"/>
      <c r="S17" s="1815"/>
      <c r="T17" s="1816"/>
      <c r="U17" s="1817"/>
      <c r="V17" s="64">
        <v>9</v>
      </c>
      <c r="W17" s="691">
        <f>IF(OR('学校入力シート（要入力）'!$F$4="",'学校入力シート（要入力）'!$F$4="大学"),大学部門!Y29,短大部門!Y29)</f>
        <v>0.46528496000000003</v>
      </c>
      <c r="X17" s="488" t="s">
        <v>544</v>
      </c>
      <c r="Y17" s="692">
        <f>IF(OR('学校入力シート（要入力）'!$F$4="",'学校入力シート（要入力）'!$F$4="大学"),大学部門!AA29,短大部門!AA29)</f>
        <v>0.32873392000000001</v>
      </c>
    </row>
    <row r="18" spans="2:25" ht="24" customHeight="1">
      <c r="B18" s="1904"/>
      <c r="C18" s="1905"/>
      <c r="D18" s="1905"/>
      <c r="E18" s="1906"/>
      <c r="F18" s="2167"/>
      <c r="G18" s="2167"/>
      <c r="H18" s="2167"/>
      <c r="I18" s="2167"/>
      <c r="J18" s="2169"/>
      <c r="K18" s="2171"/>
      <c r="L18" s="1833"/>
      <c r="M18" s="2023"/>
      <c r="N18" s="2027"/>
      <c r="O18" s="1965"/>
      <c r="Q18" s="1796">
        <v>8</v>
      </c>
      <c r="R18" s="1941" t="s">
        <v>145</v>
      </c>
      <c r="S18" s="1818" t="s">
        <v>993</v>
      </c>
      <c r="T18" s="1813"/>
      <c r="U18" s="1814"/>
      <c r="V18" s="63">
        <v>8</v>
      </c>
      <c r="W18" s="690">
        <f>IF(OR('学校入力シート（要入力）'!$F$4="",'学校入力シート（要入力）'!$F$4="大学"),大学部門!V29,短大部門!V29)</f>
        <v>0.61759940999999996</v>
      </c>
      <c r="X18" s="485" t="s">
        <v>544</v>
      </c>
      <c r="Y18" s="693">
        <f>IF(OR('学校入力シート（要入力）'!$F$4="",'学校入力シート（要入力）'!$F$4="大学"),大学部門!X29,短大部門!X29)</f>
        <v>0.46528497000000002</v>
      </c>
    </row>
    <row r="19" spans="2:25" ht="24" customHeight="1">
      <c r="B19" s="1904"/>
      <c r="C19" s="1905"/>
      <c r="D19" s="1905"/>
      <c r="E19" s="1906"/>
      <c r="F19" s="2168"/>
      <c r="G19" s="2168"/>
      <c r="H19" s="2168"/>
      <c r="I19" s="2168"/>
      <c r="J19" s="2168"/>
      <c r="K19" s="2172"/>
      <c r="L19" s="1834"/>
      <c r="M19" s="2023"/>
      <c r="N19" s="2027"/>
      <c r="O19" s="1965"/>
      <c r="Q19" s="1796"/>
      <c r="R19" s="1941"/>
      <c r="S19" s="1815"/>
      <c r="T19" s="1816"/>
      <c r="U19" s="1817"/>
      <c r="V19" s="64">
        <v>7</v>
      </c>
      <c r="W19" s="691">
        <f>IF(OR('学校入力シート（要入力）'!$F$4="",'学校入力シート（要入力）'!$F$4="大学"),大学部門!S29,短大部門!S29)</f>
        <v>0.74017855999999993</v>
      </c>
      <c r="X19" s="488" t="s">
        <v>544</v>
      </c>
      <c r="Y19" s="692">
        <f>IF(OR('学校入力シート（要入力）'!$F$4="",'学校入力シート（要入力）'!$F$4="大学"),大学部門!U29,短大部門!U29)</f>
        <v>0.61759942000000001</v>
      </c>
    </row>
    <row r="20" spans="2:25" ht="24" customHeight="1">
      <c r="B20" s="5"/>
      <c r="C20" s="1890" t="s">
        <v>146</v>
      </c>
      <c r="D20" s="1891"/>
      <c r="E20" s="1892"/>
      <c r="F20" s="2174">
        <f>IFERROR('学校入力シート（要入力）'!F47,"－")</f>
        <v>0</v>
      </c>
      <c r="G20" s="2174">
        <f>IFERROR('学校入力シート（要入力）'!G47,"－")</f>
        <v>0</v>
      </c>
      <c r="H20" s="2174">
        <f>IFERROR('学校入力シート（要入力）'!H47,"－")</f>
        <v>0</v>
      </c>
      <c r="I20" s="2174">
        <f>IFERROR('学校入力シート（要入力）'!I47,"－")</f>
        <v>0</v>
      </c>
      <c r="J20" s="2163">
        <f>IFERROR('学校入力シート（要入力）'!J47,"－")</f>
        <v>0</v>
      </c>
      <c r="K20" s="2181">
        <f>IFERROR(J20-F20,"－")</f>
        <v>0</v>
      </c>
      <c r="L20" s="1803" t="str">
        <f>IFERROR(K20/F20,"－")</f>
        <v>－</v>
      </c>
      <c r="M20" s="2023"/>
      <c r="N20" s="2027"/>
      <c r="O20" s="1965"/>
      <c r="Q20" s="1796">
        <v>6</v>
      </c>
      <c r="R20" s="1941" t="s">
        <v>88</v>
      </c>
      <c r="S20" s="1818" t="s">
        <v>994</v>
      </c>
      <c r="T20" s="1813"/>
      <c r="U20" s="1814"/>
      <c r="V20" s="63">
        <v>6</v>
      </c>
      <c r="W20" s="690">
        <f>IF(OR('学校入力シート（要入力）'!$F$4="",'学校入力シート（要入力）'!$F$4="大学"),大学部門!P29,短大部門!P29)</f>
        <v>0.8197135499999999</v>
      </c>
      <c r="X20" s="485" t="s">
        <v>544</v>
      </c>
      <c r="Y20" s="694">
        <f>IF(OR('学校入力シート（要入力）'!$F$4="",'学校入力シート（要入力）'!$F$4="大学"),大学部門!R29,短大部門!R29)</f>
        <v>0.74017856999999987</v>
      </c>
    </row>
    <row r="21" spans="2:25" ht="24" customHeight="1">
      <c r="B21" s="5"/>
      <c r="C21" s="1910"/>
      <c r="D21" s="1911"/>
      <c r="E21" s="1912"/>
      <c r="F21" s="2175"/>
      <c r="G21" s="2175"/>
      <c r="H21" s="2175"/>
      <c r="I21" s="2175"/>
      <c r="J21" s="2164"/>
      <c r="K21" s="2182"/>
      <c r="L21" s="1929"/>
      <c r="M21" s="2023"/>
      <c r="N21" s="2027"/>
      <c r="O21" s="1965"/>
      <c r="Q21" s="1796"/>
      <c r="R21" s="1941"/>
      <c r="S21" s="1815"/>
      <c r="T21" s="1816"/>
      <c r="U21" s="1817"/>
      <c r="V21" s="64">
        <v>5</v>
      </c>
      <c r="W21" s="691">
        <f>IF(OR('学校入力シート（要入力）'!$F$4="",'学校入力シート（要入力）'!$F$4="大学"),大学部門!M29,短大部門!M29)</f>
        <v>0.89376588999999995</v>
      </c>
      <c r="X21" s="488" t="s">
        <v>544</v>
      </c>
      <c r="Y21" s="692">
        <f>IF(OR('学校入力シート（要入力）'!$F$4="",'学校入力シート（要入力）'!$F$4="大学"),大学部門!O29,短大部門!O29)</f>
        <v>0.81971355999999995</v>
      </c>
    </row>
    <row r="22" spans="2:25" ht="24" customHeight="1">
      <c r="B22" s="5"/>
      <c r="C22" s="1893"/>
      <c r="D22" s="1894"/>
      <c r="E22" s="1895"/>
      <c r="F22" s="2176"/>
      <c r="G22" s="2176"/>
      <c r="H22" s="2176"/>
      <c r="I22" s="2176"/>
      <c r="J22" s="2165"/>
      <c r="K22" s="2183"/>
      <c r="L22" s="1804"/>
      <c r="M22" s="2023"/>
      <c r="N22" s="2027"/>
      <c r="O22" s="1965"/>
      <c r="Q22" s="1796">
        <v>4</v>
      </c>
      <c r="R22" s="1941" t="s">
        <v>147</v>
      </c>
      <c r="S22" s="2184" t="s">
        <v>995</v>
      </c>
      <c r="T22" s="1997"/>
      <c r="U22" s="1998"/>
      <c r="V22" s="63">
        <v>4</v>
      </c>
      <c r="W22" s="690">
        <f>IF(OR('学校入力シート（要入力）'!$F$4="",'学校入力シート（要入力）'!$F$4="大学"),大学部門!J29,短大部門!J29)</f>
        <v>0.92929292000000008</v>
      </c>
      <c r="X22" s="485" t="s">
        <v>544</v>
      </c>
      <c r="Y22" s="694">
        <f>IF(OR('学校入力シート（要入力）'!$F$4="",'学校入力シート（要入力）'!$F$4="大学"),大学部門!L29,短大部門!L29)</f>
        <v>0.89376589999999989</v>
      </c>
    </row>
    <row r="23" spans="2:25" ht="24" customHeight="1">
      <c r="B23" s="5"/>
      <c r="C23" s="1890" t="s">
        <v>148</v>
      </c>
      <c r="D23" s="1891"/>
      <c r="E23" s="1892"/>
      <c r="F23" s="2174">
        <f>IFERROR('学校入力シート（要入力）'!F46,"－")</f>
        <v>0</v>
      </c>
      <c r="G23" s="2174">
        <f>IFERROR('学校入力シート（要入力）'!G46,"－")</f>
        <v>0</v>
      </c>
      <c r="H23" s="2174">
        <f>IFERROR('学校入力シート（要入力）'!H46,"－")</f>
        <v>0</v>
      </c>
      <c r="I23" s="2174">
        <f>IFERROR('学校入力シート（要入力）'!I46,"－")</f>
        <v>0</v>
      </c>
      <c r="J23" s="2163">
        <f>IFERROR('学校入力シート（要入力）'!J46,"－")</f>
        <v>0</v>
      </c>
      <c r="K23" s="2181">
        <f>IFERROR(J23-F23,"－")</f>
        <v>0</v>
      </c>
      <c r="L23" s="1805" t="str">
        <f>IFERROR(K23/F23,"－")</f>
        <v>－</v>
      </c>
      <c r="M23" s="2023"/>
      <c r="N23" s="2027"/>
      <c r="O23" s="1965"/>
      <c r="Q23" s="1796"/>
      <c r="R23" s="1941"/>
      <c r="S23" s="2185"/>
      <c r="T23" s="2186"/>
      <c r="U23" s="2187"/>
      <c r="V23" s="64">
        <v>3</v>
      </c>
      <c r="W23" s="691">
        <f>IF(OR('学校入力シート（要入力）'!$F$4="",'学校入力シート（要入力）'!$F$4="大学"),大学部門!G29,短大部門!G29)</f>
        <v>0.96610167999999996</v>
      </c>
      <c r="X23" s="488" t="s">
        <v>544</v>
      </c>
      <c r="Y23" s="692">
        <f>IF(OR('学校入力シート（要入力）'!$F$4="",'学校入力シート（要入力）'!$F$4="大学"),大学部門!I29,短大部門!I29)</f>
        <v>0.92929293000000002</v>
      </c>
    </row>
    <row r="24" spans="2:25" ht="24" customHeight="1">
      <c r="B24" s="5"/>
      <c r="C24" s="1910"/>
      <c r="D24" s="1911"/>
      <c r="E24" s="1912"/>
      <c r="F24" s="2175"/>
      <c r="G24" s="2175"/>
      <c r="H24" s="2175"/>
      <c r="I24" s="2175"/>
      <c r="J24" s="2164"/>
      <c r="K24" s="2182"/>
      <c r="L24" s="1929"/>
      <c r="M24" s="2023"/>
      <c r="N24" s="2027"/>
      <c r="O24" s="1965"/>
      <c r="Q24" s="1796">
        <v>2</v>
      </c>
      <c r="R24" s="1941" t="s">
        <v>149</v>
      </c>
      <c r="S24" s="2177" t="s">
        <v>996</v>
      </c>
      <c r="T24" s="2012"/>
      <c r="U24" s="2013"/>
      <c r="V24" s="63">
        <v>2</v>
      </c>
      <c r="W24" s="702">
        <f>IF(OR('学校入力シート（要入力）'!$F$4="",'学校入力シート（要入力）'!$F$4="大学"),大学部門!D29,短大部門!D29)</f>
        <v>0.98581558999999996</v>
      </c>
      <c r="X24" s="485" t="s">
        <v>544</v>
      </c>
      <c r="Y24" s="695">
        <f>IF(OR('学校入力シート（要入力）'!$F$4="",'学校入力シート（要入力）'!$F$4="大学"),大学部門!F29,短大部門!F29)</f>
        <v>0.96610169000000001</v>
      </c>
    </row>
    <row r="25" spans="2:25" ht="24" customHeight="1">
      <c r="B25" s="7"/>
      <c r="C25" s="1896"/>
      <c r="D25" s="1897"/>
      <c r="E25" s="1898"/>
      <c r="F25" s="2188"/>
      <c r="G25" s="2188"/>
      <c r="H25" s="2188"/>
      <c r="I25" s="2188"/>
      <c r="J25" s="2189"/>
      <c r="K25" s="2190"/>
      <c r="L25" s="1828"/>
      <c r="M25" s="2024"/>
      <c r="N25" s="2027"/>
      <c r="O25" s="1795"/>
      <c r="Q25" s="1796"/>
      <c r="R25" s="1941"/>
      <c r="S25" s="2178"/>
      <c r="T25" s="2179"/>
      <c r="U25" s="2180"/>
      <c r="V25" s="64">
        <v>1</v>
      </c>
      <c r="W25" s="493"/>
      <c r="X25" s="488" t="s">
        <v>544</v>
      </c>
      <c r="Y25" s="692">
        <f>IF(OR('学校入力シート（要入力）'!$F$4="",'学校入力シート（要入力）'!$F$4="大学"),大学部門!C29,短大部門!C29)</f>
        <v>0.98581560000000001</v>
      </c>
    </row>
    <row r="26" spans="2:25" ht="24" customHeight="1">
      <c r="Q26" s="2150" t="s">
        <v>776</v>
      </c>
      <c r="R26" s="2150"/>
      <c r="S26" s="2150"/>
      <c r="T26" s="2150"/>
      <c r="U26" s="2150"/>
      <c r="V26" s="2150"/>
      <c r="W26" s="2150"/>
      <c r="X26" s="2150"/>
      <c r="Y26" s="2150"/>
    </row>
  </sheetData>
  <mergeCells count="67">
    <mergeCell ref="Q26:Y26"/>
    <mergeCell ref="C23:E25"/>
    <mergeCell ref="F23:F25"/>
    <mergeCell ref="G23:G25"/>
    <mergeCell ref="H23:H25"/>
    <mergeCell ref="I23:I25"/>
    <mergeCell ref="J23:J25"/>
    <mergeCell ref="K23:K25"/>
    <mergeCell ref="L23:L25"/>
    <mergeCell ref="Q24:Q25"/>
    <mergeCell ref="K20:K22"/>
    <mergeCell ref="L20:L22"/>
    <mergeCell ref="Q20:Q21"/>
    <mergeCell ref="R20:R21"/>
    <mergeCell ref="S20:U21"/>
    <mergeCell ref="Q22:Q23"/>
    <mergeCell ref="R22:R23"/>
    <mergeCell ref="S22:U23"/>
    <mergeCell ref="L16:L19"/>
    <mergeCell ref="M16:M25"/>
    <mergeCell ref="N16:N25"/>
    <mergeCell ref="O16:O25"/>
    <mergeCell ref="Q16:Q17"/>
    <mergeCell ref="R16:R17"/>
    <mergeCell ref="R24:R25"/>
    <mergeCell ref="S16:U17"/>
    <mergeCell ref="Q18:Q19"/>
    <mergeCell ref="R18:R19"/>
    <mergeCell ref="S18:U19"/>
    <mergeCell ref="S24:U25"/>
    <mergeCell ref="C20:E22"/>
    <mergeCell ref="F20:F22"/>
    <mergeCell ref="G20:G22"/>
    <mergeCell ref="H20:H22"/>
    <mergeCell ref="I20:I22"/>
    <mergeCell ref="J20:J22"/>
    <mergeCell ref="W13:Y15"/>
    <mergeCell ref="B16:E19"/>
    <mergeCell ref="F16:F19"/>
    <mergeCell ref="G16:G19"/>
    <mergeCell ref="H16:H19"/>
    <mergeCell ref="I16:I19"/>
    <mergeCell ref="J16:J19"/>
    <mergeCell ref="K16:K19"/>
    <mergeCell ref="K13:K15"/>
    <mergeCell ref="L13:L15"/>
    <mergeCell ref="F13:F15"/>
    <mergeCell ref="G13:G15"/>
    <mergeCell ref="H13:H15"/>
    <mergeCell ref="I13:I15"/>
    <mergeCell ref="S13:U15"/>
    <mergeCell ref="J13:J15"/>
    <mergeCell ref="A1:C1"/>
    <mergeCell ref="D1:H1"/>
    <mergeCell ref="A2:C2"/>
    <mergeCell ref="D2:H2"/>
    <mergeCell ref="H8:Y11"/>
    <mergeCell ref="C9:E9"/>
    <mergeCell ref="C10:E10"/>
    <mergeCell ref="C11:E11"/>
    <mergeCell ref="B13:E15"/>
    <mergeCell ref="V13:V15"/>
    <mergeCell ref="M13:M15"/>
    <mergeCell ref="N13:N15"/>
    <mergeCell ref="O13:O15"/>
    <mergeCell ref="Q13:Q15"/>
    <mergeCell ref="R1:Y1"/>
  </mergeCells>
  <phoneticPr fontId="1"/>
  <conditionalFormatting sqref="R16:R17">
    <cfRule type="expression" dxfId="314" priority="21">
      <formula>$M$16=10</formula>
    </cfRule>
  </conditionalFormatting>
  <conditionalFormatting sqref="R18:R19">
    <cfRule type="expression" dxfId="313" priority="20">
      <formula>$M$16=8</formula>
    </cfRule>
  </conditionalFormatting>
  <conditionalFormatting sqref="R22:R23">
    <cfRule type="expression" dxfId="312" priority="19">
      <formula>$M$16=4</formula>
    </cfRule>
  </conditionalFormatting>
  <conditionalFormatting sqref="R24:R25">
    <cfRule type="expression" dxfId="311" priority="18">
      <formula>$M$16=2</formula>
    </cfRule>
  </conditionalFormatting>
  <conditionalFormatting sqref="S16:U17">
    <cfRule type="expression" dxfId="310" priority="17">
      <formula>$N$16=10</formula>
    </cfRule>
  </conditionalFormatting>
  <conditionalFormatting sqref="S18:U19">
    <cfRule type="expression" dxfId="309" priority="16">
      <formula>$N$16=8</formula>
    </cfRule>
  </conditionalFormatting>
  <conditionalFormatting sqref="S20:U21">
    <cfRule type="expression" dxfId="308" priority="15">
      <formula>$N$16=6</formula>
    </cfRule>
  </conditionalFormatting>
  <conditionalFormatting sqref="S22:U23">
    <cfRule type="expression" dxfId="307" priority="14">
      <formula>$N$16=4</formula>
    </cfRule>
  </conditionalFormatting>
  <conditionalFormatting sqref="S24:U25">
    <cfRule type="expression" dxfId="306" priority="13">
      <formula>$N$16=2</formula>
    </cfRule>
  </conditionalFormatting>
  <conditionalFormatting sqref="W16:X16">
    <cfRule type="expression" dxfId="305" priority="12">
      <formula>$O$16=10</formula>
    </cfRule>
  </conditionalFormatting>
  <conditionalFormatting sqref="W17:Y17">
    <cfRule type="expression" dxfId="304" priority="11">
      <formula>$O$16=9</formula>
    </cfRule>
  </conditionalFormatting>
  <conditionalFormatting sqref="W18:Y18">
    <cfRule type="expression" dxfId="303" priority="10">
      <formula>$O$16=8</formula>
    </cfRule>
  </conditionalFormatting>
  <conditionalFormatting sqref="W19:Y19">
    <cfRule type="expression" dxfId="302" priority="9">
      <formula>$O$16=7</formula>
    </cfRule>
  </conditionalFormatting>
  <conditionalFormatting sqref="W20:Y20">
    <cfRule type="expression" dxfId="301" priority="8">
      <formula>$O$16=6</formula>
    </cfRule>
  </conditionalFormatting>
  <conditionalFormatting sqref="W21:Y21">
    <cfRule type="expression" dxfId="300" priority="7">
      <formula>$O$16=5</formula>
    </cfRule>
  </conditionalFormatting>
  <conditionalFormatting sqref="W22:Y22">
    <cfRule type="expression" dxfId="299" priority="6">
      <formula>$O$16=4</formula>
    </cfRule>
  </conditionalFormatting>
  <conditionalFormatting sqref="W23:Y23">
    <cfRule type="expression" dxfId="298" priority="5">
      <formula>$O$16=3</formula>
    </cfRule>
  </conditionalFormatting>
  <conditionalFormatting sqref="W24:Y24">
    <cfRule type="expression" dxfId="297" priority="4">
      <formula>$O$16=2</formula>
    </cfRule>
  </conditionalFormatting>
  <conditionalFormatting sqref="W25:Y25">
    <cfRule type="expression" dxfId="296" priority="3">
      <formula>$O$16=1</formula>
    </cfRule>
  </conditionalFormatting>
  <conditionalFormatting sqref="Y16">
    <cfRule type="expression" dxfId="295" priority="1">
      <formula>$O$16=10</formula>
    </cfRule>
  </conditionalFormatting>
  <conditionalFormatting sqref="Y16">
    <cfRule type="expression" dxfId="294" priority="2">
      <formula>$O$16=10</formula>
    </cfRule>
  </conditionalFormatting>
  <hyperlinks>
    <hyperlink ref="R1:Y1" location="'総括表 (部門)'!A1" display="総括表（部門）へ戻る"/>
  </hyperlinks>
  <printOptions horizontalCentered="1" verticalCentered="1"/>
  <pageMargins left="0.39370078740157483" right="0.39370078740157483" top="0.39370078740157483" bottom="0.39370078740157483" header="0" footer="0.19685039370078741"/>
  <pageSetup paperSize="9" scale="76" orientation="landscape" r:id="rId1"/>
  <headerFooter scaleWithDoc="0">
    <oddFooter>&amp;P / &amp;N ページ</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FFCCFF"/>
    <pageSetUpPr fitToPage="1"/>
  </sheetPr>
  <dimension ref="A1:Y29"/>
  <sheetViews>
    <sheetView showGridLines="0" zoomScaleNormal="100" zoomScaleSheetLayoutView="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2.33203125" style="1" customWidth="1"/>
    <col min="17" max="17" width="3.6640625" style="2" customWidth="1"/>
    <col min="18" max="18" width="13.6640625" style="1" customWidth="1"/>
    <col min="19" max="19" width="5.6640625" style="1" customWidth="1"/>
    <col min="20" max="20" width="2.44140625" style="2" customWidth="1"/>
    <col min="21" max="21" width="5.77734375" style="1" customWidth="1"/>
    <col min="22" max="22" width="3.44140625" style="1" bestFit="1" customWidth="1"/>
    <col min="23" max="23" width="5.109375" style="428" customWidth="1"/>
    <col min="24" max="24" width="2.6640625" style="1" customWidth="1"/>
    <col min="25" max="25" width="5.109375" style="426" customWidth="1"/>
    <col min="26" max="16384" width="10.6640625" style="1"/>
  </cols>
  <sheetData>
    <row r="1" spans="1:25" ht="24" customHeight="1" thickBot="1">
      <c r="A1" s="2103" t="s">
        <v>0</v>
      </c>
      <c r="B1" s="2104"/>
      <c r="C1" s="2104"/>
      <c r="D1" s="2105" t="str">
        <f>IF('学校入力シート（要入力）'!F3="","",'学校入力シート（要入力）'!F3)</f>
        <v/>
      </c>
      <c r="E1" s="2105"/>
      <c r="F1" s="2105"/>
      <c r="G1" s="2105"/>
      <c r="H1" s="2106"/>
      <c r="I1" s="58"/>
      <c r="J1" s="58"/>
      <c r="K1" s="58"/>
      <c r="L1" s="58"/>
      <c r="M1" s="58"/>
      <c r="N1" s="58"/>
      <c r="O1" s="58"/>
      <c r="P1" s="58"/>
      <c r="Q1" s="65"/>
      <c r="R1" s="1885" t="s">
        <v>492</v>
      </c>
      <c r="S1" s="1886"/>
      <c r="T1" s="1886"/>
      <c r="U1" s="1886"/>
      <c r="V1" s="1886"/>
      <c r="W1" s="1886"/>
      <c r="X1" s="1886"/>
      <c r="Y1" s="1886"/>
    </row>
    <row r="2" spans="1:25" ht="24" customHeight="1" thickBot="1">
      <c r="A2" s="2103" t="s">
        <v>128</v>
      </c>
      <c r="B2" s="2104"/>
      <c r="C2" s="2104"/>
      <c r="D2" s="2105" t="str">
        <f>IF('学校入力シート（要入力）'!F5="","",'学校入力シート（要入力）'!F5)</f>
        <v/>
      </c>
      <c r="E2" s="2105"/>
      <c r="F2" s="2105"/>
      <c r="G2" s="2105"/>
      <c r="H2" s="2106"/>
      <c r="I2" s="58"/>
      <c r="J2" s="58"/>
      <c r="K2" s="58"/>
      <c r="L2" s="58"/>
      <c r="M2" s="58"/>
      <c r="N2" s="58"/>
      <c r="O2" s="58"/>
      <c r="P2" s="58"/>
      <c r="Q2" s="65"/>
      <c r="R2" s="58"/>
      <c r="S2" s="58"/>
      <c r="T2" s="65"/>
      <c r="U2" s="58"/>
      <c r="V2" s="58"/>
      <c r="X2" s="58"/>
    </row>
    <row r="3" spans="1:25" ht="24" customHeight="1">
      <c r="A3" s="58"/>
      <c r="B3" s="58"/>
      <c r="C3" s="58"/>
      <c r="D3" s="58"/>
      <c r="E3" s="58"/>
      <c r="F3" s="58"/>
      <c r="G3" s="58"/>
      <c r="H3" s="58"/>
      <c r="I3" s="58"/>
      <c r="J3" s="58"/>
      <c r="K3" s="58"/>
      <c r="L3" s="58"/>
      <c r="M3" s="58"/>
      <c r="N3" s="58"/>
      <c r="O3" s="58"/>
      <c r="P3" s="58"/>
      <c r="Q3" s="65"/>
      <c r="R3" s="58"/>
      <c r="S3" s="58"/>
      <c r="T3" s="65"/>
      <c r="U3" s="58"/>
      <c r="V3" s="58"/>
      <c r="X3" s="58"/>
    </row>
    <row r="4" spans="1:25" ht="24" customHeight="1">
      <c r="A4" s="57" t="s">
        <v>129</v>
      </c>
      <c r="B4" s="58"/>
      <c r="C4" s="58"/>
      <c r="D4" s="58"/>
      <c r="E4" s="58"/>
      <c r="F4" s="58"/>
      <c r="G4" s="58"/>
      <c r="H4" s="58"/>
      <c r="I4" s="58"/>
      <c r="J4" s="58"/>
      <c r="K4" s="58"/>
      <c r="L4" s="58"/>
      <c r="M4" s="58"/>
      <c r="N4" s="58"/>
      <c r="O4" s="58"/>
      <c r="P4" s="58"/>
      <c r="Q4" s="65"/>
      <c r="R4" s="58"/>
      <c r="S4" s="58"/>
      <c r="T4" s="65"/>
      <c r="U4" s="58"/>
      <c r="V4" s="58"/>
      <c r="X4" s="58"/>
    </row>
    <row r="5" spans="1:25" ht="24" customHeight="1">
      <c r="A5" s="57" t="s">
        <v>134</v>
      </c>
      <c r="B5" s="58"/>
      <c r="C5" s="58"/>
      <c r="D5" s="58"/>
      <c r="E5" s="58"/>
      <c r="F5" s="58"/>
      <c r="G5" s="58"/>
      <c r="I5" s="58"/>
      <c r="J5" s="58"/>
      <c r="K5" s="58"/>
      <c r="L5" s="58"/>
      <c r="M5" s="58"/>
      <c r="N5" s="58"/>
      <c r="O5" s="58"/>
      <c r="P5" s="58"/>
      <c r="Q5" s="65"/>
      <c r="R5" s="58"/>
      <c r="S5" s="58"/>
      <c r="T5" s="65"/>
      <c r="U5" s="58"/>
      <c r="V5" s="58"/>
      <c r="X5" s="58"/>
    </row>
    <row r="6" spans="1:25" ht="24" customHeight="1">
      <c r="A6" s="58"/>
      <c r="B6" s="58"/>
      <c r="C6" s="58"/>
      <c r="D6" s="58"/>
      <c r="E6" s="58"/>
      <c r="F6" s="58"/>
      <c r="G6" s="58"/>
      <c r="I6" s="114"/>
      <c r="J6" s="114"/>
      <c r="K6" s="114"/>
      <c r="L6" s="114"/>
      <c r="M6" s="114"/>
      <c r="N6" s="114"/>
      <c r="O6" s="114"/>
      <c r="P6" s="114"/>
      <c r="Q6" s="114"/>
      <c r="R6" s="114"/>
      <c r="S6" s="114"/>
      <c r="T6" s="114"/>
      <c r="U6" s="114"/>
      <c r="V6" s="114"/>
      <c r="W6" s="429"/>
      <c r="X6" s="114"/>
      <c r="Y6" s="427"/>
    </row>
    <row r="7" spans="1:25" ht="24" customHeight="1">
      <c r="A7" s="58"/>
      <c r="B7" s="59" t="s">
        <v>150</v>
      </c>
      <c r="C7" s="58"/>
      <c r="D7" s="58"/>
      <c r="E7" s="58"/>
      <c r="F7" s="58"/>
      <c r="G7" s="58"/>
      <c r="H7" s="58" t="s">
        <v>3</v>
      </c>
      <c r="I7" s="114"/>
      <c r="J7" s="114"/>
      <c r="K7" s="114"/>
      <c r="L7" s="114"/>
      <c r="M7" s="114"/>
      <c r="N7" s="114"/>
      <c r="O7" s="114"/>
      <c r="P7" s="114"/>
      <c r="Q7" s="114"/>
      <c r="R7" s="114"/>
      <c r="S7" s="114"/>
      <c r="T7" s="114"/>
      <c r="U7" s="114"/>
      <c r="V7" s="114"/>
      <c r="W7" s="429"/>
      <c r="X7" s="114"/>
      <c r="Y7" s="427"/>
    </row>
    <row r="8" spans="1:25" ht="24" customHeight="1">
      <c r="A8" s="58"/>
      <c r="B8" s="59"/>
      <c r="C8" s="59" t="s">
        <v>17</v>
      </c>
      <c r="D8" s="58"/>
      <c r="E8" s="58"/>
      <c r="F8" s="58"/>
      <c r="G8" s="58"/>
      <c r="H8" s="1869" t="s">
        <v>884</v>
      </c>
      <c r="I8" s="1869"/>
      <c r="J8" s="1869"/>
      <c r="K8" s="1869"/>
      <c r="L8" s="1869"/>
      <c r="M8" s="1869"/>
      <c r="N8" s="1869"/>
      <c r="O8" s="1869"/>
      <c r="P8" s="1869"/>
      <c r="Q8" s="1869"/>
      <c r="R8" s="1869"/>
      <c r="S8" s="1869"/>
      <c r="T8" s="1869"/>
      <c r="U8" s="1869"/>
      <c r="V8" s="1869"/>
      <c r="W8" s="1869"/>
      <c r="X8" s="1869"/>
      <c r="Y8" s="1869"/>
    </row>
    <row r="9" spans="1:25" ht="24" customHeight="1">
      <c r="A9" s="58"/>
      <c r="B9" s="58"/>
      <c r="C9" s="1862" t="s">
        <v>151</v>
      </c>
      <c r="D9" s="1862"/>
      <c r="E9" s="1862"/>
      <c r="F9" s="59"/>
      <c r="G9" s="59"/>
      <c r="H9" s="1869"/>
      <c r="I9" s="1869"/>
      <c r="J9" s="1869"/>
      <c r="K9" s="1869"/>
      <c r="L9" s="1869"/>
      <c r="M9" s="1869"/>
      <c r="N9" s="1869"/>
      <c r="O9" s="1869"/>
      <c r="P9" s="1869"/>
      <c r="Q9" s="1869"/>
      <c r="R9" s="1869"/>
      <c r="S9" s="1869"/>
      <c r="T9" s="1869"/>
      <c r="U9" s="1869"/>
      <c r="V9" s="1869"/>
      <c r="W9" s="1869"/>
      <c r="X9" s="1869"/>
      <c r="Y9" s="1869"/>
    </row>
    <row r="10" spans="1:25" ht="24" customHeight="1">
      <c r="A10" s="58"/>
      <c r="B10" s="59"/>
      <c r="C10" s="1863" t="s">
        <v>142</v>
      </c>
      <c r="D10" s="1863"/>
      <c r="E10" s="1863"/>
      <c r="F10" s="59"/>
      <c r="G10" s="59"/>
      <c r="H10" s="1869"/>
      <c r="I10" s="1869"/>
      <c r="J10" s="1869"/>
      <c r="K10" s="1869"/>
      <c r="L10" s="1869"/>
      <c r="M10" s="1869"/>
      <c r="N10" s="1869"/>
      <c r="O10" s="1869"/>
      <c r="P10" s="1869"/>
      <c r="Q10" s="1869"/>
      <c r="R10" s="1869"/>
      <c r="S10" s="1869"/>
      <c r="T10" s="1869"/>
      <c r="U10" s="1869"/>
      <c r="V10" s="1869"/>
      <c r="W10" s="1869"/>
      <c r="X10" s="1869"/>
      <c r="Y10" s="1869"/>
    </row>
    <row r="11" spans="1:25" ht="24" customHeight="1">
      <c r="B11" s="8"/>
      <c r="C11" s="1861"/>
      <c r="D11" s="1861"/>
      <c r="E11" s="1861"/>
      <c r="F11" s="8"/>
      <c r="G11" s="8"/>
      <c r="H11" s="1869"/>
      <c r="I11" s="1869"/>
      <c r="J11" s="1869"/>
      <c r="K11" s="1869"/>
      <c r="L11" s="1869"/>
      <c r="M11" s="1869"/>
      <c r="N11" s="1869"/>
      <c r="O11" s="1869"/>
      <c r="P11" s="1869"/>
      <c r="Q11" s="1869"/>
      <c r="R11" s="1869"/>
      <c r="S11" s="1869"/>
      <c r="T11" s="1869"/>
      <c r="U11" s="1869"/>
      <c r="V11" s="1869"/>
      <c r="W11" s="1869"/>
      <c r="X11" s="1869"/>
      <c r="Y11" s="1869"/>
    </row>
    <row r="12" spans="1:25" ht="24" customHeight="1">
      <c r="B12" s="47" t="s">
        <v>1208</v>
      </c>
      <c r="Q12" s="4" t="s">
        <v>60</v>
      </c>
    </row>
    <row r="13" spans="1:25" ht="24" customHeight="1">
      <c r="B13" s="1784" t="s">
        <v>16</v>
      </c>
      <c r="C13" s="1785"/>
      <c r="D13" s="1785"/>
      <c r="E13" s="1786"/>
      <c r="F13" s="1781">
        <f>'学校入力シート（要入力）'!$F$42</f>
        <v>2021</v>
      </c>
      <c r="G13" s="1781">
        <f>'学校入力シート（要入力）'!$G$42</f>
        <v>2022</v>
      </c>
      <c r="H13" s="1781">
        <f>'学校入力シート（要入力）'!$H$42</f>
        <v>2023</v>
      </c>
      <c r="I13" s="1781">
        <f>'学校入力シート（要入力）'!$I$42</f>
        <v>2024</v>
      </c>
      <c r="J13" s="2160">
        <f>'学校入力シート（要入力）'!$J$42</f>
        <v>2025</v>
      </c>
      <c r="K13" s="1879" t="str">
        <f>"増減
"&amp;$J$13&amp;"-"&amp;$F$13</f>
        <v>増減
2025-2021</v>
      </c>
      <c r="L13" s="1982" t="str">
        <f>"対"&amp;$F$13&amp;"
年度
伸び率"</f>
        <v>対2021
年度
伸び率</v>
      </c>
      <c r="M13" s="1836" t="s">
        <v>14</v>
      </c>
      <c r="N13" s="1876" t="s">
        <v>13</v>
      </c>
      <c r="O13" s="1876" t="s">
        <v>15</v>
      </c>
      <c r="P13" s="3"/>
      <c r="Q13" s="1873" t="s">
        <v>48</v>
      </c>
      <c r="R13" s="837" t="s">
        <v>10</v>
      </c>
      <c r="S13" s="1864" t="s">
        <v>775</v>
      </c>
      <c r="T13" s="1848"/>
      <c r="U13" s="1836"/>
      <c r="V13" s="1796" t="s">
        <v>48</v>
      </c>
      <c r="W13" s="1849" t="s">
        <v>49</v>
      </c>
      <c r="X13" s="1849"/>
      <c r="Y13" s="1850"/>
    </row>
    <row r="14" spans="1:25" ht="24" customHeight="1">
      <c r="B14" s="1787"/>
      <c r="C14" s="1788"/>
      <c r="D14" s="1788"/>
      <c r="E14" s="1789"/>
      <c r="F14" s="1782"/>
      <c r="G14" s="1782"/>
      <c r="H14" s="1782"/>
      <c r="I14" s="1782"/>
      <c r="J14" s="2161"/>
      <c r="K14" s="2130"/>
      <c r="L14" s="2173"/>
      <c r="M14" s="1837"/>
      <c r="N14" s="1877"/>
      <c r="O14" s="1877"/>
      <c r="P14" s="3"/>
      <c r="Q14" s="1874"/>
      <c r="R14" s="276" t="s">
        <v>37</v>
      </c>
      <c r="S14" s="1865"/>
      <c r="T14" s="1866"/>
      <c r="U14" s="1837"/>
      <c r="V14" s="1796"/>
      <c r="W14" s="1851"/>
      <c r="X14" s="1851"/>
      <c r="Y14" s="1852"/>
    </row>
    <row r="15" spans="1:25" ht="24" customHeight="1">
      <c r="B15" s="1790"/>
      <c r="C15" s="1791"/>
      <c r="D15" s="1791"/>
      <c r="E15" s="1792"/>
      <c r="F15" s="1783"/>
      <c r="G15" s="1783"/>
      <c r="H15" s="1783"/>
      <c r="I15" s="1783"/>
      <c r="J15" s="2162"/>
      <c r="K15" s="2131"/>
      <c r="L15" s="1889"/>
      <c r="M15" s="1838"/>
      <c r="N15" s="1878"/>
      <c r="O15" s="1878"/>
      <c r="Q15" s="1875"/>
      <c r="R15" s="354" t="str">
        <f>'目標値入力シート（必要に応じて入力）'!H14</f>
        <v/>
      </c>
      <c r="S15" s="1867"/>
      <c r="T15" s="1868"/>
      <c r="U15" s="1838"/>
      <c r="V15" s="1796"/>
      <c r="W15" s="1853"/>
      <c r="X15" s="1853"/>
      <c r="Y15" s="1854"/>
    </row>
    <row r="16" spans="1:25" ht="24" customHeight="1">
      <c r="B16" s="1901" t="s">
        <v>152</v>
      </c>
      <c r="C16" s="1902"/>
      <c r="D16" s="1902"/>
      <c r="E16" s="1903"/>
      <c r="F16" s="1931" t="str">
        <f>IFERROR((ROUND(F20/F23,8)),"－")</f>
        <v>－</v>
      </c>
      <c r="G16" s="1931" t="str">
        <f t="shared" ref="G16:J16" si="0">IFERROR((ROUND(G20/G23,8)),"－")</f>
        <v>－</v>
      </c>
      <c r="H16" s="1931" t="str">
        <f t="shared" si="0"/>
        <v>－</v>
      </c>
      <c r="I16" s="1931" t="str">
        <f t="shared" si="0"/>
        <v>－</v>
      </c>
      <c r="J16" s="1933" t="str">
        <f t="shared" si="0"/>
        <v>－</v>
      </c>
      <c r="K16" s="2191" t="str">
        <f>IFERROR(ROUND(J16-F16,8)*100,"－")</f>
        <v>－</v>
      </c>
      <c r="L16" s="1832"/>
      <c r="M16" s="2022" t="str">
        <f>IF(R15="","目標入力",IF(J16="－","－",IF(AND(I16&lt;$R$15,J16&lt;$R$15),2,IF(AND(I16&gt;=$R$15,J16&lt;$R$15),4,IF(AND(J16&gt;=$R$15,OR(I16&lt;$R$15,I16="－")),8,IF(AND(I16&gt;=$R$15,J16&gt;=$R$15),10))))))</f>
        <v>目標入力</v>
      </c>
      <c r="N16" s="2027" t="str" cm="1">
        <f t="array" ref="N16">IF('学校入力シート（要入力）'!F4="大学",IFERROR(_xlfn.IFS($K$16="－","－",$K$16/100&gt;=趨勢評価!E31,10,$K$16/100&gt;=趨勢評価!E30,8,$K$16/100&gt;趨勢評価!E29,6,$K$16/100&gt;趨勢評価!E28,4,$K$16/100&lt;=趨勢評価!E28,2),"－"),IFERROR(_xlfn.IFS($K$16="－","－",$K$16/100&gt;=趨勢評価!D55,10,$K$16/100&gt;=趨勢評価!D54,8,$K$16/100&gt;趨勢評価!D53,6,$K$16/100&gt;趨勢評価!D52,4,$K$16/100&lt;=趨勢評価!D52,2),"－"))</f>
        <v>－</v>
      </c>
      <c r="O16" s="1793" t="str">
        <f ca="1">IFERROR(OFFSET(INDEX(Y16:Y25,MATCH(J16,Y16:Y25,-1),1),0,-3),"－")</f>
        <v>－</v>
      </c>
      <c r="Q16" s="1806">
        <v>10</v>
      </c>
      <c r="R16" s="1941" t="s">
        <v>38</v>
      </c>
      <c r="S16" s="1818" t="s">
        <v>996</v>
      </c>
      <c r="T16" s="1813"/>
      <c r="U16" s="1814"/>
      <c r="V16" s="63">
        <v>10</v>
      </c>
      <c r="W16" s="484">
        <f>IF(OR('学校入力シート（要入力）'!$F$4="",'学校入力シート（要入力）'!$F$4="大学"),大学部門!AB36,短大部門!AB36)</f>
        <v>0.85714286000000006</v>
      </c>
      <c r="X16" s="485" t="s">
        <v>544</v>
      </c>
      <c r="Y16" s="605">
        <v>1</v>
      </c>
    </row>
    <row r="17" spans="2:25" ht="24" customHeight="1">
      <c r="B17" s="1904"/>
      <c r="C17" s="1905"/>
      <c r="D17" s="1905"/>
      <c r="E17" s="1906"/>
      <c r="F17" s="1932"/>
      <c r="G17" s="1932"/>
      <c r="H17" s="1932"/>
      <c r="I17" s="1932"/>
      <c r="J17" s="1803"/>
      <c r="K17" s="2120"/>
      <c r="L17" s="1833"/>
      <c r="M17" s="2023"/>
      <c r="N17" s="2027"/>
      <c r="O17" s="1965"/>
      <c r="Q17" s="1806"/>
      <c r="R17" s="1941"/>
      <c r="S17" s="1815"/>
      <c r="T17" s="1816"/>
      <c r="U17" s="1817"/>
      <c r="V17" s="64">
        <v>9</v>
      </c>
      <c r="W17" s="487">
        <f>IF(OR('学校入力シート（要入力）'!$F$4="",'学校入力シート（要入力）'!$F$4="大学"),大学部門!Y36,短大部門!Y36)</f>
        <v>0.76756756999999998</v>
      </c>
      <c r="X17" s="488" t="s">
        <v>544</v>
      </c>
      <c r="Y17" s="489">
        <f>IF(OR('学校入力シート（要入力）'!$F$4="",'学校入力シート（要入力）'!$F$4="大学"),大学部門!AA36,短大部門!AA36)</f>
        <v>0.8571428499999999</v>
      </c>
    </row>
    <row r="18" spans="2:25" ht="24" customHeight="1">
      <c r="B18" s="1904"/>
      <c r="C18" s="1905"/>
      <c r="D18" s="1905"/>
      <c r="E18" s="1906"/>
      <c r="F18" s="1932"/>
      <c r="G18" s="1932"/>
      <c r="H18" s="1932"/>
      <c r="I18" s="1932"/>
      <c r="J18" s="1803"/>
      <c r="K18" s="2120"/>
      <c r="L18" s="1833"/>
      <c r="M18" s="2023"/>
      <c r="N18" s="2027"/>
      <c r="O18" s="1965"/>
      <c r="Q18" s="1796">
        <v>8</v>
      </c>
      <c r="R18" s="1941" t="s">
        <v>145</v>
      </c>
      <c r="S18" s="1818" t="s">
        <v>995</v>
      </c>
      <c r="T18" s="1813"/>
      <c r="U18" s="1814"/>
      <c r="V18" s="63">
        <v>8</v>
      </c>
      <c r="W18" s="484">
        <f>IF(OR('学校入力シート（要入力）'!$F$4="",'学校入力シート（要入力）'!$F$4="大学"),大学部門!V36,短大部門!V36)</f>
        <v>0.70338982999999999</v>
      </c>
      <c r="X18" s="485" t="s">
        <v>544</v>
      </c>
      <c r="Y18" s="490">
        <f>IF(OR('学校入力シート（要入力）'!$F$4="",'学校入力シート（要入力）'!$F$4="大学"),大学部門!X36,短大部門!X36)</f>
        <v>0.76756755999999993</v>
      </c>
    </row>
    <row r="19" spans="2:25" ht="24" customHeight="1">
      <c r="B19" s="1904"/>
      <c r="C19" s="1905"/>
      <c r="D19" s="1905"/>
      <c r="E19" s="1906"/>
      <c r="F19" s="1918"/>
      <c r="G19" s="1918"/>
      <c r="H19" s="1918"/>
      <c r="I19" s="1918"/>
      <c r="J19" s="1934"/>
      <c r="K19" s="1964"/>
      <c r="L19" s="1834"/>
      <c r="M19" s="2023"/>
      <c r="N19" s="2027"/>
      <c r="O19" s="1965"/>
      <c r="Q19" s="1796"/>
      <c r="R19" s="1941"/>
      <c r="S19" s="1815"/>
      <c r="T19" s="1816"/>
      <c r="U19" s="1817"/>
      <c r="V19" s="64">
        <v>7</v>
      </c>
      <c r="W19" s="487">
        <f>IF(OR('学校入力シート（要入力）'!$F$4="",'学校入力シート（要入力）'!$F$4="大学"),大学部門!S36,短大部門!S36)</f>
        <v>0.63745019999999997</v>
      </c>
      <c r="X19" s="488" t="s">
        <v>544</v>
      </c>
      <c r="Y19" s="489">
        <f>IF(OR('学校入力シート（要入力）'!$F$4="",'学校入力シート（要入力）'!$F$4="大学"),大学部門!U36,短大部門!U36)</f>
        <v>0.70338981999999983</v>
      </c>
    </row>
    <row r="20" spans="2:25" ht="24" customHeight="1">
      <c r="B20" s="5"/>
      <c r="C20" s="1890" t="s">
        <v>153</v>
      </c>
      <c r="D20" s="1891"/>
      <c r="E20" s="1892"/>
      <c r="F20" s="2174">
        <f>IFERROR('学校入力シート（要入力）'!F48,"－")</f>
        <v>0</v>
      </c>
      <c r="G20" s="2174">
        <f>IFERROR('学校入力シート（要入力）'!G48,"－")</f>
        <v>0</v>
      </c>
      <c r="H20" s="2174">
        <f>IFERROR('学校入力シート（要入力）'!H48,"－")</f>
        <v>0</v>
      </c>
      <c r="I20" s="2174">
        <f>IFERROR('学校入力シート（要入力）'!I48,"－")</f>
        <v>0</v>
      </c>
      <c r="J20" s="2163">
        <f>IFERROR('学校入力シート（要入力）'!J48,"－")</f>
        <v>0</v>
      </c>
      <c r="K20" s="2192">
        <f>IFERROR(J20-F20,"－")</f>
        <v>0</v>
      </c>
      <c r="L20" s="1803" t="str">
        <f>IFERROR(K20/F20,"－")</f>
        <v>－</v>
      </c>
      <c r="M20" s="2023"/>
      <c r="N20" s="2027"/>
      <c r="O20" s="1965"/>
      <c r="Q20" s="1796">
        <v>6</v>
      </c>
      <c r="R20" s="1941" t="s">
        <v>88</v>
      </c>
      <c r="S20" s="1818" t="s">
        <v>994</v>
      </c>
      <c r="T20" s="1813"/>
      <c r="U20" s="1814"/>
      <c r="V20" s="63">
        <v>6</v>
      </c>
      <c r="W20" s="484">
        <f>IF(OR('学校入力シート（要入力）'!$F$4="",'学校入力シート（要入力）'!$F$4="大学"),大学部門!P36,短大部門!P36)</f>
        <v>0.58778626</v>
      </c>
      <c r="X20" s="485" t="s">
        <v>544</v>
      </c>
      <c r="Y20" s="486">
        <f>IF(OR('学校入力シート（要入力）'!$F$4="",'学校入力シート（要入力）'!$F$4="大学"),大学部門!R36,短大部門!R36)</f>
        <v>0.63745018999999992</v>
      </c>
    </row>
    <row r="21" spans="2:25" ht="24" customHeight="1">
      <c r="B21" s="5"/>
      <c r="C21" s="1910"/>
      <c r="D21" s="1911"/>
      <c r="E21" s="1912"/>
      <c r="F21" s="2175"/>
      <c r="G21" s="2175"/>
      <c r="H21" s="2175"/>
      <c r="I21" s="2175"/>
      <c r="J21" s="2164"/>
      <c r="K21" s="2193"/>
      <c r="L21" s="1929"/>
      <c r="M21" s="2023"/>
      <c r="N21" s="2027"/>
      <c r="O21" s="1965"/>
      <c r="Q21" s="1796"/>
      <c r="R21" s="1941"/>
      <c r="S21" s="1815"/>
      <c r="T21" s="1816"/>
      <c r="U21" s="1817"/>
      <c r="V21" s="64">
        <v>5</v>
      </c>
      <c r="W21" s="487">
        <f>IF(OR('学校入力シート（要入力）'!$F$4="",'学校入力シート（要入力）'!$F$4="大学"),大学部門!M36,短大部門!M36)</f>
        <v>0.51744186000000003</v>
      </c>
      <c r="X21" s="488" t="s">
        <v>544</v>
      </c>
      <c r="Y21" s="489">
        <f>IF(OR('学校入力シート（要入力）'!$F$4="",'学校入力シート（要入力）'!$F$4="大学"),大学部門!O36,短大部門!O36)</f>
        <v>0.58778624999999995</v>
      </c>
    </row>
    <row r="22" spans="2:25" ht="24" customHeight="1">
      <c r="B22" s="5"/>
      <c r="C22" s="1893"/>
      <c r="D22" s="1894"/>
      <c r="E22" s="1895"/>
      <c r="F22" s="2176"/>
      <c r="G22" s="2176"/>
      <c r="H22" s="2176"/>
      <c r="I22" s="2176"/>
      <c r="J22" s="2165"/>
      <c r="K22" s="2194"/>
      <c r="L22" s="1804"/>
      <c r="M22" s="2023"/>
      <c r="N22" s="2027"/>
      <c r="O22" s="1965"/>
      <c r="Q22" s="1796">
        <v>4</v>
      </c>
      <c r="R22" s="1941" t="s">
        <v>147</v>
      </c>
      <c r="S22" s="1818" t="s">
        <v>993</v>
      </c>
      <c r="T22" s="1813"/>
      <c r="U22" s="1814"/>
      <c r="V22" s="63">
        <v>4</v>
      </c>
      <c r="W22" s="484">
        <f>IF(OR('学校入力シート（要入力）'!$F$4="",'学校入力シート（要入力）'!$F$4="大学"),大学部門!J36,短大部門!J36)</f>
        <v>0.45506911999999999</v>
      </c>
      <c r="X22" s="485" t="s">
        <v>544</v>
      </c>
      <c r="Y22" s="486">
        <f>IF(OR('学校入力シート（要入力）'!$F$4="",'学校入力シート（要入力）'!$F$4="大学"),大学部門!L36,短大部門!L36)</f>
        <v>0.51744184999999998</v>
      </c>
    </row>
    <row r="23" spans="2:25" ht="24" customHeight="1">
      <c r="B23" s="5"/>
      <c r="C23" s="1890" t="s">
        <v>146</v>
      </c>
      <c r="D23" s="1891"/>
      <c r="E23" s="1892"/>
      <c r="F23" s="2174">
        <f>IFERROR('学校入力シート（要入力）'!F47,"－")</f>
        <v>0</v>
      </c>
      <c r="G23" s="2174">
        <f>IFERROR('学校入力シート（要入力）'!G47,"－")</f>
        <v>0</v>
      </c>
      <c r="H23" s="2174">
        <f>IFERROR('学校入力シート（要入力）'!H47,"－")</f>
        <v>0</v>
      </c>
      <c r="I23" s="2174">
        <f>IFERROR('学校入力シート（要入力）'!I47,"－")</f>
        <v>0</v>
      </c>
      <c r="J23" s="2163">
        <f>IFERROR('学校入力シート（要入力）'!J47,"－")</f>
        <v>0</v>
      </c>
      <c r="K23" s="2181">
        <f>IFERROR(J23-F23,"－")</f>
        <v>0</v>
      </c>
      <c r="L23" s="1805" t="str">
        <f>IFERROR(K23/F23,"－")</f>
        <v>－</v>
      </c>
      <c r="M23" s="2023"/>
      <c r="N23" s="2027"/>
      <c r="O23" s="1965"/>
      <c r="Q23" s="1796"/>
      <c r="R23" s="1941"/>
      <c r="S23" s="1815"/>
      <c r="T23" s="1816"/>
      <c r="U23" s="1817"/>
      <c r="V23" s="64">
        <v>3</v>
      </c>
      <c r="W23" s="487">
        <f>IF(OR('学校入力シート（要入力）'!$F$4="",'学校入力シート（要入力）'!$F$4="大学"),大学部門!G36,短大部門!G36)</f>
        <v>0.37900875000000001</v>
      </c>
      <c r="X23" s="488" t="s">
        <v>544</v>
      </c>
      <c r="Y23" s="489">
        <f>IF(OR('学校入力シート（要入力）'!$F$4="",'学校入力シート（要入力）'!$F$4="大学"),大学部門!I36,短大部門!I36)</f>
        <v>0.45506911</v>
      </c>
    </row>
    <row r="24" spans="2:25" ht="24" customHeight="1">
      <c r="B24" s="5"/>
      <c r="C24" s="1910"/>
      <c r="D24" s="1911"/>
      <c r="E24" s="1912"/>
      <c r="F24" s="2175"/>
      <c r="G24" s="2175"/>
      <c r="H24" s="2175"/>
      <c r="I24" s="2175"/>
      <c r="J24" s="2164"/>
      <c r="K24" s="2182"/>
      <c r="L24" s="1929"/>
      <c r="M24" s="2023"/>
      <c r="N24" s="2027"/>
      <c r="O24" s="1965"/>
      <c r="Q24" s="1796">
        <v>2</v>
      </c>
      <c r="R24" s="1941" t="s">
        <v>149</v>
      </c>
      <c r="S24" s="1908" t="s">
        <v>992</v>
      </c>
      <c r="T24" s="1820"/>
      <c r="U24" s="1821"/>
      <c r="V24" s="63">
        <v>2</v>
      </c>
      <c r="W24" s="491">
        <f>IF(OR('学校入力シート（要入力）'!$F$4="",'学校入力シート（要入力）'!$F$4="大学"),大学部門!D36,短大部門!D36)</f>
        <v>0.29266408999999999</v>
      </c>
      <c r="X24" s="485" t="s">
        <v>544</v>
      </c>
      <c r="Y24" s="492">
        <f>IF(OR('学校入力シート（要入力）'!$F$4="",'学校入力シート（要入力）'!$F$4="大学"),大学部門!F36,短大部門!F36)</f>
        <v>0.37900874000000001</v>
      </c>
    </row>
    <row r="25" spans="2:25" ht="24" customHeight="1">
      <c r="B25" s="7"/>
      <c r="C25" s="1896"/>
      <c r="D25" s="1897"/>
      <c r="E25" s="1898"/>
      <c r="F25" s="2188"/>
      <c r="G25" s="2188"/>
      <c r="H25" s="2188"/>
      <c r="I25" s="2188"/>
      <c r="J25" s="2189"/>
      <c r="K25" s="2190"/>
      <c r="L25" s="1828"/>
      <c r="M25" s="2024"/>
      <c r="N25" s="2027"/>
      <c r="O25" s="1795"/>
      <c r="Q25" s="1796"/>
      <c r="R25" s="1941"/>
      <c r="S25" s="1822"/>
      <c r="T25" s="1823"/>
      <c r="U25" s="1824"/>
      <c r="V25" s="64">
        <v>1</v>
      </c>
      <c r="W25" s="493"/>
      <c r="X25" s="488" t="s">
        <v>544</v>
      </c>
      <c r="Y25" s="489">
        <f>IF(OR('学校入力シート（要入力）'!$F$4="",'学校入力シート（要入力）'!$F$4="大学"),大学部門!C36,短大部門!C36)</f>
        <v>0.29266407999999999</v>
      </c>
    </row>
    <row r="26" spans="2:25" ht="24" customHeight="1">
      <c r="K26" s="742"/>
      <c r="Q26" s="81" t="s">
        <v>776</v>
      </c>
      <c r="R26" s="47"/>
      <c r="S26" s="47"/>
      <c r="T26" s="47"/>
      <c r="U26" s="47"/>
      <c r="V26" s="47"/>
      <c r="W26" s="430"/>
      <c r="X26" s="47"/>
      <c r="Y26" s="83"/>
    </row>
    <row r="27" spans="2:25" ht="24" customHeight="1">
      <c r="K27" s="543"/>
    </row>
    <row r="29" spans="2:25" ht="24" customHeight="1">
      <c r="K29" s="742"/>
    </row>
  </sheetData>
  <mergeCells count="66">
    <mergeCell ref="J23:J25"/>
    <mergeCell ref="C23:E25"/>
    <mergeCell ref="F23:F25"/>
    <mergeCell ref="G23:G25"/>
    <mergeCell ref="H23:H25"/>
    <mergeCell ref="I23:I25"/>
    <mergeCell ref="K20:K22"/>
    <mergeCell ref="L20:L22"/>
    <mergeCell ref="Q20:Q21"/>
    <mergeCell ref="R20:R21"/>
    <mergeCell ref="S20:U21"/>
    <mergeCell ref="Q22:Q23"/>
    <mergeCell ref="R22:R23"/>
    <mergeCell ref="S22:U23"/>
    <mergeCell ref="K23:K25"/>
    <mergeCell ref="L23:L25"/>
    <mergeCell ref="S24:U25"/>
    <mergeCell ref="L16:L19"/>
    <mergeCell ref="M16:M25"/>
    <mergeCell ref="N16:N25"/>
    <mergeCell ref="O16:O25"/>
    <mergeCell ref="Q16:Q17"/>
    <mergeCell ref="R16:R17"/>
    <mergeCell ref="Q24:Q25"/>
    <mergeCell ref="R24:R25"/>
    <mergeCell ref="S16:U17"/>
    <mergeCell ref="Q18:Q19"/>
    <mergeCell ref="R18:R19"/>
    <mergeCell ref="S18:U19"/>
    <mergeCell ref="C20:E22"/>
    <mergeCell ref="F20:F22"/>
    <mergeCell ref="G20:G22"/>
    <mergeCell ref="H20:H22"/>
    <mergeCell ref="I20:I22"/>
    <mergeCell ref="J20:J22"/>
    <mergeCell ref="W13:Y15"/>
    <mergeCell ref="B16:E19"/>
    <mergeCell ref="F16:F19"/>
    <mergeCell ref="G16:G19"/>
    <mergeCell ref="H16:H19"/>
    <mergeCell ref="I16:I19"/>
    <mergeCell ref="J16:J19"/>
    <mergeCell ref="K16:K19"/>
    <mergeCell ref="K13:K15"/>
    <mergeCell ref="L13:L15"/>
    <mergeCell ref="F13:F15"/>
    <mergeCell ref="G13:G15"/>
    <mergeCell ref="H13:H15"/>
    <mergeCell ref="I13:I15"/>
    <mergeCell ref="S13:U15"/>
    <mergeCell ref="J13:J15"/>
    <mergeCell ref="A1:C1"/>
    <mergeCell ref="D1:H1"/>
    <mergeCell ref="A2:C2"/>
    <mergeCell ref="D2:H2"/>
    <mergeCell ref="H8:Y11"/>
    <mergeCell ref="C9:E9"/>
    <mergeCell ref="C10:E10"/>
    <mergeCell ref="C11:E11"/>
    <mergeCell ref="B13:E15"/>
    <mergeCell ref="V13:V15"/>
    <mergeCell ref="M13:M15"/>
    <mergeCell ref="N13:N15"/>
    <mergeCell ref="O13:O15"/>
    <mergeCell ref="Q13:Q15"/>
    <mergeCell ref="R1:Y1"/>
  </mergeCells>
  <phoneticPr fontId="1"/>
  <conditionalFormatting sqref="S24:U25">
    <cfRule type="expression" dxfId="293" priority="13">
      <formula>$N$16=2</formula>
    </cfRule>
  </conditionalFormatting>
  <conditionalFormatting sqref="R16:R17">
    <cfRule type="expression" dxfId="292" priority="21">
      <formula>$M$16=10</formula>
    </cfRule>
  </conditionalFormatting>
  <conditionalFormatting sqref="R18:R19">
    <cfRule type="expression" dxfId="291" priority="20">
      <formula>$M$16=8</formula>
    </cfRule>
  </conditionalFormatting>
  <conditionalFormatting sqref="R22:R23">
    <cfRule type="expression" dxfId="290" priority="19">
      <formula>$M$16=4</formula>
    </cfRule>
  </conditionalFormatting>
  <conditionalFormatting sqref="R24:R25">
    <cfRule type="expression" dxfId="289" priority="18">
      <formula>$M$16=2</formula>
    </cfRule>
  </conditionalFormatting>
  <conditionalFormatting sqref="S16:U17">
    <cfRule type="expression" dxfId="288" priority="17">
      <formula>$N$16=10</formula>
    </cfRule>
  </conditionalFormatting>
  <conditionalFormatting sqref="S18:U19">
    <cfRule type="expression" dxfId="287" priority="16">
      <formula>$N$16=8</formula>
    </cfRule>
  </conditionalFormatting>
  <conditionalFormatting sqref="S20:U21">
    <cfRule type="expression" dxfId="286" priority="15">
      <formula>$N$16=6</formula>
    </cfRule>
  </conditionalFormatting>
  <conditionalFormatting sqref="S22:U23">
    <cfRule type="expression" dxfId="285" priority="14">
      <formula>$N$16=4</formula>
    </cfRule>
  </conditionalFormatting>
  <conditionalFormatting sqref="W16:X16">
    <cfRule type="expression" dxfId="284" priority="12">
      <formula>$O$16=10</formula>
    </cfRule>
  </conditionalFormatting>
  <conditionalFormatting sqref="W17:Y17">
    <cfRule type="expression" dxfId="283" priority="11">
      <formula>$O$16=9</formula>
    </cfRule>
  </conditionalFormatting>
  <conditionalFormatting sqref="W18:Y18">
    <cfRule type="expression" dxfId="282" priority="10">
      <formula>$O$16=8</formula>
    </cfRule>
  </conditionalFormatting>
  <conditionalFormatting sqref="W19:Y19">
    <cfRule type="expression" dxfId="281" priority="9">
      <formula>$O$16=7</formula>
    </cfRule>
  </conditionalFormatting>
  <conditionalFormatting sqref="W20:Y20">
    <cfRule type="expression" dxfId="280" priority="8">
      <formula>$O$16=6</formula>
    </cfRule>
  </conditionalFormatting>
  <conditionalFormatting sqref="W21:Y21">
    <cfRule type="expression" dxfId="279" priority="7">
      <formula>$O$16=5</formula>
    </cfRule>
  </conditionalFormatting>
  <conditionalFormatting sqref="W22:Y22">
    <cfRule type="expression" dxfId="278" priority="6">
      <formula>$O$16=4</formula>
    </cfRule>
  </conditionalFormatting>
  <conditionalFormatting sqref="W23:Y23">
    <cfRule type="expression" dxfId="277" priority="5">
      <formula>$O$16=3</formula>
    </cfRule>
  </conditionalFormatting>
  <conditionalFormatting sqref="W24:Y24">
    <cfRule type="expression" dxfId="276" priority="4">
      <formula>$O$16=2</formula>
    </cfRule>
  </conditionalFormatting>
  <conditionalFormatting sqref="W25:Y25">
    <cfRule type="expression" dxfId="275" priority="3">
      <formula>$O$16=1</formula>
    </cfRule>
  </conditionalFormatting>
  <conditionalFormatting sqref="Y16">
    <cfRule type="expression" dxfId="274" priority="1">
      <formula>$O$16=10</formula>
    </cfRule>
  </conditionalFormatting>
  <conditionalFormatting sqref="Y16">
    <cfRule type="expression" dxfId="273" priority="2">
      <formula>$O$16=10</formula>
    </cfRule>
  </conditionalFormatting>
  <hyperlinks>
    <hyperlink ref="R1:Y1" location="'総括表 (部門)'!A1" display="総括表（部門）へ戻る"/>
  </hyperlinks>
  <printOptions horizontalCentered="1" verticalCentered="1"/>
  <pageMargins left="0.39370078740157483" right="0.39370078740157483" top="0.39370078740157483" bottom="0.39370078740157483" header="0" footer="0.19685039370078741"/>
  <pageSetup paperSize="9" scale="78" orientation="landscape" r:id="rId1"/>
  <headerFooter scaleWithDoc="0">
    <oddFooter>&amp;P / &amp;N ページ</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FFCCFF"/>
    <pageSetUpPr fitToPage="1"/>
  </sheetPr>
  <dimension ref="A1:Y26"/>
  <sheetViews>
    <sheetView showGridLines="0" zoomScaleNormal="100" zoomScaleSheetLayoutView="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2.21875" style="1" customWidth="1"/>
    <col min="17" max="17" width="3.6640625" style="2" customWidth="1"/>
    <col min="18" max="18" width="13.77734375" style="1" customWidth="1"/>
    <col min="19" max="19" width="5.6640625" style="1" customWidth="1"/>
    <col min="20" max="20" width="2.6640625" style="2" customWidth="1"/>
    <col min="21" max="21" width="5.6640625" style="1" customWidth="1"/>
    <col min="22" max="22" width="3.44140625" style="1" bestFit="1" customWidth="1"/>
    <col min="23" max="23" width="5.109375" style="428" customWidth="1"/>
    <col min="24" max="24" width="2.6640625" style="1" customWidth="1"/>
    <col min="25" max="25" width="5.109375" style="426" customWidth="1"/>
    <col min="26" max="16384" width="10.6640625" style="1"/>
  </cols>
  <sheetData>
    <row r="1" spans="1:25" ht="24" customHeight="1" thickBot="1">
      <c r="A1" s="2103" t="s">
        <v>0</v>
      </c>
      <c r="B1" s="2104"/>
      <c r="C1" s="2104"/>
      <c r="D1" s="2105" t="str">
        <f>IF('学校入力シート（要入力）'!F3="","",'学校入力シート（要入力）'!F3)</f>
        <v/>
      </c>
      <c r="E1" s="2105"/>
      <c r="F1" s="2105"/>
      <c r="G1" s="2105"/>
      <c r="H1" s="2106"/>
      <c r="I1" s="58"/>
      <c r="J1" s="58"/>
      <c r="K1" s="58"/>
      <c r="L1" s="58"/>
      <c r="M1" s="58"/>
      <c r="N1" s="58"/>
      <c r="O1" s="58"/>
      <c r="P1" s="58"/>
      <c r="Q1" s="65"/>
      <c r="R1" s="1885" t="s">
        <v>492</v>
      </c>
      <c r="S1" s="1886"/>
      <c r="T1" s="1886"/>
      <c r="U1" s="1886"/>
      <c r="V1" s="1886"/>
      <c r="W1" s="1886"/>
      <c r="X1" s="1886"/>
      <c r="Y1" s="1886"/>
    </row>
    <row r="2" spans="1:25" ht="24" customHeight="1" thickBot="1">
      <c r="A2" s="2103" t="s">
        <v>128</v>
      </c>
      <c r="B2" s="2104"/>
      <c r="C2" s="2104"/>
      <c r="D2" s="2105" t="str">
        <f>IF('学校入力シート（要入力）'!F5="","",'学校入力シート（要入力）'!F5)</f>
        <v/>
      </c>
      <c r="E2" s="2105"/>
      <c r="F2" s="2105"/>
      <c r="G2" s="2105"/>
      <c r="H2" s="2106"/>
      <c r="I2" s="58"/>
      <c r="J2" s="58"/>
      <c r="K2" s="58"/>
      <c r="L2" s="58"/>
      <c r="M2" s="58"/>
      <c r="N2" s="58"/>
      <c r="O2" s="58"/>
      <c r="P2" s="58"/>
      <c r="Q2" s="65"/>
      <c r="R2" s="58"/>
      <c r="S2" s="58"/>
      <c r="T2" s="65"/>
      <c r="U2" s="58"/>
      <c r="V2" s="58"/>
      <c r="X2" s="58"/>
    </row>
    <row r="3" spans="1:25" ht="24" customHeight="1">
      <c r="A3" s="58"/>
      <c r="B3" s="58"/>
      <c r="C3" s="58"/>
      <c r="D3" s="58"/>
      <c r="E3" s="58"/>
      <c r="F3" s="58"/>
      <c r="G3" s="58"/>
      <c r="H3" s="58"/>
      <c r="I3" s="58"/>
      <c r="J3" s="58"/>
      <c r="K3" s="58"/>
      <c r="L3" s="58"/>
      <c r="M3" s="58"/>
      <c r="N3" s="58"/>
      <c r="O3" s="58"/>
      <c r="P3" s="58"/>
      <c r="Q3" s="65"/>
      <c r="R3" s="58"/>
      <c r="S3" s="58"/>
      <c r="T3" s="65"/>
      <c r="U3" s="58"/>
      <c r="V3" s="58"/>
      <c r="X3" s="58"/>
    </row>
    <row r="4" spans="1:25" ht="24" customHeight="1">
      <c r="A4" s="57" t="s">
        <v>129</v>
      </c>
      <c r="B4" s="58"/>
      <c r="C4" s="58"/>
      <c r="D4" s="58"/>
      <c r="E4" s="58"/>
      <c r="F4" s="58"/>
      <c r="G4" s="58"/>
      <c r="H4" s="58"/>
      <c r="I4" s="58"/>
      <c r="J4" s="58"/>
      <c r="K4" s="58"/>
      <c r="L4" s="58"/>
      <c r="M4" s="58"/>
      <c r="N4" s="58"/>
      <c r="O4" s="58"/>
      <c r="P4" s="58"/>
      <c r="Q4" s="65"/>
      <c r="R4" s="58"/>
      <c r="S4" s="58"/>
      <c r="T4" s="65"/>
      <c r="U4" s="58"/>
      <c r="V4" s="58"/>
      <c r="X4" s="58"/>
    </row>
    <row r="5" spans="1:25" ht="24" customHeight="1">
      <c r="A5" s="57" t="s">
        <v>134</v>
      </c>
      <c r="B5" s="58"/>
      <c r="C5" s="58"/>
      <c r="D5" s="58"/>
      <c r="E5" s="58"/>
      <c r="F5" s="58"/>
      <c r="G5" s="58"/>
      <c r="I5" s="58"/>
      <c r="J5" s="58"/>
      <c r="K5" s="58"/>
      <c r="L5" s="58"/>
      <c r="M5" s="58"/>
      <c r="N5" s="58"/>
      <c r="O5" s="58"/>
      <c r="P5" s="58"/>
      <c r="Q5" s="65"/>
      <c r="R5" s="58"/>
      <c r="S5" s="58"/>
      <c r="T5" s="65"/>
      <c r="U5" s="58"/>
      <c r="V5" s="58"/>
      <c r="X5" s="58"/>
    </row>
    <row r="6" spans="1:25" ht="24" customHeight="1">
      <c r="A6" s="58"/>
      <c r="B6" s="58"/>
      <c r="C6" s="58"/>
      <c r="D6" s="58"/>
      <c r="E6" s="58"/>
      <c r="F6" s="58"/>
      <c r="G6" s="58"/>
      <c r="I6" s="114"/>
      <c r="J6" s="114"/>
      <c r="K6" s="114"/>
      <c r="L6" s="114"/>
      <c r="M6" s="114"/>
      <c r="N6" s="114"/>
      <c r="O6" s="114"/>
      <c r="P6" s="114"/>
      <c r="Q6" s="114"/>
      <c r="R6" s="114"/>
      <c r="S6" s="114"/>
      <c r="T6" s="114"/>
      <c r="U6" s="114"/>
      <c r="V6" s="114"/>
      <c r="W6" s="429"/>
      <c r="X6" s="114"/>
      <c r="Y6" s="427"/>
    </row>
    <row r="7" spans="1:25" ht="24" customHeight="1">
      <c r="A7" s="58"/>
      <c r="B7" s="59" t="s">
        <v>154</v>
      </c>
      <c r="C7" s="58"/>
      <c r="D7" s="58"/>
      <c r="E7" s="58"/>
      <c r="F7" s="58"/>
      <c r="G7" s="58"/>
      <c r="H7" s="58" t="s">
        <v>3</v>
      </c>
      <c r="I7" s="114"/>
      <c r="J7" s="114"/>
      <c r="K7" s="114"/>
      <c r="L7" s="114"/>
      <c r="M7" s="114"/>
      <c r="N7" s="114"/>
      <c r="O7" s="114"/>
      <c r="P7" s="114"/>
      <c r="Q7" s="114"/>
      <c r="R7" s="114"/>
      <c r="S7" s="114"/>
      <c r="T7" s="114"/>
      <c r="U7" s="114"/>
      <c r="V7" s="114"/>
      <c r="W7" s="429"/>
      <c r="X7" s="114"/>
      <c r="Y7" s="427"/>
    </row>
    <row r="8" spans="1:25" ht="24" customHeight="1">
      <c r="A8" s="58"/>
      <c r="B8" s="59"/>
      <c r="C8" s="59" t="s">
        <v>17</v>
      </c>
      <c r="D8" s="58"/>
      <c r="E8" s="58"/>
      <c r="F8" s="58"/>
      <c r="G8" s="58"/>
      <c r="H8" s="1869" t="s">
        <v>870</v>
      </c>
      <c r="I8" s="1869"/>
      <c r="J8" s="1869"/>
      <c r="K8" s="1869"/>
      <c r="L8" s="1869"/>
      <c r="M8" s="1869"/>
      <c r="N8" s="1869"/>
      <c r="O8" s="1869"/>
      <c r="P8" s="1869"/>
      <c r="Q8" s="1869"/>
      <c r="R8" s="1869"/>
      <c r="S8" s="1869"/>
      <c r="T8" s="1869"/>
      <c r="U8" s="1869"/>
      <c r="V8" s="1869"/>
      <c r="W8" s="1869"/>
      <c r="X8" s="1869"/>
      <c r="Y8" s="1869"/>
    </row>
    <row r="9" spans="1:25" ht="24" customHeight="1">
      <c r="A9" s="58"/>
      <c r="B9" s="58"/>
      <c r="C9" s="1862" t="s">
        <v>1201</v>
      </c>
      <c r="D9" s="1862"/>
      <c r="E9" s="1862"/>
      <c r="F9" s="59"/>
      <c r="G9" s="59"/>
      <c r="H9" s="1869"/>
      <c r="I9" s="1869"/>
      <c r="J9" s="1869"/>
      <c r="K9" s="1869"/>
      <c r="L9" s="1869"/>
      <c r="M9" s="1869"/>
      <c r="N9" s="1869"/>
      <c r="O9" s="1869"/>
      <c r="P9" s="1869"/>
      <c r="Q9" s="1869"/>
      <c r="R9" s="1869"/>
      <c r="S9" s="1869"/>
      <c r="T9" s="1869"/>
      <c r="U9" s="1869"/>
      <c r="V9" s="1869"/>
      <c r="W9" s="1869"/>
      <c r="X9" s="1869"/>
      <c r="Y9" s="1869"/>
    </row>
    <row r="10" spans="1:25" ht="24" customHeight="1">
      <c r="A10" s="58"/>
      <c r="B10" s="59"/>
      <c r="C10" s="1863" t="s">
        <v>151</v>
      </c>
      <c r="D10" s="1863"/>
      <c r="E10" s="1863"/>
      <c r="F10" s="59"/>
      <c r="G10" s="59"/>
      <c r="H10" s="1869"/>
      <c r="I10" s="1869"/>
      <c r="J10" s="1869"/>
      <c r="K10" s="1869"/>
      <c r="L10" s="1869"/>
      <c r="M10" s="1869"/>
      <c r="N10" s="1869"/>
      <c r="O10" s="1869"/>
      <c r="P10" s="1869"/>
      <c r="Q10" s="1869"/>
      <c r="R10" s="1869"/>
      <c r="S10" s="1869"/>
      <c r="T10" s="1869"/>
      <c r="U10" s="1869"/>
      <c r="V10" s="1869"/>
      <c r="W10" s="1869"/>
      <c r="X10" s="1869"/>
      <c r="Y10" s="1869"/>
    </row>
    <row r="11" spans="1:25" ht="24" customHeight="1">
      <c r="B11" s="8"/>
      <c r="C11" s="1861"/>
      <c r="D11" s="1861"/>
      <c r="E11" s="1861"/>
      <c r="F11" s="8"/>
      <c r="G11" s="8"/>
      <c r="H11" s="1869"/>
      <c r="I11" s="1869"/>
      <c r="J11" s="1869"/>
      <c r="K11" s="1869"/>
      <c r="L11" s="1869"/>
      <c r="M11" s="1869"/>
      <c r="N11" s="1869"/>
      <c r="O11" s="1869"/>
      <c r="P11" s="1869"/>
      <c r="Q11" s="1869"/>
      <c r="R11" s="1869"/>
      <c r="S11" s="1869"/>
      <c r="T11" s="1869"/>
      <c r="U11" s="1869"/>
      <c r="V11" s="1869"/>
      <c r="W11" s="1869"/>
      <c r="X11" s="1869"/>
      <c r="Y11" s="1869"/>
    </row>
    <row r="12" spans="1:25" ht="24" customHeight="1">
      <c r="B12" s="47" t="s">
        <v>1208</v>
      </c>
      <c r="Q12" s="4" t="s">
        <v>60</v>
      </c>
    </row>
    <row r="13" spans="1:25" ht="24" customHeight="1">
      <c r="B13" s="1784" t="s">
        <v>16</v>
      </c>
      <c r="C13" s="1785"/>
      <c r="D13" s="1785"/>
      <c r="E13" s="1786"/>
      <c r="F13" s="1781">
        <f>'学校入力シート（要入力）'!$F$42</f>
        <v>2021</v>
      </c>
      <c r="G13" s="1781">
        <f>'学校入力シート（要入力）'!$G$42</f>
        <v>2022</v>
      </c>
      <c r="H13" s="1781">
        <f>'学校入力シート（要入力）'!$H$42</f>
        <v>2023</v>
      </c>
      <c r="I13" s="1781">
        <f>'学校入力シート（要入力）'!$I$42</f>
        <v>2024</v>
      </c>
      <c r="J13" s="2160">
        <f>'学校入力シート（要入力）'!$J$42</f>
        <v>2025</v>
      </c>
      <c r="K13" s="1879" t="str">
        <f>"増減
"&amp;$J$13&amp;"-"&amp;$F$13</f>
        <v>増減
2025-2021</v>
      </c>
      <c r="L13" s="1982" t="str">
        <f>"対"&amp;$F$13&amp;"
年度
伸び率"</f>
        <v>対2021
年度
伸び率</v>
      </c>
      <c r="M13" s="1836" t="s">
        <v>14</v>
      </c>
      <c r="N13" s="1876" t="s">
        <v>13</v>
      </c>
      <c r="O13" s="1876" t="s">
        <v>15</v>
      </c>
      <c r="P13" s="3"/>
      <c r="Q13" s="1873" t="s">
        <v>48</v>
      </c>
      <c r="R13" s="837" t="s">
        <v>10</v>
      </c>
      <c r="S13" s="1864" t="s">
        <v>775</v>
      </c>
      <c r="T13" s="1848"/>
      <c r="U13" s="1836"/>
      <c r="V13" s="1796" t="s">
        <v>48</v>
      </c>
      <c r="W13" s="1849" t="s">
        <v>49</v>
      </c>
      <c r="X13" s="1849"/>
      <c r="Y13" s="1850"/>
    </row>
    <row r="14" spans="1:25" ht="24" customHeight="1">
      <c r="B14" s="1787"/>
      <c r="C14" s="1788"/>
      <c r="D14" s="1788"/>
      <c r="E14" s="1789"/>
      <c r="F14" s="1782"/>
      <c r="G14" s="1782"/>
      <c r="H14" s="1782"/>
      <c r="I14" s="1782"/>
      <c r="J14" s="2161"/>
      <c r="K14" s="2130"/>
      <c r="L14" s="2173"/>
      <c r="M14" s="1837"/>
      <c r="N14" s="1877"/>
      <c r="O14" s="1877"/>
      <c r="P14" s="3"/>
      <c r="Q14" s="1874"/>
      <c r="R14" s="276" t="s">
        <v>37</v>
      </c>
      <c r="S14" s="1865"/>
      <c r="T14" s="1866"/>
      <c r="U14" s="1837"/>
      <c r="V14" s="1796"/>
      <c r="W14" s="1851"/>
      <c r="X14" s="1851"/>
      <c r="Y14" s="1852"/>
    </row>
    <row r="15" spans="1:25" ht="24" customHeight="1">
      <c r="B15" s="1790"/>
      <c r="C15" s="1791"/>
      <c r="D15" s="1791"/>
      <c r="E15" s="1792"/>
      <c r="F15" s="1783"/>
      <c r="G15" s="1783"/>
      <c r="H15" s="1783"/>
      <c r="I15" s="1783"/>
      <c r="J15" s="2162"/>
      <c r="K15" s="2131"/>
      <c r="L15" s="1889"/>
      <c r="M15" s="1838"/>
      <c r="N15" s="1878"/>
      <c r="O15" s="1878"/>
      <c r="Q15" s="1875"/>
      <c r="R15" s="354" t="str">
        <f>'目標値入力シート（必要に応じて入力）'!H15</f>
        <v/>
      </c>
      <c r="S15" s="1867"/>
      <c r="T15" s="1868"/>
      <c r="U15" s="1838"/>
      <c r="V15" s="1796"/>
      <c r="W15" s="1853"/>
      <c r="X15" s="1853"/>
      <c r="Y15" s="1854"/>
    </row>
    <row r="16" spans="1:25" ht="24" customHeight="1">
      <c r="B16" s="1901" t="s">
        <v>155</v>
      </c>
      <c r="C16" s="1902"/>
      <c r="D16" s="1902"/>
      <c r="E16" s="1903"/>
      <c r="F16" s="1916" t="str">
        <f>IFERROR((ROUND(F20/F23,8)),"－")</f>
        <v>－</v>
      </c>
      <c r="G16" s="1916" t="str">
        <f t="shared" ref="G16:J16" si="0">IFERROR((ROUND(G20/G23,8)),"－")</f>
        <v>－</v>
      </c>
      <c r="H16" s="1916" t="str">
        <f t="shared" si="0"/>
        <v>－</v>
      </c>
      <c r="I16" s="1916" t="str">
        <f t="shared" si="0"/>
        <v>－</v>
      </c>
      <c r="J16" s="1916" t="str">
        <f t="shared" si="0"/>
        <v>－</v>
      </c>
      <c r="K16" s="1963" t="str">
        <f>IFERROR(ROUND(J16-F16,8)*100,"－")</f>
        <v>－</v>
      </c>
      <c r="L16" s="1832"/>
      <c r="M16" s="2022" t="str">
        <f>IF(R15="","目標入力",IF(J16="－","－",IF(AND(I16&lt;$R$15,J16&lt;$R$15),2,IF(AND(I16&gt;=$R$15,J16&lt;$R$15),4,IF(AND(J16&gt;=$R$15,OR(I16&lt;$R$15,I16="－")),8,IF(AND(I16&gt;=$R$15,J16&gt;=$R$15),10))))))</f>
        <v>目標入力</v>
      </c>
      <c r="N16" s="1925" t="str" cm="1">
        <f t="array" ref="N16">IF('学校入力シート（要入力）'!F4="大学",IFERROR(_xlfn.IFS($K$16="－","－",$K$16/100&gt;=趨勢評価!F31,10,$K$16/100&gt;=趨勢評価!F30,8,$K$16/100&gt;趨勢評価!F29,6,$K$16/100&gt;趨勢評価!F28,4,$K$16/100&lt;=趨勢評価!F28,2),"－"),IFERROR(_xlfn.IFS($K$16="－","－",$K$16/100&gt;=趨勢評価!E55,10,$K$16/100&gt;=趨勢評価!E54,8,$K$16/100&gt;趨勢評価!E53,6,$K$16/100&gt;趨勢評価!E52,4,$K$16/100&lt;=趨勢評価!E52,2),"－"))</f>
        <v>－</v>
      </c>
      <c r="O16" s="1793" t="str">
        <f ca="1">IFERROR(OFFSET(INDEX(Y16:Y25,MATCH(J16,Y16:Y25,-1),1),0,-3),"－")</f>
        <v>－</v>
      </c>
      <c r="Q16" s="1806">
        <v>10</v>
      </c>
      <c r="R16" s="1941" t="s">
        <v>38</v>
      </c>
      <c r="S16" s="1818" t="s">
        <v>996</v>
      </c>
      <c r="T16" s="1813"/>
      <c r="U16" s="1814"/>
      <c r="V16" s="63">
        <v>10</v>
      </c>
      <c r="W16" s="484">
        <f>IF(OR('学校入力シート（要入力）'!$F$4="",'学校入力シート（要入力）'!$F$4="大学"),大学部門!AB37,短大部門!AB37)</f>
        <v>0.83789785000000006</v>
      </c>
      <c r="X16" s="485" t="s">
        <v>512</v>
      </c>
      <c r="Y16" s="605">
        <v>1</v>
      </c>
    </row>
    <row r="17" spans="2:25" ht="24" customHeight="1">
      <c r="B17" s="1904"/>
      <c r="C17" s="1905"/>
      <c r="D17" s="1905"/>
      <c r="E17" s="1906"/>
      <c r="F17" s="1917"/>
      <c r="G17" s="1917"/>
      <c r="H17" s="1917"/>
      <c r="I17" s="1917"/>
      <c r="J17" s="1917"/>
      <c r="K17" s="2120"/>
      <c r="L17" s="1833"/>
      <c r="M17" s="2023"/>
      <c r="N17" s="1926"/>
      <c r="O17" s="1965"/>
      <c r="Q17" s="1806"/>
      <c r="R17" s="1941"/>
      <c r="S17" s="1815"/>
      <c r="T17" s="1816"/>
      <c r="U17" s="1817"/>
      <c r="V17" s="64">
        <v>9</v>
      </c>
      <c r="W17" s="487">
        <f>IF(OR('学校入力シート（要入力）'!$F$4="",'学校入力シート（要入力）'!$F$4="大学"),大学部門!Y37,短大部門!Y37)</f>
        <v>0.74706343000000008</v>
      </c>
      <c r="X17" s="488" t="s">
        <v>544</v>
      </c>
      <c r="Y17" s="489">
        <f>IF(OR('学校入力シート（要入力）'!$F$4="",'学校入力シート（要入力）'!$F$4="大学"),大学部門!AA37,短大部門!AA37)</f>
        <v>0.83789784</v>
      </c>
    </row>
    <row r="18" spans="2:25" ht="24" customHeight="1">
      <c r="B18" s="1904"/>
      <c r="C18" s="1905"/>
      <c r="D18" s="1905"/>
      <c r="E18" s="1906"/>
      <c r="F18" s="1917"/>
      <c r="G18" s="1917"/>
      <c r="H18" s="1917"/>
      <c r="I18" s="1917"/>
      <c r="J18" s="1917"/>
      <c r="K18" s="2120"/>
      <c r="L18" s="1833"/>
      <c r="M18" s="2023"/>
      <c r="N18" s="1926"/>
      <c r="O18" s="1965"/>
      <c r="Q18" s="1796">
        <v>8</v>
      </c>
      <c r="R18" s="1941" t="s">
        <v>145</v>
      </c>
      <c r="S18" s="1818" t="s">
        <v>995</v>
      </c>
      <c r="T18" s="1813"/>
      <c r="U18" s="1814"/>
      <c r="V18" s="63">
        <v>8</v>
      </c>
      <c r="W18" s="484">
        <f>IF(OR('学校入力シート（要入力）'!$F$4="",'学校入力シート（要入力）'!$F$4="大学"),大学部門!V37,短大部門!V37)</f>
        <v>0.67808219000000003</v>
      </c>
      <c r="X18" s="485" t="s">
        <v>544</v>
      </c>
      <c r="Y18" s="490">
        <f>IF(OR('学校入力シート（要入力）'!$F$4="",'学校入力シート（要入力）'!$F$4="大学"),大学部門!X37,短大部門!X37)</f>
        <v>0.74706341999999992</v>
      </c>
    </row>
    <row r="19" spans="2:25" ht="24" customHeight="1">
      <c r="B19" s="1904"/>
      <c r="C19" s="1905"/>
      <c r="D19" s="1905"/>
      <c r="E19" s="1906"/>
      <c r="F19" s="1918"/>
      <c r="G19" s="1918"/>
      <c r="H19" s="1918"/>
      <c r="I19" s="1918"/>
      <c r="J19" s="1918"/>
      <c r="K19" s="1964"/>
      <c r="L19" s="1834"/>
      <c r="M19" s="2023"/>
      <c r="N19" s="1926"/>
      <c r="O19" s="1965"/>
      <c r="Q19" s="1796"/>
      <c r="R19" s="1941"/>
      <c r="S19" s="1815"/>
      <c r="T19" s="1816"/>
      <c r="U19" s="1817"/>
      <c r="V19" s="64">
        <v>7</v>
      </c>
      <c r="W19" s="487">
        <f>IF(OR('学校入力シート（要入力）'!$F$4="",'学校入力シート（要入力）'!$F$4="大学"),大学部門!S37,短大部門!S37)</f>
        <v>0.60824741999999998</v>
      </c>
      <c r="X19" s="488" t="s">
        <v>544</v>
      </c>
      <c r="Y19" s="489">
        <f>IF(OR('学校入力シート（要入力）'!$F$4="",'学校入力シート（要入力）'!$F$4="大学"),大学部門!U37,短大部門!U37)</f>
        <v>0.67808217999999998</v>
      </c>
    </row>
    <row r="20" spans="2:25" ht="24" customHeight="1">
      <c r="B20" s="5"/>
      <c r="C20" s="1890" t="s">
        <v>1202</v>
      </c>
      <c r="D20" s="1891"/>
      <c r="E20" s="1892"/>
      <c r="F20" s="2174">
        <f>IFERROR('学校入力シート（要入力）'!F49,"－")</f>
        <v>0</v>
      </c>
      <c r="G20" s="2174">
        <f>IFERROR('学校入力シート（要入力）'!G49,"－")</f>
        <v>0</v>
      </c>
      <c r="H20" s="2174">
        <f>IFERROR('学校入力シート（要入力）'!H49,"－")</f>
        <v>0</v>
      </c>
      <c r="I20" s="2174">
        <f>IFERROR('学校入力シート（要入力）'!I49,"－")</f>
        <v>0</v>
      </c>
      <c r="J20" s="2163">
        <f>IFERROR('学校入力シート（要入力）'!J49,"－")</f>
        <v>0</v>
      </c>
      <c r="K20" s="2181">
        <f>IFERROR(J20-F20,"－")</f>
        <v>0</v>
      </c>
      <c r="L20" s="1803" t="str">
        <f>IFERROR(K20/F20,"－")</f>
        <v>－</v>
      </c>
      <c r="M20" s="2023"/>
      <c r="N20" s="1926"/>
      <c r="O20" s="1965"/>
      <c r="Q20" s="1796">
        <v>6</v>
      </c>
      <c r="R20" s="1941" t="s">
        <v>88</v>
      </c>
      <c r="S20" s="1818" t="s">
        <v>994</v>
      </c>
      <c r="T20" s="1813"/>
      <c r="U20" s="1814"/>
      <c r="V20" s="63">
        <v>6</v>
      </c>
      <c r="W20" s="484">
        <f>IF(OR('学校入力シート（要入力）'!$F$4="",'学校入力シート（要入力）'!$F$4="大学"),大学部門!P37,短大部門!P37)</f>
        <v>0.55339806000000002</v>
      </c>
      <c r="X20" s="485" t="s">
        <v>544</v>
      </c>
      <c r="Y20" s="486">
        <f>IF(OR('学校入力シート（要入力）'!$F$4="",'学校入力シート（要入力）'!$F$4="大学"),大学部門!R37,短大部門!R37)</f>
        <v>0.60824740999999993</v>
      </c>
    </row>
    <row r="21" spans="2:25" ht="24" customHeight="1">
      <c r="B21" s="5"/>
      <c r="C21" s="1910"/>
      <c r="D21" s="1911"/>
      <c r="E21" s="1912"/>
      <c r="F21" s="2175"/>
      <c r="G21" s="2175"/>
      <c r="H21" s="2175"/>
      <c r="I21" s="2175"/>
      <c r="J21" s="2164"/>
      <c r="K21" s="2182"/>
      <c r="L21" s="1929"/>
      <c r="M21" s="2023"/>
      <c r="N21" s="1926"/>
      <c r="O21" s="1965"/>
      <c r="Q21" s="1796"/>
      <c r="R21" s="1941"/>
      <c r="S21" s="1815"/>
      <c r="T21" s="1816"/>
      <c r="U21" s="1817"/>
      <c r="V21" s="64">
        <v>5</v>
      </c>
      <c r="W21" s="487">
        <f>IF(OR('学校入力シート（要入力）'!$F$4="",'学校入力シート（要入力）'!$F$4="大学"),大学部門!M37,短大部門!M37)</f>
        <v>0.49855907999999999</v>
      </c>
      <c r="X21" s="488" t="s">
        <v>544</v>
      </c>
      <c r="Y21" s="489">
        <f>IF(OR('学校入力シート（要入力）'!$F$4="",'学校入力シート（要入力）'!$F$4="大学"),大学部門!O37,短大部門!O37)</f>
        <v>0.55339804999999997</v>
      </c>
    </row>
    <row r="22" spans="2:25" ht="24" customHeight="1">
      <c r="B22" s="5"/>
      <c r="C22" s="1893"/>
      <c r="D22" s="1894"/>
      <c r="E22" s="1895"/>
      <c r="F22" s="2176"/>
      <c r="G22" s="2176"/>
      <c r="H22" s="2176"/>
      <c r="I22" s="2176"/>
      <c r="J22" s="2165"/>
      <c r="K22" s="2183"/>
      <c r="L22" s="1804"/>
      <c r="M22" s="2023"/>
      <c r="N22" s="1926"/>
      <c r="O22" s="1965"/>
      <c r="Q22" s="1796">
        <v>4</v>
      </c>
      <c r="R22" s="1941" t="s">
        <v>147</v>
      </c>
      <c r="S22" s="1818" t="s">
        <v>993</v>
      </c>
      <c r="T22" s="1813"/>
      <c r="U22" s="1814"/>
      <c r="V22" s="63">
        <v>4</v>
      </c>
      <c r="W22" s="484">
        <f>IF(OR('学校入力シート（要入力）'!$F$4="",'学校入力シート（要入力）'!$F$4="大学"),大学部門!J37,短大部門!J37)</f>
        <v>0.44256941</v>
      </c>
      <c r="X22" s="485" t="s">
        <v>544</v>
      </c>
      <c r="Y22" s="486">
        <f>IF(OR('学校入力シート（要入力）'!$F$4="",'学校入力シート（要入力）'!$F$4="大学"),大学部門!L37,短大部門!L37)</f>
        <v>0.49855906999999999</v>
      </c>
    </row>
    <row r="23" spans="2:25" ht="24" customHeight="1">
      <c r="B23" s="5"/>
      <c r="C23" s="1890" t="s">
        <v>156</v>
      </c>
      <c r="D23" s="1891"/>
      <c r="E23" s="1892"/>
      <c r="F23" s="2174">
        <f>IFERROR('学校入力シート（要入力）'!F48,"－")</f>
        <v>0</v>
      </c>
      <c r="G23" s="2174">
        <f>IFERROR('学校入力シート（要入力）'!G48,"－")</f>
        <v>0</v>
      </c>
      <c r="H23" s="2174">
        <f>IFERROR('学校入力シート（要入力）'!H48,"－")</f>
        <v>0</v>
      </c>
      <c r="I23" s="2174">
        <f>IFERROR('学校入力シート（要入力）'!I48,"－")</f>
        <v>0</v>
      </c>
      <c r="J23" s="2163">
        <f>IFERROR('学校入力シート（要入力）'!J48,"－")</f>
        <v>0</v>
      </c>
      <c r="K23" s="2181">
        <f>IFERROR(J23-F23,"－")</f>
        <v>0</v>
      </c>
      <c r="L23" s="1805" t="str">
        <f>IFERROR(K23/F23,"－")</f>
        <v>－</v>
      </c>
      <c r="M23" s="2023"/>
      <c r="N23" s="1926"/>
      <c r="O23" s="1965"/>
      <c r="Q23" s="1796"/>
      <c r="R23" s="1941"/>
      <c r="S23" s="1815"/>
      <c r="T23" s="1816"/>
      <c r="U23" s="1817"/>
      <c r="V23" s="64">
        <v>3</v>
      </c>
      <c r="W23" s="487">
        <f>IF(OR('学校入力シート（要入力）'!$F$4="",'学校入力シート（要入力）'!$F$4="大学"),大学部門!G37,短大部門!G37)</f>
        <v>0.36544850000000006</v>
      </c>
      <c r="X23" s="488" t="s">
        <v>544</v>
      </c>
      <c r="Y23" s="489">
        <f>IF(OR('学校入力シート（要入力）'!$F$4="",'学校入力シート（要入力）'!$F$4="大学"),大学部門!I37,短大部門!I37)</f>
        <v>0.4425694</v>
      </c>
    </row>
    <row r="24" spans="2:25" ht="24" customHeight="1">
      <c r="B24" s="5"/>
      <c r="C24" s="1910"/>
      <c r="D24" s="1911"/>
      <c r="E24" s="1912"/>
      <c r="F24" s="2175"/>
      <c r="G24" s="2175"/>
      <c r="H24" s="2175"/>
      <c r="I24" s="2175"/>
      <c r="J24" s="2164"/>
      <c r="K24" s="2182"/>
      <c r="L24" s="1929"/>
      <c r="M24" s="2023"/>
      <c r="N24" s="1926"/>
      <c r="O24" s="1965"/>
      <c r="Q24" s="1796">
        <v>2</v>
      </c>
      <c r="R24" s="1941" t="s">
        <v>149</v>
      </c>
      <c r="S24" s="1908" t="s">
        <v>992</v>
      </c>
      <c r="T24" s="1820"/>
      <c r="U24" s="1821"/>
      <c r="V24" s="63">
        <v>2</v>
      </c>
      <c r="W24" s="491">
        <f>IF(OR('学校入力シート（要入力）'!$F$4="",'学校入力シート（要入力）'!$F$4="大学"),大学部門!D37,短大部門!D37)</f>
        <v>0.27826086999999999</v>
      </c>
      <c r="X24" s="485" t="s">
        <v>544</v>
      </c>
      <c r="Y24" s="492">
        <f>IF(OR('学校入力シート（要入力）'!$F$4="",'学校入力シート（要入力）'!$F$4="大学"),大学部門!F37,短大部門!F37)</f>
        <v>0.36544849000000001</v>
      </c>
    </row>
    <row r="25" spans="2:25" ht="24" customHeight="1">
      <c r="B25" s="7"/>
      <c r="C25" s="1896"/>
      <c r="D25" s="1897"/>
      <c r="E25" s="1898"/>
      <c r="F25" s="2188"/>
      <c r="G25" s="2188"/>
      <c r="H25" s="2188"/>
      <c r="I25" s="2188"/>
      <c r="J25" s="2189"/>
      <c r="K25" s="2190"/>
      <c r="L25" s="1828"/>
      <c r="M25" s="2024"/>
      <c r="N25" s="1927"/>
      <c r="O25" s="1795"/>
      <c r="Q25" s="1796"/>
      <c r="R25" s="1941"/>
      <c r="S25" s="1822"/>
      <c r="T25" s="1823"/>
      <c r="U25" s="1824"/>
      <c r="V25" s="64">
        <v>1</v>
      </c>
      <c r="W25" s="493"/>
      <c r="X25" s="488" t="s">
        <v>544</v>
      </c>
      <c r="Y25" s="489">
        <f>IF(OR('学校入力シート（要入力）'!$F$4="",'学校入力シート（要入力）'!$F$4="大学"),大学部門!C37,短大部門!C37)</f>
        <v>0.27826086</v>
      </c>
    </row>
    <row r="26" spans="2:25" ht="24" customHeight="1">
      <c r="Q26" s="81" t="s">
        <v>776</v>
      </c>
      <c r="R26" s="47"/>
      <c r="S26" s="47"/>
      <c r="T26" s="47"/>
      <c r="U26" s="47"/>
      <c r="V26" s="47"/>
      <c r="W26" s="430"/>
      <c r="X26" s="47"/>
      <c r="Y26" s="83"/>
    </row>
  </sheetData>
  <mergeCells count="66">
    <mergeCell ref="J23:J25"/>
    <mergeCell ref="C23:E25"/>
    <mergeCell ref="F23:F25"/>
    <mergeCell ref="G23:G25"/>
    <mergeCell ref="H23:H25"/>
    <mergeCell ref="I23:I25"/>
    <mergeCell ref="K20:K22"/>
    <mergeCell ref="L20:L22"/>
    <mergeCell ref="Q20:Q21"/>
    <mergeCell ref="R20:R21"/>
    <mergeCell ref="S20:U21"/>
    <mergeCell ref="Q22:Q23"/>
    <mergeCell ref="R22:R23"/>
    <mergeCell ref="S22:U23"/>
    <mergeCell ref="K23:K25"/>
    <mergeCell ref="L23:L25"/>
    <mergeCell ref="S24:U25"/>
    <mergeCell ref="L16:L19"/>
    <mergeCell ref="M16:M25"/>
    <mergeCell ref="N16:N25"/>
    <mergeCell ref="O16:O25"/>
    <mergeCell ref="Q16:Q17"/>
    <mergeCell ref="R16:R17"/>
    <mergeCell ref="Q24:Q25"/>
    <mergeCell ref="R24:R25"/>
    <mergeCell ref="S16:U17"/>
    <mergeCell ref="Q18:Q19"/>
    <mergeCell ref="R18:R19"/>
    <mergeCell ref="S18:U19"/>
    <mergeCell ref="C20:E22"/>
    <mergeCell ref="F20:F22"/>
    <mergeCell ref="G20:G22"/>
    <mergeCell ref="H20:H22"/>
    <mergeCell ref="I20:I22"/>
    <mergeCell ref="J20:J22"/>
    <mergeCell ref="W13:Y15"/>
    <mergeCell ref="B16:E19"/>
    <mergeCell ref="F16:F19"/>
    <mergeCell ref="G16:G19"/>
    <mergeCell ref="H16:H19"/>
    <mergeCell ref="I16:I19"/>
    <mergeCell ref="J16:J19"/>
    <mergeCell ref="K16:K19"/>
    <mergeCell ref="K13:K15"/>
    <mergeCell ref="L13:L15"/>
    <mergeCell ref="F13:F15"/>
    <mergeCell ref="G13:G15"/>
    <mergeCell ref="H13:H15"/>
    <mergeCell ref="I13:I15"/>
    <mergeCell ref="S13:U15"/>
    <mergeCell ref="J13:J15"/>
    <mergeCell ref="A1:C1"/>
    <mergeCell ref="D1:H1"/>
    <mergeCell ref="A2:C2"/>
    <mergeCell ref="D2:H2"/>
    <mergeCell ref="H8:Y11"/>
    <mergeCell ref="C9:E9"/>
    <mergeCell ref="C10:E10"/>
    <mergeCell ref="C11:E11"/>
    <mergeCell ref="B13:E15"/>
    <mergeCell ref="V13:V15"/>
    <mergeCell ref="M13:M15"/>
    <mergeCell ref="N13:N15"/>
    <mergeCell ref="O13:O15"/>
    <mergeCell ref="Q13:Q15"/>
    <mergeCell ref="R1:Y1"/>
  </mergeCells>
  <phoneticPr fontId="1"/>
  <conditionalFormatting sqref="S24:U25">
    <cfRule type="expression" dxfId="272" priority="13">
      <formula>$N$16=2</formula>
    </cfRule>
  </conditionalFormatting>
  <conditionalFormatting sqref="R16:R17">
    <cfRule type="expression" dxfId="271" priority="21">
      <formula>$M$16=10</formula>
    </cfRule>
  </conditionalFormatting>
  <conditionalFormatting sqref="R18:R19">
    <cfRule type="expression" dxfId="270" priority="20">
      <formula>$M$16=8</formula>
    </cfRule>
  </conditionalFormatting>
  <conditionalFormatting sqref="R22:R23">
    <cfRule type="expression" dxfId="269" priority="19">
      <formula>$M$16=4</formula>
    </cfRule>
  </conditionalFormatting>
  <conditionalFormatting sqref="R24:R25">
    <cfRule type="expression" dxfId="268" priority="18">
      <formula>$M$16=2</formula>
    </cfRule>
  </conditionalFormatting>
  <conditionalFormatting sqref="S16:U17">
    <cfRule type="expression" dxfId="267" priority="17">
      <formula>$N$16=10</formula>
    </cfRule>
  </conditionalFormatting>
  <conditionalFormatting sqref="S18:U19">
    <cfRule type="expression" dxfId="266" priority="16">
      <formula>$N$16=8</formula>
    </cfRule>
  </conditionalFormatting>
  <conditionalFormatting sqref="S20:U21">
    <cfRule type="expression" dxfId="265" priority="15">
      <formula>$N$16=6</formula>
    </cfRule>
  </conditionalFormatting>
  <conditionalFormatting sqref="S22:U23">
    <cfRule type="expression" dxfId="264" priority="14">
      <formula>$N$16=4</formula>
    </cfRule>
  </conditionalFormatting>
  <conditionalFormatting sqref="W16:X16">
    <cfRule type="expression" dxfId="263" priority="12">
      <formula>$O$16=10</formula>
    </cfRule>
  </conditionalFormatting>
  <conditionalFormatting sqref="W17:Y17">
    <cfRule type="expression" dxfId="262" priority="11">
      <formula>$O$16=9</formula>
    </cfRule>
  </conditionalFormatting>
  <conditionalFormatting sqref="W18:Y18">
    <cfRule type="expression" dxfId="261" priority="10">
      <formula>$O$16=8</formula>
    </cfRule>
  </conditionalFormatting>
  <conditionalFormatting sqref="W19:Y19">
    <cfRule type="expression" dxfId="260" priority="9">
      <formula>$O$16=7</formula>
    </cfRule>
  </conditionalFormatting>
  <conditionalFormatting sqref="W20:Y20">
    <cfRule type="expression" dxfId="259" priority="8">
      <formula>$O$16=6</formula>
    </cfRule>
  </conditionalFormatting>
  <conditionalFormatting sqref="W21:Y21">
    <cfRule type="expression" dxfId="258" priority="7">
      <formula>$O$16=5</formula>
    </cfRule>
  </conditionalFormatting>
  <conditionalFormatting sqref="W22:Y22">
    <cfRule type="expression" dxfId="257" priority="6">
      <formula>$O$16=4</formula>
    </cfRule>
  </conditionalFormatting>
  <conditionalFormatting sqref="W23:Y23">
    <cfRule type="expression" dxfId="256" priority="5">
      <formula>$O$16=3</formula>
    </cfRule>
  </conditionalFormatting>
  <conditionalFormatting sqref="W24:Y24">
    <cfRule type="expression" dxfId="255" priority="4">
      <formula>$O$16=2</formula>
    </cfRule>
  </conditionalFormatting>
  <conditionalFormatting sqref="W25:Y25">
    <cfRule type="expression" dxfId="254" priority="3">
      <formula>$O$16=1</formula>
    </cfRule>
  </conditionalFormatting>
  <conditionalFormatting sqref="Y16">
    <cfRule type="expression" dxfId="253" priority="1">
      <formula>$O$16=10</formula>
    </cfRule>
  </conditionalFormatting>
  <conditionalFormatting sqref="Y16">
    <cfRule type="expression" dxfId="252" priority="2">
      <formula>$O$16=10</formula>
    </cfRule>
  </conditionalFormatting>
  <hyperlinks>
    <hyperlink ref="R1:Y1" location="'総括表 (部門)'!A1" display="総括表（部門）へ戻る"/>
  </hyperlinks>
  <printOptions horizontalCentered="1" verticalCentered="1"/>
  <pageMargins left="0.39370078740157483" right="0.39370078740157483" top="0.39370078740157483" bottom="0.39370078740157483" header="0" footer="0.19685039370078741"/>
  <pageSetup paperSize="9" scale="78" orientation="landscape" r:id="rId1"/>
  <headerFooter scaleWithDoc="0">
    <oddFooter>&amp;P / &amp;N ページ</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FFCCFF"/>
    <pageSetUpPr fitToPage="1"/>
  </sheetPr>
  <dimension ref="A1:AB31"/>
  <sheetViews>
    <sheetView showGridLines="0" zoomScaleNormal="100" zoomScaleSheetLayoutView="100" workbookViewId="0">
      <selection sqref="A1:C1"/>
    </sheetView>
  </sheetViews>
  <sheetFormatPr defaultColWidth="10.6640625" defaultRowHeight="24" customHeight="1"/>
  <cols>
    <col min="1" max="2" width="4.6640625" style="1" customWidth="1"/>
    <col min="3" max="5" width="9.6640625" style="1" customWidth="1"/>
    <col min="6" max="10" width="9.88671875" style="1" customWidth="1"/>
    <col min="11" max="12" width="8.6640625" style="1" customWidth="1"/>
    <col min="13" max="15" width="6.6640625" style="1" customWidth="1"/>
    <col min="16" max="16" width="1.6640625" style="1" customWidth="1"/>
    <col min="17" max="17" width="3.6640625" style="2" customWidth="1"/>
    <col min="18" max="20" width="6.6640625" style="1" customWidth="1"/>
    <col min="21" max="21" width="6.6640625" style="2" customWidth="1"/>
    <col min="22" max="22" width="3.88671875" style="1" customWidth="1"/>
    <col min="23" max="23" width="6.44140625" style="428" bestFit="1" customWidth="1"/>
    <col min="24" max="24" width="2.6640625" style="426" customWidth="1"/>
    <col min="25" max="25" width="6.44140625" style="426" bestFit="1" customWidth="1"/>
    <col min="26" max="26" width="6.44140625" style="428" bestFit="1" customWidth="1"/>
    <col min="27" max="27" width="3.77734375" style="426" bestFit="1" customWidth="1"/>
    <col min="28" max="28" width="6.44140625" style="428" bestFit="1" customWidth="1"/>
    <col min="29" max="16384" width="10.6640625" style="1"/>
  </cols>
  <sheetData>
    <row r="1" spans="1:28" ht="24" customHeight="1" thickBot="1">
      <c r="A1" s="2103" t="s">
        <v>0</v>
      </c>
      <c r="B1" s="2104"/>
      <c r="C1" s="2104"/>
      <c r="D1" s="2105" t="str">
        <f>IF('学校入力シート（要入力）'!F3="","",'学校入力シート（要入力）'!F3)</f>
        <v/>
      </c>
      <c r="E1" s="2105"/>
      <c r="F1" s="2105"/>
      <c r="G1" s="2105"/>
      <c r="H1" s="2106"/>
      <c r="I1" s="58"/>
      <c r="J1" s="58"/>
      <c r="K1" s="58"/>
      <c r="L1" s="58"/>
      <c r="M1" s="58"/>
      <c r="N1" s="58"/>
      <c r="O1" s="58"/>
      <c r="P1" s="58"/>
      <c r="Q1" s="65"/>
      <c r="R1" s="58"/>
      <c r="S1" s="58"/>
      <c r="T1" s="58"/>
      <c r="U1" s="1885" t="s">
        <v>492</v>
      </c>
      <c r="V1" s="1886"/>
      <c r="W1" s="1886"/>
      <c r="X1" s="1886"/>
      <c r="Y1" s="1886"/>
      <c r="Z1" s="1886"/>
      <c r="AA1" s="1886"/>
      <c r="AB1" s="1886"/>
    </row>
    <row r="2" spans="1:28" ht="24" customHeight="1" thickBot="1">
      <c r="A2" s="2103" t="s">
        <v>128</v>
      </c>
      <c r="B2" s="2104"/>
      <c r="C2" s="2104"/>
      <c r="D2" s="2105" t="str">
        <f>IF('学校入力シート（要入力）'!F5="","",'学校入力シート（要入力）'!F5)</f>
        <v/>
      </c>
      <c r="E2" s="2105"/>
      <c r="F2" s="2105"/>
      <c r="G2" s="2105"/>
      <c r="H2" s="2106"/>
      <c r="I2" s="58"/>
      <c r="J2" s="58"/>
      <c r="K2" s="58"/>
      <c r="L2" s="58"/>
      <c r="M2" s="58"/>
      <c r="N2" s="58"/>
      <c r="O2" s="58"/>
      <c r="P2" s="58"/>
      <c r="Q2" s="65"/>
      <c r="R2" s="58"/>
      <c r="S2" s="58"/>
      <c r="T2" s="58"/>
      <c r="U2" s="65"/>
      <c r="V2" s="58"/>
    </row>
    <row r="3" spans="1:28" ht="15" customHeight="1">
      <c r="A3" s="58"/>
      <c r="B3" s="58"/>
      <c r="C3" s="58"/>
      <c r="D3" s="58"/>
      <c r="E3" s="58"/>
      <c r="F3" s="58"/>
      <c r="G3" s="58"/>
      <c r="H3" s="58"/>
      <c r="I3" s="58"/>
      <c r="J3" s="58"/>
      <c r="K3" s="58"/>
      <c r="L3" s="58"/>
      <c r="M3" s="58"/>
      <c r="N3" s="58"/>
      <c r="O3" s="58"/>
      <c r="P3" s="58"/>
      <c r="Q3" s="65"/>
      <c r="R3" s="58"/>
      <c r="S3" s="58"/>
      <c r="T3" s="58"/>
      <c r="U3" s="65"/>
      <c r="V3" s="58"/>
    </row>
    <row r="4" spans="1:28" ht="24" customHeight="1">
      <c r="A4" s="57" t="s">
        <v>129</v>
      </c>
      <c r="B4" s="58"/>
      <c r="C4" s="58"/>
      <c r="D4" s="58"/>
      <c r="E4" s="58"/>
      <c r="F4" s="58"/>
      <c r="G4" s="58"/>
      <c r="H4" s="58"/>
      <c r="I4" s="58"/>
      <c r="J4" s="58"/>
      <c r="K4" s="58"/>
      <c r="L4" s="58"/>
      <c r="M4" s="58"/>
      <c r="N4" s="58"/>
      <c r="O4" s="58"/>
      <c r="P4" s="58"/>
      <c r="Q4" s="65"/>
      <c r="R4" s="58"/>
      <c r="S4" s="58"/>
      <c r="T4" s="58"/>
      <c r="U4" s="65"/>
      <c r="V4" s="58"/>
    </row>
    <row r="5" spans="1:28" ht="20.25" customHeight="1">
      <c r="A5" s="57" t="s">
        <v>134</v>
      </c>
      <c r="B5" s="58"/>
      <c r="C5" s="58"/>
      <c r="D5" s="58"/>
      <c r="E5" s="58"/>
      <c r="F5" s="58"/>
      <c r="G5" s="58"/>
      <c r="I5" s="58"/>
      <c r="J5" s="58"/>
      <c r="K5" s="58"/>
      <c r="L5" s="58"/>
      <c r="M5" s="58"/>
      <c r="N5" s="58"/>
      <c r="O5" s="58"/>
      <c r="P5" s="58"/>
      <c r="Q5" s="65"/>
      <c r="R5" s="58"/>
      <c r="S5" s="58"/>
      <c r="T5" s="58"/>
      <c r="U5" s="65"/>
      <c r="V5" s="58"/>
    </row>
    <row r="6" spans="1:28" ht="15" customHeight="1">
      <c r="A6" s="58"/>
      <c r="B6" s="58"/>
      <c r="C6" s="58"/>
      <c r="D6" s="58"/>
      <c r="E6" s="58"/>
      <c r="F6" s="58"/>
      <c r="G6" s="58"/>
      <c r="I6" s="114"/>
      <c r="J6" s="114"/>
      <c r="K6" s="114"/>
      <c r="L6" s="114"/>
      <c r="M6" s="114"/>
      <c r="N6" s="114"/>
      <c r="O6" s="114"/>
      <c r="P6" s="114"/>
      <c r="Q6" s="114"/>
      <c r="R6" s="114"/>
      <c r="S6" s="114"/>
      <c r="T6" s="114"/>
      <c r="U6" s="114"/>
      <c r="V6" s="114"/>
      <c r="W6" s="429"/>
      <c r="X6" s="427"/>
      <c r="Y6" s="427"/>
      <c r="Z6" s="429"/>
      <c r="AA6" s="427"/>
      <c r="AB6" s="429"/>
    </row>
    <row r="7" spans="1:28" ht="20.25" customHeight="1">
      <c r="A7" s="58"/>
      <c r="B7" s="59" t="s">
        <v>157</v>
      </c>
      <c r="C7" s="58"/>
      <c r="D7" s="58"/>
      <c r="E7" s="58"/>
      <c r="F7" s="58"/>
      <c r="G7" s="58"/>
      <c r="H7" s="58" t="s">
        <v>3</v>
      </c>
      <c r="I7" s="114"/>
      <c r="J7" s="114"/>
      <c r="K7" s="114"/>
      <c r="L7" s="114"/>
      <c r="M7" s="114"/>
      <c r="N7" s="114"/>
      <c r="O7" s="114"/>
      <c r="P7" s="114"/>
      <c r="Q7" s="114"/>
      <c r="R7" s="114"/>
      <c r="S7" s="114"/>
      <c r="T7" s="114"/>
      <c r="U7" s="114"/>
      <c r="V7" s="114"/>
      <c r="W7" s="429"/>
      <c r="X7" s="427"/>
      <c r="Y7" s="427"/>
      <c r="Z7" s="429"/>
      <c r="AA7" s="427"/>
      <c r="AB7" s="429"/>
    </row>
    <row r="8" spans="1:28" ht="20.25" customHeight="1">
      <c r="A8" s="58"/>
      <c r="B8" s="59"/>
      <c r="C8" s="59" t="s">
        <v>17</v>
      </c>
      <c r="D8" s="58"/>
      <c r="E8" s="58"/>
      <c r="F8" s="58"/>
      <c r="G8" s="58"/>
      <c r="H8" s="2195" t="s">
        <v>977</v>
      </c>
      <c r="I8" s="2195"/>
      <c r="J8" s="2195"/>
      <c r="K8" s="2195"/>
      <c r="L8" s="2195"/>
      <c r="M8" s="2195"/>
      <c r="N8" s="2195"/>
      <c r="O8" s="2195"/>
      <c r="P8" s="2195"/>
      <c r="Q8" s="2195"/>
      <c r="R8" s="2195"/>
      <c r="S8" s="2195"/>
      <c r="T8" s="2195"/>
      <c r="U8" s="2195"/>
      <c r="V8" s="2195"/>
      <c r="W8" s="2195"/>
      <c r="X8" s="2195"/>
      <c r="Y8" s="2195"/>
      <c r="Z8" s="2195"/>
      <c r="AA8" s="2195"/>
      <c r="AB8" s="2195"/>
    </row>
    <row r="9" spans="1:28" ht="20.25" customHeight="1">
      <c r="A9" s="58"/>
      <c r="B9" s="58"/>
      <c r="C9" s="1862" t="s">
        <v>151</v>
      </c>
      <c r="D9" s="1862"/>
      <c r="E9" s="1862"/>
      <c r="F9" s="59"/>
      <c r="G9" s="59"/>
      <c r="H9" s="2195"/>
      <c r="I9" s="2195"/>
      <c r="J9" s="2195"/>
      <c r="K9" s="2195"/>
      <c r="L9" s="2195"/>
      <c r="M9" s="2195"/>
      <c r="N9" s="2195"/>
      <c r="O9" s="2195"/>
      <c r="P9" s="2195"/>
      <c r="Q9" s="2195"/>
      <c r="R9" s="2195"/>
      <c r="S9" s="2195"/>
      <c r="T9" s="2195"/>
      <c r="U9" s="2195"/>
      <c r="V9" s="2195"/>
      <c r="W9" s="2195"/>
      <c r="X9" s="2195"/>
      <c r="Y9" s="2195"/>
      <c r="Z9" s="2195"/>
      <c r="AA9" s="2195"/>
      <c r="AB9" s="2195"/>
    </row>
    <row r="10" spans="1:28" ht="20.25" customHeight="1">
      <c r="A10" s="58"/>
      <c r="B10" s="59"/>
      <c r="C10" s="1863" t="s">
        <v>136</v>
      </c>
      <c r="D10" s="1863"/>
      <c r="E10" s="1863"/>
      <c r="F10" s="59"/>
      <c r="G10" s="59"/>
      <c r="H10" s="2195"/>
      <c r="I10" s="2195"/>
      <c r="J10" s="2195"/>
      <c r="K10" s="2195"/>
      <c r="L10" s="2195"/>
      <c r="M10" s="2195"/>
      <c r="N10" s="2195"/>
      <c r="O10" s="2195"/>
      <c r="P10" s="2195"/>
      <c r="Q10" s="2195"/>
      <c r="R10" s="2195"/>
      <c r="S10" s="2195"/>
      <c r="T10" s="2195"/>
      <c r="U10" s="2195"/>
      <c r="V10" s="2195"/>
      <c r="W10" s="2195"/>
      <c r="X10" s="2195"/>
      <c r="Y10" s="2195"/>
      <c r="Z10" s="2195"/>
      <c r="AA10" s="2195"/>
      <c r="AB10" s="2195"/>
    </row>
    <row r="11" spans="1:28" ht="15" customHeight="1">
      <c r="A11" s="58"/>
      <c r="B11" s="59"/>
      <c r="C11" s="1920"/>
      <c r="D11" s="1920"/>
      <c r="E11" s="1920"/>
      <c r="F11" s="59"/>
      <c r="G11" s="59"/>
      <c r="H11" s="2195"/>
      <c r="I11" s="2195"/>
      <c r="J11" s="2195"/>
      <c r="K11" s="2195"/>
      <c r="L11" s="2195"/>
      <c r="M11" s="2195"/>
      <c r="N11" s="2195"/>
      <c r="O11" s="2195"/>
      <c r="P11" s="2195"/>
      <c r="Q11" s="2195"/>
      <c r="R11" s="2195"/>
      <c r="S11" s="2195"/>
      <c r="T11" s="2195"/>
      <c r="U11" s="2195"/>
      <c r="V11" s="2195"/>
      <c r="W11" s="2195"/>
      <c r="X11" s="2195"/>
      <c r="Y11" s="2195"/>
      <c r="Z11" s="2195"/>
      <c r="AA11" s="2195"/>
      <c r="AB11" s="2195"/>
    </row>
    <row r="12" spans="1:28" ht="20.25" customHeight="1">
      <c r="A12" s="58"/>
      <c r="B12" s="59" t="s">
        <v>158</v>
      </c>
      <c r="C12" s="58"/>
      <c r="D12" s="58"/>
      <c r="E12" s="58"/>
      <c r="F12" s="59"/>
      <c r="G12" s="59"/>
      <c r="H12" s="58" t="s">
        <v>3</v>
      </c>
      <c r="I12" s="114"/>
      <c r="J12" s="114"/>
      <c r="K12" s="114"/>
      <c r="L12" s="114"/>
      <c r="M12" s="114"/>
      <c r="N12" s="114"/>
      <c r="O12" s="114"/>
      <c r="P12" s="114"/>
      <c r="Q12" s="114"/>
      <c r="R12" s="114"/>
      <c r="S12" s="114"/>
      <c r="T12" s="114"/>
      <c r="U12" s="114"/>
      <c r="V12" s="114"/>
      <c r="W12" s="429"/>
      <c r="X12" s="427"/>
      <c r="Y12" s="427"/>
      <c r="Z12" s="429"/>
      <c r="AA12" s="427"/>
      <c r="AB12" s="429"/>
    </row>
    <row r="13" spans="1:28" ht="20.25" customHeight="1">
      <c r="A13" s="58"/>
      <c r="B13" s="59"/>
      <c r="C13" s="59" t="s">
        <v>17</v>
      </c>
      <c r="D13" s="58"/>
      <c r="E13" s="58"/>
      <c r="F13" s="59"/>
      <c r="G13" s="59"/>
      <c r="H13" s="1921" t="s">
        <v>1203</v>
      </c>
      <c r="I13" s="1921"/>
      <c r="J13" s="1921"/>
      <c r="K13" s="1921"/>
      <c r="L13" s="1921"/>
      <c r="M13" s="1921"/>
      <c r="N13" s="1921"/>
      <c r="O13" s="1921"/>
      <c r="P13" s="1921"/>
      <c r="Q13" s="1921"/>
      <c r="R13" s="1921"/>
      <c r="S13" s="1921"/>
      <c r="T13" s="1921"/>
      <c r="U13" s="1921"/>
      <c r="V13" s="1921"/>
      <c r="W13" s="1921"/>
      <c r="X13" s="1921"/>
      <c r="Y13" s="1921"/>
      <c r="Z13" s="1921"/>
      <c r="AA13" s="1921"/>
      <c r="AB13" s="1921"/>
    </row>
    <row r="14" spans="1:28" ht="20.25" customHeight="1">
      <c r="A14" s="58"/>
      <c r="B14" s="58"/>
      <c r="C14" s="1862" t="s">
        <v>159</v>
      </c>
      <c r="D14" s="1862"/>
      <c r="E14" s="1862"/>
      <c r="F14" s="59"/>
      <c r="G14" s="59"/>
      <c r="H14" s="1921"/>
      <c r="I14" s="1921"/>
      <c r="J14" s="1921"/>
      <c r="K14" s="1921"/>
      <c r="L14" s="1921"/>
      <c r="M14" s="1921"/>
      <c r="N14" s="1921"/>
      <c r="O14" s="1921"/>
      <c r="P14" s="1921"/>
      <c r="Q14" s="1921"/>
      <c r="R14" s="1921"/>
      <c r="S14" s="1921"/>
      <c r="T14" s="1921"/>
      <c r="U14" s="1921"/>
      <c r="V14" s="1921"/>
      <c r="W14" s="1921"/>
      <c r="X14" s="1921"/>
      <c r="Y14" s="1921"/>
      <c r="Z14" s="1921"/>
      <c r="AA14" s="1921"/>
      <c r="AB14" s="1921"/>
    </row>
    <row r="15" spans="1:28" ht="20.25" customHeight="1">
      <c r="A15" s="58"/>
      <c r="B15" s="59"/>
      <c r="C15" s="1863" t="s">
        <v>801</v>
      </c>
      <c r="D15" s="1863"/>
      <c r="E15" s="1863"/>
      <c r="F15" s="59"/>
      <c r="G15" s="59"/>
      <c r="H15" s="1921"/>
      <c r="I15" s="1921"/>
      <c r="J15" s="1921"/>
      <c r="K15" s="1921"/>
      <c r="L15" s="1921"/>
      <c r="M15" s="1921"/>
      <c r="N15" s="1921"/>
      <c r="O15" s="1921"/>
      <c r="P15" s="1921"/>
      <c r="Q15" s="1921"/>
      <c r="R15" s="1921"/>
      <c r="S15" s="1921"/>
      <c r="T15" s="1921"/>
      <c r="U15" s="1921"/>
      <c r="V15" s="1921"/>
      <c r="W15" s="1921"/>
      <c r="X15" s="1921"/>
      <c r="Y15" s="1921"/>
      <c r="Z15" s="1921"/>
      <c r="AA15" s="1921"/>
      <c r="AB15" s="1921"/>
    </row>
    <row r="16" spans="1:28" ht="27.75" customHeight="1">
      <c r="B16" s="47" t="s">
        <v>1208</v>
      </c>
      <c r="Q16" s="4" t="s">
        <v>60</v>
      </c>
    </row>
    <row r="17" spans="2:28" ht="24" customHeight="1">
      <c r="B17" s="1784" t="s">
        <v>16</v>
      </c>
      <c r="C17" s="1785"/>
      <c r="D17" s="1785"/>
      <c r="E17" s="1786"/>
      <c r="F17" s="1781">
        <f>'学校入力シート（要入力）'!$F$42</f>
        <v>2021</v>
      </c>
      <c r="G17" s="1781">
        <f>'学校入力シート（要入力）'!$G$42</f>
        <v>2022</v>
      </c>
      <c r="H17" s="1781">
        <f>'学校入力シート（要入力）'!$H$42</f>
        <v>2023</v>
      </c>
      <c r="I17" s="1781">
        <f>'学校入力シート（要入力）'!$I$42</f>
        <v>2024</v>
      </c>
      <c r="J17" s="2160">
        <f>'学校入力シート（要入力）'!$J$42</f>
        <v>2025</v>
      </c>
      <c r="K17" s="1879" t="str">
        <f>"増減
"&amp;$J$17&amp;"-"&amp;$F$17</f>
        <v>増減
2025-2021</v>
      </c>
      <c r="L17" s="1982" t="str">
        <f>"対"&amp;$F$17&amp;"
年度
伸び率"</f>
        <v>対2021
年度
伸び率</v>
      </c>
      <c r="M17" s="1836" t="s">
        <v>14</v>
      </c>
      <c r="N17" s="1876" t="s">
        <v>13</v>
      </c>
      <c r="O17" s="1876" t="s">
        <v>15</v>
      </c>
      <c r="P17" s="3"/>
      <c r="Q17" s="1873" t="s">
        <v>48</v>
      </c>
      <c r="R17" s="1864" t="s">
        <v>742</v>
      </c>
      <c r="S17" s="1836"/>
      <c r="T17" s="1864" t="s">
        <v>70</v>
      </c>
      <c r="U17" s="1848"/>
      <c r="V17" s="1882" t="s">
        <v>48</v>
      </c>
      <c r="W17" s="2001" t="s">
        <v>350</v>
      </c>
      <c r="X17" s="1849"/>
      <c r="Y17" s="1849"/>
      <c r="Z17" s="1849"/>
      <c r="AA17" s="1849"/>
      <c r="AB17" s="1850"/>
    </row>
    <row r="18" spans="2:28" ht="24" customHeight="1">
      <c r="B18" s="1787"/>
      <c r="C18" s="1788"/>
      <c r="D18" s="1788"/>
      <c r="E18" s="1789"/>
      <c r="F18" s="1782"/>
      <c r="G18" s="1782"/>
      <c r="H18" s="1782"/>
      <c r="I18" s="1782"/>
      <c r="J18" s="2161"/>
      <c r="K18" s="2130"/>
      <c r="L18" s="2173"/>
      <c r="M18" s="1837"/>
      <c r="N18" s="1877"/>
      <c r="O18" s="1877"/>
      <c r="P18" s="3"/>
      <c r="Q18" s="1874"/>
      <c r="R18" s="2200"/>
      <c r="S18" s="2201"/>
      <c r="T18" s="1865"/>
      <c r="U18" s="1866"/>
      <c r="V18" s="1883"/>
      <c r="W18" s="1899"/>
      <c r="X18" s="1851"/>
      <c r="Y18" s="1851"/>
      <c r="Z18" s="1851"/>
      <c r="AA18" s="1851"/>
      <c r="AB18" s="1852"/>
    </row>
    <row r="19" spans="2:28" ht="24" customHeight="1">
      <c r="B19" s="1790"/>
      <c r="C19" s="1791"/>
      <c r="D19" s="1791"/>
      <c r="E19" s="1792"/>
      <c r="F19" s="1783"/>
      <c r="G19" s="1783"/>
      <c r="H19" s="1783"/>
      <c r="I19" s="1783"/>
      <c r="J19" s="2162"/>
      <c r="K19" s="2131"/>
      <c r="L19" s="1889"/>
      <c r="M19" s="1838"/>
      <c r="N19" s="1878"/>
      <c r="O19" s="1878"/>
      <c r="Q19" s="1875"/>
      <c r="R19" s="367" t="s">
        <v>422</v>
      </c>
      <c r="S19" s="368" t="s">
        <v>418</v>
      </c>
      <c r="T19" s="367" t="s">
        <v>422</v>
      </c>
      <c r="U19" s="368" t="s">
        <v>418</v>
      </c>
      <c r="V19" s="1884"/>
      <c r="W19" s="2196" t="s">
        <v>422</v>
      </c>
      <c r="X19" s="2197"/>
      <c r="Y19" s="2197"/>
      <c r="Z19" s="2198" t="s">
        <v>423</v>
      </c>
      <c r="AA19" s="2197"/>
      <c r="AB19" s="2199"/>
    </row>
    <row r="20" spans="2:28" ht="22.5" customHeight="1">
      <c r="B20" s="1901" t="s">
        <v>160</v>
      </c>
      <c r="C20" s="1902"/>
      <c r="D20" s="1902"/>
      <c r="E20" s="1903"/>
      <c r="F20" s="2202" t="str">
        <f>IFERROR((ROUND(F22/F24,8)),"－")</f>
        <v>－</v>
      </c>
      <c r="G20" s="2202" t="str">
        <f>IFERROR((ROUND(G22/G24,8)),"－")</f>
        <v>－</v>
      </c>
      <c r="H20" s="2202" t="str">
        <f>IFERROR((ROUND(H22/H24,8)),"－")</f>
        <v>－</v>
      </c>
      <c r="I20" s="2202" t="str">
        <f>IFERROR((ROUND(I22/I24,8)),"－")</f>
        <v>－</v>
      </c>
      <c r="J20" s="2202" t="str">
        <f>IFERROR((ROUND(J22/J24,8)),"－")</f>
        <v>－</v>
      </c>
      <c r="K20" s="2204" t="str">
        <f>IFERROR(ROUND(J20-F20,8)*100,"－")</f>
        <v>－</v>
      </c>
      <c r="L20" s="1832"/>
      <c r="M20" s="2054" t="str">
        <f>IFERROR(LOOKUP(J20,絶対評価シート!$I$107:$I$111,絶対評価シート!$J$107:$J$111),"－")</f>
        <v>－</v>
      </c>
      <c r="N20" s="1925" t="str" cm="1">
        <f t="array" ref="N20">IFERROR(_xlfn.IFS($K$20="－","－",$K$20/100&gt;=趨勢評価!G31,10,$K$20/100&gt;=趨勢評価!G30,8,$K$20/100&gt;趨勢評価!G29,6,$K$20/100&gt;趨勢評価!G28,4,$K$20/100&lt;=趨勢評価!G28,2),"－")</f>
        <v>－</v>
      </c>
      <c r="O20" s="1793" t="str">
        <f ca="1">IFERROR(OFFSET(INDEX(Y20:Y29,MATCH(J20,Y20:Y29,-1),1),0,-3),"－")</f>
        <v>－</v>
      </c>
      <c r="Q20" s="1806">
        <v>10</v>
      </c>
      <c r="R20" s="2208" t="s">
        <v>421</v>
      </c>
      <c r="S20" s="2208" t="s">
        <v>421</v>
      </c>
      <c r="T20" s="2208" t="s">
        <v>480</v>
      </c>
      <c r="U20" s="2208" t="s">
        <v>481</v>
      </c>
      <c r="V20" s="63">
        <v>10</v>
      </c>
      <c r="W20" s="484">
        <f>IF(OR('学校入力シート（要入力）'!$F$4="",'学校入力シート（要入力）'!$F$4="大学"),大学部門!AB44,短大部門!AB44)</f>
        <v>1.17102967</v>
      </c>
      <c r="X20" s="485" t="s">
        <v>544</v>
      </c>
      <c r="Y20" s="519">
        <v>3</v>
      </c>
      <c r="Z20" s="513">
        <f>IF(OR('学校入力シート（要入力）'!$F$4="",'学校入力シート（要入力）'!$F$4="大学"),大学部門!AB45,短大部門!AB45)</f>
        <v>1.11041667</v>
      </c>
      <c r="AA20" s="485" t="s">
        <v>544</v>
      </c>
      <c r="AB20" s="494">
        <v>3</v>
      </c>
    </row>
    <row r="21" spans="2:28" ht="22.5" customHeight="1">
      <c r="B21" s="1904"/>
      <c r="C21" s="1905"/>
      <c r="D21" s="1905"/>
      <c r="E21" s="1906"/>
      <c r="F21" s="2203"/>
      <c r="G21" s="2203"/>
      <c r="H21" s="2203"/>
      <c r="I21" s="2203"/>
      <c r="J21" s="2203"/>
      <c r="K21" s="2205"/>
      <c r="L21" s="1834"/>
      <c r="M21" s="2055"/>
      <c r="N21" s="1926"/>
      <c r="O21" s="1965"/>
      <c r="Q21" s="1806"/>
      <c r="R21" s="2209"/>
      <c r="S21" s="2209"/>
      <c r="T21" s="2209"/>
      <c r="U21" s="2209"/>
      <c r="V21" s="64">
        <v>9</v>
      </c>
      <c r="W21" s="487">
        <f>IF(OR('学校入力シート（要入力）'!$F$4="",'学校入力シート（要入力）'!$F$4="大学"),大学部門!Y44,短大部門!Y44)</f>
        <v>1.11397174</v>
      </c>
      <c r="X21" s="488" t="s">
        <v>544</v>
      </c>
      <c r="Y21" s="514">
        <f>IF(OR('学校入力シート（要入力）'!$F$4="",'学校入力シート（要入力）'!$F$4="大学"),大学部門!AA44,短大部門!AA44)</f>
        <v>1.1710296600000001</v>
      </c>
      <c r="Z21" s="515">
        <f>IF(OR('学校入力シート（要入力）'!$F$4="",'学校入力シート（要入力）'!$F$4="大学"),大学部門!Y45,短大部門!Y45)</f>
        <v>1.0707494399999999</v>
      </c>
      <c r="AA21" s="488" t="s">
        <v>544</v>
      </c>
      <c r="AB21" s="489">
        <f>IF(OR('学校入力シート（要入力）'!$F$4="",'学校入力シート（要入力）'!$F$4="大学"),大学部門!AA45,短大部門!AA45)</f>
        <v>1.1104166600000001</v>
      </c>
    </row>
    <row r="22" spans="2:28" ht="22.5" customHeight="1">
      <c r="B22" s="5"/>
      <c r="C22" s="1890" t="s">
        <v>153</v>
      </c>
      <c r="D22" s="1891"/>
      <c r="E22" s="1892"/>
      <c r="F22" s="2135">
        <f>IFERROR('学校入力シート（要入力）'!F48,"－")</f>
        <v>0</v>
      </c>
      <c r="G22" s="2135">
        <f>IFERROR('学校入力シート（要入力）'!G48,"－")</f>
        <v>0</v>
      </c>
      <c r="H22" s="2135">
        <f>IFERROR('学校入力シート（要入力）'!H48,"－")</f>
        <v>0</v>
      </c>
      <c r="I22" s="2135">
        <f>IFERROR('学校入力シート（要入力）'!I48,"－")</f>
        <v>0</v>
      </c>
      <c r="J22" s="2124">
        <f>IFERROR('学校入力シート（要入力）'!J48,"－")</f>
        <v>0</v>
      </c>
      <c r="K22" s="2144">
        <f>IFERROR(J22-F22,"－")</f>
        <v>0</v>
      </c>
      <c r="L22" s="1803" t="str">
        <f>IFERROR(K22/F22,"－")</f>
        <v>－</v>
      </c>
      <c r="M22" s="2055"/>
      <c r="N22" s="1926"/>
      <c r="O22" s="1965"/>
      <c r="Q22" s="1796">
        <v>8</v>
      </c>
      <c r="R22" s="2208" t="s">
        <v>419</v>
      </c>
      <c r="S22" s="2208" t="s">
        <v>419</v>
      </c>
      <c r="T22" s="2208" t="s">
        <v>482</v>
      </c>
      <c r="U22" s="2208" t="s">
        <v>482</v>
      </c>
      <c r="V22" s="63">
        <v>8</v>
      </c>
      <c r="W22" s="484">
        <f>IF(OR('学校入力シート（要入力）'!$F$4="",'学校入力シート（要入力）'!$F$4="大学"),大学部門!V44,短大部門!V44)</f>
        <v>1.06837607</v>
      </c>
      <c r="X22" s="485" t="s">
        <v>544</v>
      </c>
      <c r="Y22" s="512">
        <f>IF(OR('学校入力シート（要入力）'!$F$4="",'学校入力シート（要入力）'!$F$4="大学"),大学部門!X44,短大部門!X44)</f>
        <v>1.11397173</v>
      </c>
      <c r="Z22" s="513">
        <f>IF(OR('学校入力シート（要入力）'!$F$4="",'学校入力シート（要入力）'!$F$4="大学"),大学部門!V45,短大部門!V45)</f>
        <v>1.0420479300000001</v>
      </c>
      <c r="AA22" s="485" t="s">
        <v>544</v>
      </c>
      <c r="AB22" s="486">
        <f>IF(OR('学校入力シート（要入力）'!$F$4="",'学校入力シート（要入力）'!$F$4="大学"),大学部門!X45,短大部門!X45)</f>
        <v>1.07074943</v>
      </c>
    </row>
    <row r="23" spans="2:28" ht="22.5" customHeight="1">
      <c r="B23" s="5"/>
      <c r="C23" s="1893"/>
      <c r="D23" s="1894"/>
      <c r="E23" s="1895"/>
      <c r="F23" s="2137"/>
      <c r="G23" s="2137"/>
      <c r="H23" s="2137"/>
      <c r="I23" s="2137"/>
      <c r="J23" s="2126"/>
      <c r="K23" s="2146"/>
      <c r="L23" s="1804"/>
      <c r="M23" s="2055"/>
      <c r="N23" s="1926"/>
      <c r="O23" s="1965"/>
      <c r="Q23" s="1796"/>
      <c r="R23" s="2209"/>
      <c r="S23" s="2209"/>
      <c r="T23" s="2209"/>
      <c r="U23" s="2209"/>
      <c r="V23" s="64">
        <v>7</v>
      </c>
      <c r="W23" s="487">
        <f>IF(OR('学校入力シート（要入力）'!$F$4="",'学校入力シート（要入力）'!$F$4="大学"),大学部門!S44,短大部門!S44)</f>
        <v>1.02851563</v>
      </c>
      <c r="X23" s="488" t="s">
        <v>544</v>
      </c>
      <c r="Y23" s="514">
        <f>IF(OR('学校入力シート（要入力）'!$F$4="",'学校入力シート（要入力）'!$F$4="大学"),大学部門!U44,短大部門!U44)</f>
        <v>1.0683760600000001</v>
      </c>
      <c r="Z23" s="515">
        <f>IF(OR('学校入力シート（要入力）'!$F$4="",'学校入力シート（要入力）'!$F$4="大学"),大学部門!S45,短大部門!S45)</f>
        <v>1.0007936500000001</v>
      </c>
      <c r="AA23" s="488" t="s">
        <v>544</v>
      </c>
      <c r="AB23" s="489">
        <f>IF(OR('学校入力シート（要入力）'!$F$4="",'学校入力シート（要入力）'!$F$4="大学"),大学部門!U45,短大部門!U45)</f>
        <v>1.0420479200000001</v>
      </c>
    </row>
    <row r="24" spans="2:28" ht="22.5" customHeight="1">
      <c r="B24" s="5"/>
      <c r="C24" s="1890" t="s">
        <v>161</v>
      </c>
      <c r="D24" s="1891"/>
      <c r="E24" s="1892"/>
      <c r="F24" s="2135">
        <f>IFERROR('学校入力シート（要入力）'!F44,"－")</f>
        <v>0</v>
      </c>
      <c r="G24" s="2135">
        <f>IFERROR('学校入力シート（要入力）'!G44,"－")</f>
        <v>0</v>
      </c>
      <c r="H24" s="2135">
        <f>IFERROR('学校入力シート（要入力）'!H44,"－")</f>
        <v>0</v>
      </c>
      <c r="I24" s="2135">
        <f>IFERROR('学校入力シート（要入力）'!I44,"－")</f>
        <v>0</v>
      </c>
      <c r="J24" s="2124">
        <f>IFERROR('学校入力シート（要入力）'!J44,"－")</f>
        <v>0</v>
      </c>
      <c r="K24" s="2144">
        <f>IFERROR(J24-F24,"－")</f>
        <v>0</v>
      </c>
      <c r="L24" s="1805" t="str">
        <f>IFERROR(K24/F24,"－")</f>
        <v>－</v>
      </c>
      <c r="M24" s="2055"/>
      <c r="N24" s="1926"/>
      <c r="O24" s="1965"/>
      <c r="Q24" s="1796">
        <v>6</v>
      </c>
      <c r="R24" s="2208" t="s">
        <v>420</v>
      </c>
      <c r="S24" s="2208" t="s">
        <v>420</v>
      </c>
      <c r="T24" s="2208" t="s">
        <v>81</v>
      </c>
      <c r="U24" s="2208" t="s">
        <v>81</v>
      </c>
      <c r="V24" s="63">
        <v>6</v>
      </c>
      <c r="W24" s="484">
        <f>IF(OR('学校入力シート（要入力）'!$F$4="",'学校入力シート（要入力）'!$F$4="大学"),大学部門!P44,短大部門!P44)</f>
        <v>0.97843137000000002</v>
      </c>
      <c r="X24" s="485" t="s">
        <v>544</v>
      </c>
      <c r="Y24" s="512">
        <f>IF(OR('学校入力シート（要入力）'!$F$4="",'学校入力シート（要入力）'!$F$4="大学"),大学部門!R44,短大部門!R44)</f>
        <v>1.0285156200000001</v>
      </c>
      <c r="Z24" s="513">
        <f>IF(OR('学校入力シート（要入力）'!$F$4="",'学校入力シート（要入力）'!$F$4="大学"),大学部門!P45,短大部門!P45)</f>
        <v>0.94939024000000005</v>
      </c>
      <c r="AA24" s="485" t="s">
        <v>544</v>
      </c>
      <c r="AB24" s="486">
        <f>IF(OR('学校入力シート（要入力）'!$F$4="",'学校入力シート（要入力）'!$F$4="大学"),大学部門!R45,短大部門!R45)</f>
        <v>1.0007936400000002</v>
      </c>
    </row>
    <row r="25" spans="2:28" ht="22.5" customHeight="1">
      <c r="B25" s="5"/>
      <c r="C25" s="1896"/>
      <c r="D25" s="1897"/>
      <c r="E25" s="1898"/>
      <c r="F25" s="2207"/>
      <c r="G25" s="2207"/>
      <c r="H25" s="2207"/>
      <c r="I25" s="2207"/>
      <c r="J25" s="2151"/>
      <c r="K25" s="2206"/>
      <c r="L25" s="1828"/>
      <c r="M25" s="2056"/>
      <c r="N25" s="1927"/>
      <c r="O25" s="1795"/>
      <c r="Q25" s="1796"/>
      <c r="R25" s="2209"/>
      <c r="S25" s="2209"/>
      <c r="T25" s="2209"/>
      <c r="U25" s="2209"/>
      <c r="V25" s="64">
        <v>5</v>
      </c>
      <c r="W25" s="487">
        <f>IF(OR('学校入力シート（要入力）'!$F$4="",'学校入力シート（要入力）'!$F$4="大学"),大学部門!M44,短大部門!M44)</f>
        <v>0.91315789000000014</v>
      </c>
      <c r="X25" s="488" t="s">
        <v>544</v>
      </c>
      <c r="Y25" s="514">
        <f>IF(OR('学校入力シート（要入力）'!$F$4="",'学校入力シート（要入力）'!$F$4="大学"),大学部門!O44,短大部門!O44)</f>
        <v>0.97843135999999997</v>
      </c>
      <c r="Z25" s="515">
        <f>IF(OR('学校入力シート（要入力）'!$F$4="",'学校入力シート（要入力）'!$F$4="大学"),大学部門!M45,短大部門!M45)</f>
        <v>0.88749999999999996</v>
      </c>
      <c r="AA25" s="488" t="s">
        <v>544</v>
      </c>
      <c r="AB25" s="489">
        <f>IF(OR('学校入力シート（要入力）'!$F$4="",'学校入力シート（要入力）'!$F$4="大学"),大学部門!O45,短大部門!O45)</f>
        <v>0.94939023000000011</v>
      </c>
    </row>
    <row r="26" spans="2:28" ht="22.5" customHeight="1">
      <c r="B26" s="1901" t="s">
        <v>928</v>
      </c>
      <c r="C26" s="1902"/>
      <c r="D26" s="1902"/>
      <c r="E26" s="1903"/>
      <c r="F26" s="2202" t="str">
        <f>IFERROR((ROUND(F28/F30,8)),"－")</f>
        <v>－</v>
      </c>
      <c r="G26" s="2202" t="str">
        <f>IFERROR((ROUND(G28/G30,8)),"－")</f>
        <v>－</v>
      </c>
      <c r="H26" s="2202" t="str">
        <f>IFERROR((ROUND(H28/H30,8)),"－")</f>
        <v>－</v>
      </c>
      <c r="I26" s="2202" t="str">
        <f>IFERROR((ROUND(I28/I30,8)),"－")</f>
        <v>－</v>
      </c>
      <c r="J26" s="2202" t="str">
        <f>IFERROR((ROUND(J28/J30,8)),"－")</f>
        <v>－</v>
      </c>
      <c r="K26" s="2204" t="str">
        <f>IFERROR(ROUND(J26-F26,8)*100,"－")</f>
        <v>－</v>
      </c>
      <c r="L26" s="1832"/>
      <c r="M26" s="2054" t="str">
        <f>IFERROR(LOOKUP(J26,絶対評価シート!$I$107:$I$111,絶対評価シート!$J$107:$J$111),"－")</f>
        <v>－</v>
      </c>
      <c r="N26" s="1925" t="str" cm="1">
        <f t="array" ref="N26">IFERROR(_xlfn.IFS($K$26="－","－",$K$26/100&gt;=趨勢評価!H31,10,$K$26/100&gt;=趨勢評価!H30,8,$K$26/100&gt;趨勢評価!H29,6,$K$26/100&gt;趨勢評価!H28,4,$K$26/100&lt;=趨勢評価!H28,2),"－")</f>
        <v>－</v>
      </c>
      <c r="O26" s="1793" t="str">
        <f ca="1">IFERROR(OFFSET(INDEX(AB20:AB29,MATCH(J26,AB20:AB29,-1),1),0,-6),"－")</f>
        <v>－</v>
      </c>
      <c r="Q26" s="1796">
        <v>4</v>
      </c>
      <c r="R26" s="2208" t="s">
        <v>162</v>
      </c>
      <c r="S26" s="2208" t="s">
        <v>162</v>
      </c>
      <c r="T26" s="2208" t="s">
        <v>483</v>
      </c>
      <c r="U26" s="2208" t="s">
        <v>483</v>
      </c>
      <c r="V26" s="63">
        <v>4</v>
      </c>
      <c r="W26" s="484">
        <f>IF(OR('学校入力シート（要入力）'!$F$4="",'学校入力シート（要入力）'!$F$4="大学"),大学部門!J44,短大部門!J44)</f>
        <v>0.84571428999999998</v>
      </c>
      <c r="X26" s="485" t="s">
        <v>544</v>
      </c>
      <c r="Y26" s="512">
        <f>IF(OR('学校入力シート（要入力）'!$F$4="",'学校入力シート（要入力）'!$F$4="大学"),大学部門!L44,短大部門!L44)</f>
        <v>0.91315787999999998</v>
      </c>
      <c r="Z26" s="513">
        <f>IF(OR('学校入力シート（要入力）'!$F$4="",'学校入力シート（要入力）'!$F$4="大学"),大学部門!J45,短大部門!J45)</f>
        <v>0.82083332999999992</v>
      </c>
      <c r="AA26" s="485" t="s">
        <v>544</v>
      </c>
      <c r="AB26" s="486">
        <f>IF(OR('学校入力シート（要入力）'!$F$4="",'学校入力シート（要入力）'!$F$4="大学"),大学部門!L45,短大部門!L45)</f>
        <v>0.88749998999999991</v>
      </c>
    </row>
    <row r="27" spans="2:28" ht="22.5" customHeight="1">
      <c r="B27" s="1904"/>
      <c r="C27" s="1905"/>
      <c r="D27" s="1905"/>
      <c r="E27" s="1906"/>
      <c r="F27" s="2203"/>
      <c r="G27" s="2203"/>
      <c r="H27" s="2203"/>
      <c r="I27" s="2203"/>
      <c r="J27" s="2203"/>
      <c r="K27" s="2205"/>
      <c r="L27" s="1834"/>
      <c r="M27" s="2055"/>
      <c r="N27" s="1926"/>
      <c r="O27" s="1965"/>
      <c r="Q27" s="1796"/>
      <c r="R27" s="2209"/>
      <c r="S27" s="2209"/>
      <c r="T27" s="2209"/>
      <c r="U27" s="2209"/>
      <c r="V27" s="64">
        <v>3</v>
      </c>
      <c r="W27" s="487">
        <f>IF(OR('学校入力シート（要入力）'!$F$4="",'学校入力シート（要入力）'!$F$4="大学"),大学部門!G44,短大部門!G44)</f>
        <v>0.7444444400000001</v>
      </c>
      <c r="X27" s="488" t="s">
        <v>544</v>
      </c>
      <c r="Y27" s="514">
        <f>IF(OR('学校入力シート（要入力）'!$F$4="",'学校入力シート（要入力）'!$F$4="大学"),大学部門!I44,短大部門!I44)</f>
        <v>0.84571427999999993</v>
      </c>
      <c r="Z27" s="515">
        <f>IF(OR('学校入力シート（要入力）'!$F$4="",'学校入力シート（要入力）'!$F$4="大学"),大学部門!G45,短大部門!G45)</f>
        <v>0.74642856999999996</v>
      </c>
      <c r="AA27" s="488" t="s">
        <v>544</v>
      </c>
      <c r="AB27" s="489">
        <f>IF(OR('学校入力シート（要入力）'!$F$4="",'学校入力シート（要入力）'!$F$4="大学"),大学部門!I45,短大部門!I45)</f>
        <v>0.82083331999999998</v>
      </c>
    </row>
    <row r="28" spans="2:28" ht="22.5" customHeight="1">
      <c r="B28" s="73"/>
      <c r="C28" s="2210" t="s">
        <v>927</v>
      </c>
      <c r="D28" s="2211"/>
      <c r="E28" s="2212"/>
      <c r="F28" s="2135">
        <f>IFERROR('学校入力シート（要入力）'!F52,"－")</f>
        <v>0</v>
      </c>
      <c r="G28" s="2135">
        <f>IFERROR('学校入力シート（要入力）'!G52,"－")</f>
        <v>0</v>
      </c>
      <c r="H28" s="2135">
        <f>IFERROR('学校入力シート（要入力）'!H52,"－")</f>
        <v>0</v>
      </c>
      <c r="I28" s="2135">
        <f>IFERROR('学校入力シート（要入力）'!I52,"－")</f>
        <v>0</v>
      </c>
      <c r="J28" s="2124">
        <f>IFERROR('学校入力シート（要入力）'!J52,"－")</f>
        <v>0</v>
      </c>
      <c r="K28" s="2144">
        <f>IFERROR(J28-F28,"－")</f>
        <v>0</v>
      </c>
      <c r="L28" s="1803" t="str">
        <f>IFERROR(K28/F28,"－")</f>
        <v>－</v>
      </c>
      <c r="M28" s="2055"/>
      <c r="N28" s="1926"/>
      <c r="O28" s="1965"/>
      <c r="Q28" s="1796">
        <v>2</v>
      </c>
      <c r="R28" s="2209" t="s">
        <v>163</v>
      </c>
      <c r="S28" s="2209" t="s">
        <v>163</v>
      </c>
      <c r="T28" s="2208" t="s">
        <v>484</v>
      </c>
      <c r="U28" s="2208" t="s">
        <v>484</v>
      </c>
      <c r="V28" s="63">
        <v>2</v>
      </c>
      <c r="W28" s="491">
        <f>IF(OR('学校入力シート（要入力）'!$F$4="",'学校入力シート（要入力）'!$F$4="大学"),大学部門!D44,短大部門!D44)</f>
        <v>0.62184874000000001</v>
      </c>
      <c r="X28" s="485" t="s">
        <v>544</v>
      </c>
      <c r="Y28" s="516">
        <f>IF(OR('学校入力シート（要入力）'!$F$4="",'学校入力シート（要入力）'!$F$4="大学"),大学部門!F44,短大部門!F44)</f>
        <v>0.74444442999999993</v>
      </c>
      <c r="Z28" s="517">
        <f>IF(OR('学校入力シート（要入力）'!$F$4="",'学校入力シート（要入力）'!$F$4="大学"),大学部門!D45,短大部門!D45)</f>
        <v>0.65360825</v>
      </c>
      <c r="AA28" s="485" t="s">
        <v>544</v>
      </c>
      <c r="AB28" s="492">
        <f>IF(OR('学校入力シート（要入力）'!$F$4="",'学校入力シート（要入力）'!$F$4="大学"),大学部門!F45,短大部門!F45)</f>
        <v>0.74642855999999991</v>
      </c>
    </row>
    <row r="29" spans="2:28" ht="22.5" customHeight="1">
      <c r="B29" s="73"/>
      <c r="C29" s="2210"/>
      <c r="D29" s="2211"/>
      <c r="E29" s="2212"/>
      <c r="F29" s="2137"/>
      <c r="G29" s="2137"/>
      <c r="H29" s="2137"/>
      <c r="I29" s="2137"/>
      <c r="J29" s="2126"/>
      <c r="K29" s="2146"/>
      <c r="L29" s="1804"/>
      <c r="M29" s="2055"/>
      <c r="N29" s="1926"/>
      <c r="O29" s="1965"/>
      <c r="Q29" s="1796"/>
      <c r="R29" s="2209"/>
      <c r="S29" s="2209"/>
      <c r="T29" s="2209"/>
      <c r="U29" s="2209"/>
      <c r="V29" s="64">
        <v>1</v>
      </c>
      <c r="W29" s="493"/>
      <c r="X29" s="488" t="s">
        <v>544</v>
      </c>
      <c r="Y29" s="514">
        <f>IF(OR('学校入力シート（要入力）'!$F$4="",'学校入力シート（要入力）'!$F$4="大学"),大学部門!C44,短大部門!C44)</f>
        <v>0.62184872999999996</v>
      </c>
      <c r="Z29" s="518"/>
      <c r="AA29" s="488" t="s">
        <v>544</v>
      </c>
      <c r="AB29" s="489">
        <f>IF(OR('学校入力シート（要入力）'!$F$4="",'学校入力シート（要入力）'!$F$4="大学"),大学部門!C45,短大部門!C45)</f>
        <v>0.65360823999999995</v>
      </c>
    </row>
    <row r="30" spans="2:28" ht="22.5" customHeight="1">
      <c r="B30" s="73"/>
      <c r="C30" s="2210" t="s">
        <v>802</v>
      </c>
      <c r="D30" s="2211"/>
      <c r="E30" s="2211"/>
      <c r="F30" s="2135">
        <f>IFERROR('学校入力シート（要入力）'!F50,"－")</f>
        <v>0</v>
      </c>
      <c r="G30" s="2135">
        <f>IFERROR('学校入力シート（要入力）'!G50,"－")</f>
        <v>0</v>
      </c>
      <c r="H30" s="2135">
        <f>IFERROR('学校入力シート（要入力）'!H50,"－")</f>
        <v>0</v>
      </c>
      <c r="I30" s="2135">
        <f>IFERROR('学校入力シート（要入力）'!I50,"－")</f>
        <v>0</v>
      </c>
      <c r="J30" s="2124">
        <f>IFERROR('学校入力シート（要入力）'!J50,"－")</f>
        <v>0</v>
      </c>
      <c r="K30" s="2144">
        <f>IFERROR(J30-F30,"－")</f>
        <v>0</v>
      </c>
      <c r="L30" s="1805" t="str">
        <f>IFERROR(K30/F30,"－")</f>
        <v>－</v>
      </c>
      <c r="M30" s="2055"/>
      <c r="N30" s="1926"/>
      <c r="O30" s="1965"/>
      <c r="Q30" s="81" t="s">
        <v>743</v>
      </c>
    </row>
    <row r="31" spans="2:28" ht="22.5" customHeight="1">
      <c r="B31" s="27"/>
      <c r="C31" s="2213"/>
      <c r="D31" s="2214"/>
      <c r="E31" s="2214"/>
      <c r="F31" s="2207"/>
      <c r="G31" s="2207"/>
      <c r="H31" s="2207"/>
      <c r="I31" s="2207"/>
      <c r="J31" s="2151"/>
      <c r="K31" s="2206"/>
      <c r="L31" s="1828"/>
      <c r="M31" s="2056"/>
      <c r="N31" s="1927"/>
      <c r="O31" s="1795"/>
    </row>
  </sheetData>
  <mergeCells count="109">
    <mergeCell ref="U20:U21"/>
    <mergeCell ref="U22:U23"/>
    <mergeCell ref="U24:U25"/>
    <mergeCell ref="U26:U27"/>
    <mergeCell ref="U28:U29"/>
    <mergeCell ref="T20:T21"/>
    <mergeCell ref="T22:T23"/>
    <mergeCell ref="T24:T25"/>
    <mergeCell ref="T26:T27"/>
    <mergeCell ref="T28:T29"/>
    <mergeCell ref="S20:S21"/>
    <mergeCell ref="S22:S23"/>
    <mergeCell ref="S24:S25"/>
    <mergeCell ref="S26:S27"/>
    <mergeCell ref="S28:S29"/>
    <mergeCell ref="C28:E29"/>
    <mergeCell ref="F28:F29"/>
    <mergeCell ref="C30:E31"/>
    <mergeCell ref="F30:F31"/>
    <mergeCell ref="G30:G31"/>
    <mergeCell ref="H30:H31"/>
    <mergeCell ref="I30:I31"/>
    <mergeCell ref="J30:J31"/>
    <mergeCell ref="K30:K31"/>
    <mergeCell ref="L30:L31"/>
    <mergeCell ref="R28:R29"/>
    <mergeCell ref="G28:G29"/>
    <mergeCell ref="H28:H29"/>
    <mergeCell ref="I28:I29"/>
    <mergeCell ref="J28:J29"/>
    <mergeCell ref="K28:K29"/>
    <mergeCell ref="R26:R27"/>
    <mergeCell ref="J26:J27"/>
    <mergeCell ref="K26:K27"/>
    <mergeCell ref="L28:L29"/>
    <mergeCell ref="Q28:Q29"/>
    <mergeCell ref="L26:L27"/>
    <mergeCell ref="M26:M31"/>
    <mergeCell ref="N26:N31"/>
    <mergeCell ref="O26:O31"/>
    <mergeCell ref="Q26:Q27"/>
    <mergeCell ref="Q24:Q25"/>
    <mergeCell ref="R24:R25"/>
    <mergeCell ref="O20:O25"/>
    <mergeCell ref="Q22:Q23"/>
    <mergeCell ref="R22:R23"/>
    <mergeCell ref="Q20:Q21"/>
    <mergeCell ref="R20:R21"/>
    <mergeCell ref="B26:E27"/>
    <mergeCell ref="F26:F27"/>
    <mergeCell ref="G26:G27"/>
    <mergeCell ref="H26:H27"/>
    <mergeCell ref="I26:I27"/>
    <mergeCell ref="C24:E25"/>
    <mergeCell ref="F24:F25"/>
    <mergeCell ref="G24:G25"/>
    <mergeCell ref="H24:H25"/>
    <mergeCell ref="I24:I25"/>
    <mergeCell ref="J24:J25"/>
    <mergeCell ref="N20:N25"/>
    <mergeCell ref="J20:J21"/>
    <mergeCell ref="K20:K21"/>
    <mergeCell ref="L20:L21"/>
    <mergeCell ref="M20:M25"/>
    <mergeCell ref="K24:K25"/>
    <mergeCell ref="L22:L23"/>
    <mergeCell ref="L24:L25"/>
    <mergeCell ref="J22:J23"/>
    <mergeCell ref="K22:K23"/>
    <mergeCell ref="C22:E23"/>
    <mergeCell ref="F22:F23"/>
    <mergeCell ref="G22:G23"/>
    <mergeCell ref="H22:H23"/>
    <mergeCell ref="I22:I23"/>
    <mergeCell ref="B20:E21"/>
    <mergeCell ref="F20:F21"/>
    <mergeCell ref="G20:G21"/>
    <mergeCell ref="H20:H21"/>
    <mergeCell ref="I20:I21"/>
    <mergeCell ref="B17:E19"/>
    <mergeCell ref="F17:F19"/>
    <mergeCell ref="G17:G19"/>
    <mergeCell ref="H17:H19"/>
    <mergeCell ref="I17:I19"/>
    <mergeCell ref="J17:J19"/>
    <mergeCell ref="V17:V19"/>
    <mergeCell ref="W17:AB18"/>
    <mergeCell ref="W19:Y19"/>
    <mergeCell ref="Z19:AB19"/>
    <mergeCell ref="R17:S18"/>
    <mergeCell ref="T17:U18"/>
    <mergeCell ref="K17:K19"/>
    <mergeCell ref="L17:L19"/>
    <mergeCell ref="M17:M19"/>
    <mergeCell ref="N17:N19"/>
    <mergeCell ref="O17:O19"/>
    <mergeCell ref="Q17:Q19"/>
    <mergeCell ref="A1:C1"/>
    <mergeCell ref="D1:H1"/>
    <mergeCell ref="A2:C2"/>
    <mergeCell ref="D2:H2"/>
    <mergeCell ref="H8:AB11"/>
    <mergeCell ref="C9:E9"/>
    <mergeCell ref="C10:E10"/>
    <mergeCell ref="C11:E11"/>
    <mergeCell ref="H13:AB15"/>
    <mergeCell ref="C14:E14"/>
    <mergeCell ref="C15:E15"/>
    <mergeCell ref="U1:AB1"/>
  </mergeCells>
  <phoneticPr fontId="1"/>
  <conditionalFormatting sqref="R28:R29">
    <cfRule type="expression" dxfId="251" priority="42">
      <formula>$M$20=2</formula>
    </cfRule>
  </conditionalFormatting>
  <conditionalFormatting sqref="R26:R27">
    <cfRule type="expression" dxfId="250" priority="41">
      <formula>$M$20=4</formula>
    </cfRule>
  </conditionalFormatting>
  <conditionalFormatting sqref="R24:R25">
    <cfRule type="expression" dxfId="249" priority="40">
      <formula>$M$20=6</formula>
    </cfRule>
  </conditionalFormatting>
  <conditionalFormatting sqref="R22:R23">
    <cfRule type="expression" dxfId="248" priority="39">
      <formula>$M$20=8</formula>
    </cfRule>
  </conditionalFormatting>
  <conditionalFormatting sqref="R20:R21">
    <cfRule type="expression" dxfId="247" priority="38">
      <formula>$M$20=10</formula>
    </cfRule>
  </conditionalFormatting>
  <conditionalFormatting sqref="S28">
    <cfRule type="expression" dxfId="246" priority="37">
      <formula>$M$26=2</formula>
    </cfRule>
  </conditionalFormatting>
  <conditionalFormatting sqref="S26">
    <cfRule type="expression" dxfId="245" priority="36">
      <formula>$M$26=4</formula>
    </cfRule>
  </conditionalFormatting>
  <conditionalFormatting sqref="S24">
    <cfRule type="expression" dxfId="244" priority="35">
      <formula>$M$26=6</formula>
    </cfRule>
  </conditionalFormatting>
  <conditionalFormatting sqref="S22">
    <cfRule type="expression" dxfId="243" priority="34">
      <formula>$M$26=8</formula>
    </cfRule>
  </conditionalFormatting>
  <conditionalFormatting sqref="S20">
    <cfRule type="expression" dxfId="242" priority="33">
      <formula>$M$26=10</formula>
    </cfRule>
  </conditionalFormatting>
  <conditionalFormatting sqref="T28:T29">
    <cfRule type="expression" dxfId="241" priority="32">
      <formula>$N$20=2</formula>
    </cfRule>
  </conditionalFormatting>
  <conditionalFormatting sqref="T26:T27">
    <cfRule type="expression" dxfId="240" priority="31">
      <formula>$N$20=4</formula>
    </cfRule>
  </conditionalFormatting>
  <conditionalFormatting sqref="T24:T25">
    <cfRule type="expression" dxfId="239" priority="30">
      <formula>$N$20=6</formula>
    </cfRule>
  </conditionalFormatting>
  <conditionalFormatting sqref="T22:T23">
    <cfRule type="expression" dxfId="238" priority="29">
      <formula>$N$20=8</formula>
    </cfRule>
  </conditionalFormatting>
  <conditionalFormatting sqref="T20:T21">
    <cfRule type="expression" dxfId="237" priority="28">
      <formula>$N$20=10</formula>
    </cfRule>
  </conditionalFormatting>
  <conditionalFormatting sqref="U28">
    <cfRule type="expression" dxfId="236" priority="27">
      <formula>$N$26=2</formula>
    </cfRule>
  </conditionalFormatting>
  <conditionalFormatting sqref="U26">
    <cfRule type="expression" dxfId="235" priority="26">
      <formula>$N$26=4</formula>
    </cfRule>
  </conditionalFormatting>
  <conditionalFormatting sqref="U24">
    <cfRule type="expression" dxfId="234" priority="25">
      <formula>$N$26=6</formula>
    </cfRule>
  </conditionalFormatting>
  <conditionalFormatting sqref="U22">
    <cfRule type="expression" dxfId="233" priority="24">
      <formula>$N$26=8</formula>
    </cfRule>
  </conditionalFormatting>
  <conditionalFormatting sqref="U20">
    <cfRule type="expression" dxfId="232" priority="23">
      <formula>$N$26=10</formula>
    </cfRule>
  </conditionalFormatting>
  <conditionalFormatting sqref="W20:Y20">
    <cfRule type="expression" dxfId="231" priority="22">
      <formula>$O$20=10</formula>
    </cfRule>
  </conditionalFormatting>
  <conditionalFormatting sqref="W21:Y21">
    <cfRule type="expression" dxfId="230" priority="21">
      <formula>$O$20=9</formula>
    </cfRule>
  </conditionalFormatting>
  <conditionalFormatting sqref="W22:Y22">
    <cfRule type="expression" dxfId="229" priority="20">
      <formula>$O$20=8</formula>
    </cfRule>
  </conditionalFormatting>
  <conditionalFormatting sqref="W23:Y23">
    <cfRule type="expression" dxfId="228" priority="19">
      <formula>$O$20=7</formula>
    </cfRule>
  </conditionalFormatting>
  <conditionalFormatting sqref="W24:Y24">
    <cfRule type="expression" dxfId="227" priority="18">
      <formula>$O$20=6</formula>
    </cfRule>
  </conditionalFormatting>
  <conditionalFormatting sqref="W25:Y25">
    <cfRule type="expression" dxfId="226" priority="17">
      <formula>$O$20=5</formula>
    </cfRule>
  </conditionalFormatting>
  <conditionalFormatting sqref="W26:Y26">
    <cfRule type="expression" dxfId="225" priority="16">
      <formula>$O$20=4</formula>
    </cfRule>
  </conditionalFormatting>
  <conditionalFormatting sqref="W27:Y27">
    <cfRule type="expression" dxfId="224" priority="15">
      <formula>$O$20=3</formula>
    </cfRule>
  </conditionalFormatting>
  <conditionalFormatting sqref="W28:Y28">
    <cfRule type="expression" dxfId="223" priority="14">
      <formula>$O$20=2</formula>
    </cfRule>
  </conditionalFormatting>
  <conditionalFormatting sqref="W29:Y29">
    <cfRule type="expression" dxfId="222" priority="13">
      <formula>$O$20=1</formula>
    </cfRule>
  </conditionalFormatting>
  <conditionalFormatting sqref="Y20">
    <cfRule type="expression" dxfId="221" priority="12">
      <formula>$O$20=10</formula>
    </cfRule>
  </conditionalFormatting>
  <conditionalFormatting sqref="Z20:AB20">
    <cfRule type="expression" dxfId="220" priority="11">
      <formula>$O$26=10</formula>
    </cfRule>
  </conditionalFormatting>
  <conditionalFormatting sqref="Z21:AB21">
    <cfRule type="expression" dxfId="219" priority="10">
      <formula>$O$26=9</formula>
    </cfRule>
  </conditionalFormatting>
  <conditionalFormatting sqref="Z22:AB22">
    <cfRule type="expression" dxfId="218" priority="9">
      <formula>$O$26=8</formula>
    </cfRule>
  </conditionalFormatting>
  <conditionalFormatting sqref="Z23:AB23">
    <cfRule type="expression" dxfId="217" priority="8">
      <formula>$O$26=7</formula>
    </cfRule>
  </conditionalFormatting>
  <conditionalFormatting sqref="Z24:AB24">
    <cfRule type="expression" dxfId="216" priority="7">
      <formula>$O$26=6</formula>
    </cfRule>
  </conditionalFormatting>
  <conditionalFormatting sqref="Z25:AB25">
    <cfRule type="expression" dxfId="215" priority="6">
      <formula>$O$26=5</formula>
    </cfRule>
  </conditionalFormatting>
  <conditionalFormatting sqref="Z26:AB26">
    <cfRule type="expression" dxfId="214" priority="5">
      <formula>$O$26=4</formula>
    </cfRule>
  </conditionalFormatting>
  <conditionalFormatting sqref="Z27:AB27">
    <cfRule type="expression" dxfId="213" priority="4">
      <formula>$O$26=3</formula>
    </cfRule>
  </conditionalFormatting>
  <conditionalFormatting sqref="Z28:AB28">
    <cfRule type="expression" dxfId="212" priority="3">
      <formula>$O$26=2</formula>
    </cfRule>
  </conditionalFormatting>
  <conditionalFormatting sqref="Z29:AB29">
    <cfRule type="expression" dxfId="211" priority="2">
      <formula>$O$26=1</formula>
    </cfRule>
  </conditionalFormatting>
  <conditionalFormatting sqref="AB20">
    <cfRule type="expression" dxfId="210" priority="1">
      <formula>$O$26=10</formula>
    </cfRule>
  </conditionalFormatting>
  <hyperlinks>
    <hyperlink ref="U1:AB1" location="'総括表 (部門)'!A1" display="総括表（部門）へ戻る"/>
  </hyperlinks>
  <printOptions horizontalCentered="1" verticalCentered="1"/>
  <pageMargins left="0.39370078740157483" right="0.39370078740157483" top="0.39370078740157483" bottom="0.39370078740157483" header="0" footer="0.19685039370078741"/>
  <pageSetup paperSize="9" scale="72" orientation="landscape" r:id="rId1"/>
  <headerFooter scaleWithDoc="0">
    <oddFooter>&amp;P / &amp;N ページ</oddFooter>
  </headerFooter>
  <ignoredErrors>
    <ignoredError sqref="K26" 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CCFF"/>
    <pageSetUpPr fitToPage="1"/>
  </sheetPr>
  <dimension ref="A1:Y25"/>
  <sheetViews>
    <sheetView showGridLines="0" zoomScaleNormal="100" zoomScaleSheetLayoutView="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2.109375" style="1" customWidth="1"/>
    <col min="17" max="17" width="3.6640625" style="2" customWidth="1"/>
    <col min="18" max="18" width="13.77734375" style="1" customWidth="1"/>
    <col min="19" max="19" width="5.77734375" style="1" customWidth="1"/>
    <col min="20" max="20" width="2.44140625" style="2" customWidth="1"/>
    <col min="21" max="21" width="5.77734375" style="1" customWidth="1"/>
    <col min="22" max="22" width="3.44140625" style="1" bestFit="1" customWidth="1"/>
    <col min="23" max="23" width="5.109375" style="428" customWidth="1"/>
    <col min="24" max="24" width="2.33203125" style="1" customWidth="1"/>
    <col min="25" max="25" width="5.109375" style="426" customWidth="1"/>
    <col min="26" max="16384" width="10.6640625" style="1"/>
  </cols>
  <sheetData>
    <row r="1" spans="1:25" ht="24" customHeight="1" thickBot="1">
      <c r="A1" s="2103" t="s">
        <v>0</v>
      </c>
      <c r="B1" s="2104"/>
      <c r="C1" s="2104"/>
      <c r="D1" s="2105" t="str">
        <f>IF('学校入力シート（要入力）'!F3="","",'学校入力シート（要入力）'!F3)</f>
        <v/>
      </c>
      <c r="E1" s="2105"/>
      <c r="F1" s="2105"/>
      <c r="G1" s="2105"/>
      <c r="H1" s="2106"/>
      <c r="I1" s="58"/>
      <c r="J1" s="58"/>
      <c r="K1" s="58"/>
      <c r="L1" s="58"/>
      <c r="M1" s="58"/>
      <c r="N1" s="58"/>
      <c r="O1" s="58"/>
      <c r="P1" s="58"/>
      <c r="Q1" s="65"/>
      <c r="R1" s="1885" t="s">
        <v>492</v>
      </c>
      <c r="S1" s="1886"/>
      <c r="T1" s="1886"/>
      <c r="U1" s="1886"/>
      <c r="V1" s="1886"/>
      <c r="W1" s="1886"/>
      <c r="X1" s="1886"/>
      <c r="Y1" s="1886"/>
    </row>
    <row r="2" spans="1:25" ht="24" customHeight="1" thickBot="1">
      <c r="A2" s="2103" t="s">
        <v>128</v>
      </c>
      <c r="B2" s="2104"/>
      <c r="C2" s="2104"/>
      <c r="D2" s="2105" t="str">
        <f>IF('学校入力シート（要入力）'!F5="","",'学校入力シート（要入力）'!F5)</f>
        <v/>
      </c>
      <c r="E2" s="2105"/>
      <c r="F2" s="2105"/>
      <c r="G2" s="2105"/>
      <c r="H2" s="2106"/>
      <c r="I2" s="58"/>
      <c r="J2" s="58"/>
      <c r="K2" s="58"/>
      <c r="L2" s="58"/>
      <c r="M2" s="58"/>
      <c r="N2" s="58"/>
      <c r="O2" s="58"/>
      <c r="P2" s="58"/>
      <c r="Q2" s="65"/>
      <c r="R2" s="58"/>
      <c r="S2" s="58"/>
      <c r="T2" s="65"/>
      <c r="U2" s="58"/>
      <c r="V2" s="58"/>
      <c r="X2" s="58"/>
    </row>
    <row r="3" spans="1:25" ht="24" customHeight="1">
      <c r="A3" s="58"/>
      <c r="B3" s="58"/>
      <c r="C3" s="58"/>
      <c r="D3" s="58"/>
      <c r="E3" s="58"/>
      <c r="F3" s="58"/>
      <c r="G3" s="58"/>
      <c r="H3" s="58"/>
      <c r="I3" s="58"/>
      <c r="J3" s="58"/>
      <c r="K3" s="58"/>
      <c r="L3" s="58"/>
      <c r="M3" s="58"/>
      <c r="N3" s="58"/>
      <c r="O3" s="58"/>
      <c r="P3" s="58"/>
      <c r="Q3" s="65"/>
      <c r="R3" s="58"/>
      <c r="S3" s="58"/>
      <c r="T3" s="65"/>
      <c r="U3" s="58"/>
      <c r="V3" s="58"/>
      <c r="X3" s="58"/>
    </row>
    <row r="4" spans="1:25" ht="24" customHeight="1">
      <c r="A4" s="57" t="s">
        <v>129</v>
      </c>
      <c r="B4" s="58"/>
      <c r="C4" s="58"/>
      <c r="D4" s="58"/>
      <c r="E4" s="58"/>
      <c r="F4" s="58"/>
      <c r="G4" s="58"/>
      <c r="H4" s="58"/>
      <c r="I4" s="58"/>
      <c r="J4" s="58"/>
      <c r="K4" s="58"/>
      <c r="L4" s="58"/>
      <c r="M4" s="58"/>
      <c r="N4" s="58"/>
      <c r="O4" s="58"/>
      <c r="P4" s="58"/>
      <c r="Q4" s="65"/>
      <c r="R4" s="58"/>
      <c r="S4" s="58"/>
      <c r="T4" s="65"/>
      <c r="U4" s="58"/>
      <c r="V4" s="58"/>
      <c r="X4" s="58"/>
    </row>
    <row r="5" spans="1:25" ht="24" customHeight="1">
      <c r="A5" s="57" t="s">
        <v>134</v>
      </c>
      <c r="B5" s="58"/>
      <c r="C5" s="58"/>
      <c r="D5" s="58"/>
      <c r="E5" s="58"/>
      <c r="F5" s="58"/>
      <c r="G5" s="58"/>
      <c r="I5" s="58"/>
      <c r="J5" s="58"/>
      <c r="K5" s="58"/>
      <c r="L5" s="58"/>
      <c r="M5" s="58"/>
      <c r="N5" s="58"/>
      <c r="O5" s="58"/>
      <c r="P5" s="58"/>
      <c r="Q5" s="65"/>
      <c r="R5" s="58"/>
      <c r="S5" s="58"/>
      <c r="T5" s="65"/>
      <c r="U5" s="58"/>
      <c r="V5" s="58"/>
      <c r="X5" s="58"/>
    </row>
    <row r="6" spans="1:25" ht="24" customHeight="1">
      <c r="A6" s="58"/>
      <c r="B6" s="58"/>
      <c r="C6" s="58"/>
      <c r="D6" s="58"/>
      <c r="E6" s="58"/>
      <c r="F6" s="58"/>
      <c r="G6" s="58"/>
      <c r="I6" s="115"/>
      <c r="J6" s="115"/>
      <c r="K6" s="115"/>
      <c r="L6" s="115"/>
      <c r="M6" s="115"/>
      <c r="N6" s="115"/>
      <c r="O6" s="115"/>
      <c r="P6" s="115"/>
      <c r="Q6" s="115"/>
      <c r="R6" s="115"/>
      <c r="S6" s="115"/>
      <c r="T6" s="115"/>
      <c r="U6" s="115"/>
      <c r="V6" s="115"/>
      <c r="W6" s="429"/>
      <c r="X6" s="115"/>
      <c r="Y6" s="427"/>
    </row>
    <row r="7" spans="1:25" ht="24" customHeight="1">
      <c r="A7" s="58"/>
      <c r="B7" s="59" t="s">
        <v>164</v>
      </c>
      <c r="C7" s="58"/>
      <c r="D7" s="58"/>
      <c r="E7" s="58"/>
      <c r="F7" s="58"/>
      <c r="G7" s="58"/>
      <c r="H7" s="58" t="s">
        <v>3</v>
      </c>
      <c r="I7" s="115"/>
      <c r="J7" s="115"/>
      <c r="K7" s="115"/>
      <c r="L7" s="115"/>
      <c r="M7" s="115"/>
      <c r="N7" s="115"/>
      <c r="O7" s="115"/>
      <c r="P7" s="115"/>
      <c r="Q7" s="115"/>
      <c r="R7" s="115"/>
      <c r="S7" s="115"/>
      <c r="T7" s="115"/>
      <c r="U7" s="115"/>
      <c r="V7" s="115"/>
      <c r="W7" s="429"/>
      <c r="X7" s="115"/>
      <c r="Y7" s="427"/>
    </row>
    <row r="8" spans="1:25" ht="24" customHeight="1">
      <c r="A8" s="58"/>
      <c r="B8" s="59"/>
      <c r="C8" s="59" t="s">
        <v>17</v>
      </c>
      <c r="D8" s="58"/>
      <c r="E8" s="58"/>
      <c r="F8" s="58"/>
      <c r="G8" s="58"/>
      <c r="H8" s="1869" t="s">
        <v>978</v>
      </c>
      <c r="I8" s="1869"/>
      <c r="J8" s="1869"/>
      <c r="K8" s="1869"/>
      <c r="L8" s="1869"/>
      <c r="M8" s="1869"/>
      <c r="N8" s="1869"/>
      <c r="O8" s="1869"/>
      <c r="P8" s="1869"/>
      <c r="Q8" s="1869"/>
      <c r="R8" s="1869"/>
      <c r="S8" s="1869"/>
      <c r="T8" s="1869"/>
      <c r="U8" s="1869"/>
      <c r="V8" s="1869"/>
      <c r="W8" s="1869"/>
      <c r="X8" s="1869"/>
      <c r="Y8" s="1869"/>
    </row>
    <row r="9" spans="1:25" ht="24" customHeight="1">
      <c r="A9" s="58"/>
      <c r="B9" s="58"/>
      <c r="C9" s="1862" t="s">
        <v>165</v>
      </c>
      <c r="D9" s="1862"/>
      <c r="E9" s="1862"/>
      <c r="F9" s="59"/>
      <c r="G9" s="59"/>
      <c r="H9" s="1869"/>
      <c r="I9" s="1869"/>
      <c r="J9" s="1869"/>
      <c r="K9" s="1869"/>
      <c r="L9" s="1869"/>
      <c r="M9" s="1869"/>
      <c r="N9" s="1869"/>
      <c r="O9" s="1869"/>
      <c r="P9" s="1869"/>
      <c r="Q9" s="1869"/>
      <c r="R9" s="1869"/>
      <c r="S9" s="1869"/>
      <c r="T9" s="1869"/>
      <c r="U9" s="1869"/>
      <c r="V9" s="1869"/>
      <c r="W9" s="1869"/>
      <c r="X9" s="1869"/>
      <c r="Y9" s="1869"/>
    </row>
    <row r="10" spans="1:25" ht="24" customHeight="1">
      <c r="A10" s="58"/>
      <c r="B10" s="59"/>
      <c r="C10" s="1863" t="s">
        <v>159</v>
      </c>
      <c r="D10" s="1863"/>
      <c r="E10" s="1863"/>
      <c r="F10" s="59"/>
      <c r="G10" s="59"/>
      <c r="H10" s="1869"/>
      <c r="I10" s="1869"/>
      <c r="J10" s="1869"/>
      <c r="K10" s="1869"/>
      <c r="L10" s="1869"/>
      <c r="M10" s="1869"/>
      <c r="N10" s="1869"/>
      <c r="O10" s="1869"/>
      <c r="P10" s="1869"/>
      <c r="Q10" s="1869"/>
      <c r="R10" s="1869"/>
      <c r="S10" s="1869"/>
      <c r="T10" s="1869"/>
      <c r="U10" s="1869"/>
      <c r="V10" s="1869"/>
      <c r="W10" s="1869"/>
      <c r="X10" s="1869"/>
      <c r="Y10" s="1869"/>
    </row>
    <row r="11" spans="1:25" ht="60" customHeight="1">
      <c r="B11" s="8"/>
      <c r="C11" s="1861"/>
      <c r="D11" s="1861"/>
      <c r="E11" s="1861"/>
      <c r="F11" s="8"/>
      <c r="G11" s="8"/>
      <c r="H11" s="1869"/>
      <c r="I11" s="1869"/>
      <c r="J11" s="1869"/>
      <c r="K11" s="1869"/>
      <c r="L11" s="1869"/>
      <c r="M11" s="1869"/>
      <c r="N11" s="1869"/>
      <c r="O11" s="1869"/>
      <c r="P11" s="1869"/>
      <c r="Q11" s="1869"/>
      <c r="R11" s="1869"/>
      <c r="S11" s="1869"/>
      <c r="T11" s="1869"/>
      <c r="U11" s="1869"/>
      <c r="V11" s="1869"/>
      <c r="W11" s="1869"/>
      <c r="X11" s="1869"/>
      <c r="Y11" s="1869"/>
    </row>
    <row r="12" spans="1:25" ht="24" customHeight="1">
      <c r="B12" s="47" t="s">
        <v>1208</v>
      </c>
      <c r="Q12" s="4" t="s">
        <v>60</v>
      </c>
    </row>
    <row r="13" spans="1:25" ht="24" customHeight="1">
      <c r="B13" s="1784" t="s">
        <v>16</v>
      </c>
      <c r="C13" s="1785"/>
      <c r="D13" s="1785"/>
      <c r="E13" s="1786"/>
      <c r="F13" s="1781">
        <f>'法人入力シート（要入力）'!$D$11</f>
        <v>2020</v>
      </c>
      <c r="G13" s="1781">
        <f>'法人入力シート（要入力）'!$E$11</f>
        <v>2021</v>
      </c>
      <c r="H13" s="1839">
        <f>'法人入力シート（要入力）'!$F$11</f>
        <v>2022</v>
      </c>
      <c r="I13" s="1781">
        <f>'法人入力シート（要入力）'!$G$11</f>
        <v>2023</v>
      </c>
      <c r="J13" s="1839">
        <f>'法人入力シート（要入力）'!$H$11</f>
        <v>2024</v>
      </c>
      <c r="K13" s="1879" t="str">
        <f>"増減
"&amp;$J$13&amp;"-"&amp;$F$13</f>
        <v>増減
2024-2020</v>
      </c>
      <c r="L13" s="1887" t="str">
        <f>"対"&amp;$F$13&amp;"
年度
伸び率"</f>
        <v>対2020
年度
伸び率</v>
      </c>
      <c r="M13" s="1836" t="s">
        <v>14</v>
      </c>
      <c r="N13" s="2215" t="s">
        <v>13</v>
      </c>
      <c r="O13" s="1876" t="s">
        <v>15</v>
      </c>
      <c r="P13" s="3"/>
      <c r="Q13" s="1873" t="s">
        <v>48</v>
      </c>
      <c r="R13" s="837" t="s">
        <v>10</v>
      </c>
      <c r="S13" s="1864" t="s">
        <v>70</v>
      </c>
      <c r="T13" s="1848"/>
      <c r="U13" s="1836"/>
      <c r="V13" s="1796" t="s">
        <v>48</v>
      </c>
      <c r="W13" s="1849" t="s">
        <v>49</v>
      </c>
      <c r="X13" s="1849"/>
      <c r="Y13" s="1850"/>
    </row>
    <row r="14" spans="1:25" ht="24" customHeight="1">
      <c r="B14" s="1787"/>
      <c r="C14" s="1788"/>
      <c r="D14" s="1788"/>
      <c r="E14" s="1789"/>
      <c r="F14" s="1939"/>
      <c r="G14" s="1939"/>
      <c r="H14" s="1840"/>
      <c r="I14" s="1939"/>
      <c r="J14" s="1840"/>
      <c r="K14" s="1880"/>
      <c r="L14" s="1888"/>
      <c r="M14" s="1837"/>
      <c r="N14" s="2216"/>
      <c r="O14" s="1877"/>
      <c r="P14" s="3"/>
      <c r="Q14" s="1874"/>
      <c r="R14" s="276" t="s">
        <v>37</v>
      </c>
      <c r="S14" s="1865"/>
      <c r="T14" s="1866"/>
      <c r="U14" s="1837"/>
      <c r="V14" s="1796"/>
      <c r="W14" s="1851"/>
      <c r="X14" s="1851"/>
      <c r="Y14" s="1852"/>
    </row>
    <row r="15" spans="1:25" ht="24" customHeight="1">
      <c r="B15" s="1790"/>
      <c r="C15" s="1791"/>
      <c r="D15" s="1791"/>
      <c r="E15" s="1792"/>
      <c r="F15" s="1940"/>
      <c r="G15" s="1940"/>
      <c r="H15" s="1841"/>
      <c r="I15" s="1940"/>
      <c r="J15" s="1841"/>
      <c r="K15" s="1881"/>
      <c r="L15" s="1889"/>
      <c r="M15" s="1838"/>
      <c r="N15" s="2217"/>
      <c r="O15" s="1878"/>
      <c r="Q15" s="1875"/>
      <c r="R15" s="354" t="str">
        <f>'目標値入力シート（必要に応じて入力）'!H16</f>
        <v/>
      </c>
      <c r="S15" s="1867"/>
      <c r="T15" s="1868"/>
      <c r="U15" s="1838"/>
      <c r="V15" s="1796"/>
      <c r="W15" s="1853"/>
      <c r="X15" s="1853"/>
      <c r="Y15" s="1854"/>
    </row>
    <row r="16" spans="1:25" ht="24" customHeight="1">
      <c r="B16" s="1901" t="s">
        <v>923</v>
      </c>
      <c r="C16" s="1902"/>
      <c r="D16" s="1902"/>
      <c r="E16" s="1903"/>
      <c r="F16" s="1916" t="str">
        <f>IFERROR((ROUND(F20/F23,8)),"－")</f>
        <v>－</v>
      </c>
      <c r="G16" s="1916" t="str">
        <f t="shared" ref="G16:J16" si="0">IFERROR((ROUND(G20/G23,8)),"－")</f>
        <v>－</v>
      </c>
      <c r="H16" s="1916" t="str">
        <f t="shared" si="0"/>
        <v>－</v>
      </c>
      <c r="I16" s="1916" t="str">
        <f t="shared" si="0"/>
        <v>－</v>
      </c>
      <c r="J16" s="1916" t="str">
        <f t="shared" si="0"/>
        <v>－</v>
      </c>
      <c r="K16" s="1963" t="str">
        <f>IFERROR(ROUND(J16-F16,8)*100,"－")</f>
        <v>－</v>
      </c>
      <c r="L16" s="1832"/>
      <c r="M16" s="2022" t="str">
        <f>IF(R15="","目標入力",IF(J16="－","－",IF(AND(I16&lt;=$R$15,J16&lt;=$R$15),10,IF(AND(I16&gt;$R$15,J16&lt;=$R$15),8,IF(AND(J16&gt;$R$15,OR(I16&lt;=$R$15,I16="－")),4,IF(AND(I16&gt;$R$15,J16&gt;$R$15),2))))))</f>
        <v>目標入力</v>
      </c>
      <c r="N16" s="2218" t="str" cm="1">
        <f t="array" ref="N16">IFERROR(_xlfn.IFS($K$16="－","－",$K$16/100&gt;=趨勢評価!E43,2,$K$16/100&gt;=趨勢評価!E42,4,$K$16/100&gt;趨勢評価!E41,6,$K$16/100&gt;趨勢評価!E40,8,$K$16/100&lt;=趨勢評価!E40,10),"－")</f>
        <v>－</v>
      </c>
      <c r="O16" s="1793" t="str">
        <f ca="1">IFERROR(OFFSET(INDEX(Y16:Y25,MATCH(J16,Y16:Y25,1),1),0,-3),"－")</f>
        <v>－</v>
      </c>
      <c r="Q16" s="1806">
        <v>10</v>
      </c>
      <c r="R16" s="1941" t="s">
        <v>166</v>
      </c>
      <c r="S16" s="1818" t="s">
        <v>167</v>
      </c>
      <c r="T16" s="1813"/>
      <c r="U16" s="1814"/>
      <c r="V16" s="63">
        <v>10</v>
      </c>
      <c r="W16" s="484">
        <f>IF(OR('学校入力シート（要入力）'!$F$4="",'学校入力シート（要入力）'!$F$4="大学"),大学部門!AB52,短大部門!AB52)</f>
        <v>1.1276189999999998E-2</v>
      </c>
      <c r="X16" s="485" t="s">
        <v>544</v>
      </c>
      <c r="Y16" s="605">
        <v>0</v>
      </c>
    </row>
    <row r="17" spans="2:25" ht="24" customHeight="1">
      <c r="B17" s="1904"/>
      <c r="C17" s="1905"/>
      <c r="D17" s="1905"/>
      <c r="E17" s="1906"/>
      <c r="F17" s="1917"/>
      <c r="G17" s="1917"/>
      <c r="H17" s="1917"/>
      <c r="I17" s="1917"/>
      <c r="J17" s="1917"/>
      <c r="K17" s="2120"/>
      <c r="L17" s="1833"/>
      <c r="M17" s="2023"/>
      <c r="N17" s="2218"/>
      <c r="O17" s="1965"/>
      <c r="Q17" s="1806"/>
      <c r="R17" s="1941"/>
      <c r="S17" s="1815"/>
      <c r="T17" s="1816"/>
      <c r="U17" s="1817"/>
      <c r="V17" s="64">
        <v>9</v>
      </c>
      <c r="W17" s="487">
        <f>IF(OR('学校入力シート（要入力）'!$F$4="",'学校入力シート（要入力）'!$F$4="大学"),大学部門!Y52,短大部門!Y52)</f>
        <v>1.492536E-2</v>
      </c>
      <c r="X17" s="488" t="s">
        <v>544</v>
      </c>
      <c r="Y17" s="489">
        <f>IF(OR('学校入力シート（要入力）'!$F$4="",'学校入力シート（要入力）'!$F$4="大学"),大学部門!AA52,短大部門!AA52)</f>
        <v>1.12762E-2</v>
      </c>
    </row>
    <row r="18" spans="2:25" ht="24" customHeight="1">
      <c r="B18" s="1904"/>
      <c r="C18" s="1905"/>
      <c r="D18" s="1905"/>
      <c r="E18" s="1906"/>
      <c r="F18" s="1917"/>
      <c r="G18" s="1917"/>
      <c r="H18" s="1917"/>
      <c r="I18" s="1917"/>
      <c r="J18" s="1917"/>
      <c r="K18" s="2120"/>
      <c r="L18" s="1833"/>
      <c r="M18" s="2023"/>
      <c r="N18" s="2218"/>
      <c r="O18" s="1965"/>
      <c r="Q18" s="1796">
        <v>8</v>
      </c>
      <c r="R18" s="1941" t="s">
        <v>145</v>
      </c>
      <c r="S18" s="1818" t="s">
        <v>168</v>
      </c>
      <c r="T18" s="1813"/>
      <c r="U18" s="1814"/>
      <c r="V18" s="63">
        <v>8</v>
      </c>
      <c r="W18" s="484">
        <f>IF(OR('学校入力シート（要入力）'!$F$4="",'学校入力シート（要入力）'!$F$4="大学"),大学部門!V52,短大部門!V52)</f>
        <v>1.9417469999999999E-2</v>
      </c>
      <c r="X18" s="485" t="s">
        <v>544</v>
      </c>
      <c r="Y18" s="490">
        <f>IF(OR('学校入力シート（要入力）'!$F$4="",'学校入力シート（要入力）'!$F$4="大学"),大学部門!X52,短大部門!X52)</f>
        <v>1.492537E-2</v>
      </c>
    </row>
    <row r="19" spans="2:25" ht="24" customHeight="1">
      <c r="B19" s="1904"/>
      <c r="C19" s="1905"/>
      <c r="D19" s="1905"/>
      <c r="E19" s="1906"/>
      <c r="F19" s="1918"/>
      <c r="G19" s="1918"/>
      <c r="H19" s="1918"/>
      <c r="I19" s="1918"/>
      <c r="J19" s="1918"/>
      <c r="K19" s="1964"/>
      <c r="L19" s="1834"/>
      <c r="M19" s="2023"/>
      <c r="N19" s="2218"/>
      <c r="O19" s="1965"/>
      <c r="Q19" s="1796"/>
      <c r="R19" s="1941"/>
      <c r="S19" s="1815"/>
      <c r="T19" s="1816"/>
      <c r="U19" s="1817"/>
      <c r="V19" s="64">
        <v>7</v>
      </c>
      <c r="W19" s="487">
        <f>IF(OR('学校入力シート（要入力）'!$F$4="",'学校入力シート（要入力）'!$F$4="大学"),大学部門!S52,短大部門!S52)</f>
        <v>2.3272719999999997E-2</v>
      </c>
      <c r="X19" s="488" t="s">
        <v>544</v>
      </c>
      <c r="Y19" s="489">
        <f>IF(OR('学校入力シート（要入力）'!$F$4="",'学校入力シート（要入力）'!$F$4="大学"),大学部門!U52,短大部門!U52)</f>
        <v>1.9417480000000001E-2</v>
      </c>
    </row>
    <row r="20" spans="2:25" ht="24" customHeight="1">
      <c r="B20" s="5"/>
      <c r="C20" s="1890" t="s">
        <v>169</v>
      </c>
      <c r="D20" s="1891"/>
      <c r="E20" s="1892"/>
      <c r="F20" s="2174">
        <f>IFERROR('学校入力シート（要入力）'!E53,"－")</f>
        <v>0</v>
      </c>
      <c r="G20" s="2174">
        <f>IFERROR('学校入力シート（要入力）'!F53,"－")</f>
        <v>0</v>
      </c>
      <c r="H20" s="2174">
        <f>IFERROR('学校入力シート（要入力）'!G53,"－")</f>
        <v>0</v>
      </c>
      <c r="I20" s="2174">
        <f>IFERROR('学校入力シート（要入力）'!H53,"－")</f>
        <v>0</v>
      </c>
      <c r="J20" s="2163">
        <f>IFERROR('学校入力シート（要入力）'!I53,"－")</f>
        <v>0</v>
      </c>
      <c r="K20" s="2181">
        <f>IFERROR(J20-F20,"－")</f>
        <v>0</v>
      </c>
      <c r="L20" s="1803" t="str">
        <f>IFERROR(K20/F20,"－")</f>
        <v>－</v>
      </c>
      <c r="M20" s="2023"/>
      <c r="N20" s="2218"/>
      <c r="O20" s="1965"/>
      <c r="Q20" s="1796">
        <v>6</v>
      </c>
      <c r="R20" s="1941" t="s">
        <v>411</v>
      </c>
      <c r="S20" s="1818" t="s">
        <v>170</v>
      </c>
      <c r="T20" s="1813"/>
      <c r="U20" s="1814"/>
      <c r="V20" s="63">
        <v>6</v>
      </c>
      <c r="W20" s="484">
        <f>IF(OR('学校入力シート（要入力）'!$F$4="",'学校入力シート（要入力）'!$F$4="大学"),大学部門!P52,短大部門!P52)</f>
        <v>2.6809639999999999E-2</v>
      </c>
      <c r="X20" s="485" t="s">
        <v>544</v>
      </c>
      <c r="Y20" s="486">
        <f>IF(OR('学校入力シート（要入力）'!$F$4="",'学校入力シート（要入力）'!$F$4="大学"),大学部門!R52,短大部門!R52)</f>
        <v>2.3272729999999998E-2</v>
      </c>
    </row>
    <row r="21" spans="2:25" ht="24" customHeight="1">
      <c r="B21" s="5"/>
      <c r="C21" s="1910"/>
      <c r="D21" s="1911"/>
      <c r="E21" s="1912"/>
      <c r="F21" s="2175"/>
      <c r="G21" s="2175"/>
      <c r="H21" s="2175"/>
      <c r="I21" s="2175"/>
      <c r="J21" s="2164"/>
      <c r="K21" s="2182"/>
      <c r="L21" s="1929"/>
      <c r="M21" s="2023"/>
      <c r="N21" s="2218"/>
      <c r="O21" s="1965"/>
      <c r="Q21" s="1796"/>
      <c r="R21" s="1941"/>
      <c r="S21" s="1815"/>
      <c r="T21" s="1816"/>
      <c r="U21" s="1817"/>
      <c r="V21" s="64">
        <v>5</v>
      </c>
      <c r="W21" s="487">
        <f>IF(OR('学校入力シート（要入力）'!$F$4="",'学校入力シート（要入力）'!$F$4="大学"),大学部門!M52,短大部門!M52)</f>
        <v>3.088196E-2</v>
      </c>
      <c r="X21" s="488" t="s">
        <v>544</v>
      </c>
      <c r="Y21" s="489">
        <f>IF(OR('学校入力シート（要入力）'!$F$4="",'学校入力シート（要入力）'!$F$4="大学"),大学部門!O52,短大部門!O52)</f>
        <v>2.6809650000000001E-2</v>
      </c>
    </row>
    <row r="22" spans="2:25" ht="24" customHeight="1">
      <c r="B22" s="5"/>
      <c r="C22" s="1893"/>
      <c r="D22" s="1894"/>
      <c r="E22" s="1895"/>
      <c r="F22" s="2176"/>
      <c r="G22" s="2176"/>
      <c r="H22" s="2176"/>
      <c r="I22" s="2176"/>
      <c r="J22" s="2165"/>
      <c r="K22" s="2183"/>
      <c r="L22" s="1804"/>
      <c r="M22" s="2023"/>
      <c r="N22" s="2218"/>
      <c r="O22" s="1965"/>
      <c r="Q22" s="1796">
        <v>4</v>
      </c>
      <c r="R22" s="1941" t="s">
        <v>147</v>
      </c>
      <c r="S22" s="1818" t="s">
        <v>171</v>
      </c>
      <c r="T22" s="1813"/>
      <c r="U22" s="1814"/>
      <c r="V22" s="63">
        <v>4</v>
      </c>
      <c r="W22" s="484">
        <f>IF(OR('学校入力シート（要入力）'!$F$4="",'学校入力シート（要入力）'!$F$4="大学"),大学部門!J52,短大部門!J52)</f>
        <v>3.5759889999999996E-2</v>
      </c>
      <c r="X22" s="485" t="s">
        <v>544</v>
      </c>
      <c r="Y22" s="486">
        <f>IF(OR('学校入力シート（要入力）'!$F$4="",'学校入力シート（要入力）'!$F$4="大学"),大学部門!L52,短大部門!L52)</f>
        <v>3.0881970000000002E-2</v>
      </c>
    </row>
    <row r="23" spans="2:25" ht="24" customHeight="1">
      <c r="B23" s="5"/>
      <c r="C23" s="1890" t="s">
        <v>922</v>
      </c>
      <c r="D23" s="1891"/>
      <c r="E23" s="1891"/>
      <c r="F23" s="2174">
        <f>IFERROR('学校入力シート（要入力）'!E52,"－")</f>
        <v>0</v>
      </c>
      <c r="G23" s="2174">
        <f>IFERROR('学校入力シート（要入力）'!F52,"－")</f>
        <v>0</v>
      </c>
      <c r="H23" s="2174">
        <f>IFERROR('学校入力シート（要入力）'!G52,"－")</f>
        <v>0</v>
      </c>
      <c r="I23" s="2174">
        <f>IFERROR('学校入力シート（要入力）'!H52,"－")</f>
        <v>0</v>
      </c>
      <c r="J23" s="2163">
        <f>IFERROR('学校入力シート（要入力）'!I52,"－")</f>
        <v>0</v>
      </c>
      <c r="K23" s="2181">
        <f>IFERROR(J23-F23,"－")</f>
        <v>0</v>
      </c>
      <c r="L23" s="1805" t="str">
        <f>IFERROR(K23/F23,"－")</f>
        <v>－</v>
      </c>
      <c r="M23" s="2023"/>
      <c r="N23" s="2218"/>
      <c r="O23" s="1965"/>
      <c r="Q23" s="1796"/>
      <c r="R23" s="1941"/>
      <c r="S23" s="1815"/>
      <c r="T23" s="1816"/>
      <c r="U23" s="1817"/>
      <c r="V23" s="64">
        <v>3</v>
      </c>
      <c r="W23" s="487">
        <f>IF(OR('学校入力シート（要入力）'!$F$4="",'学校入力シート（要入力）'!$F$4="大学"),大学部門!G52,短大部門!G52)</f>
        <v>4.2797479999999999E-2</v>
      </c>
      <c r="X23" s="488" t="s">
        <v>544</v>
      </c>
      <c r="Y23" s="489">
        <f>IF(OR('学校入力シート（要入力）'!$F$4="",'学校入力シート（要入力）'!$F$4="大学"),大学部門!I52,短大部門!I52)</f>
        <v>3.5759899999999997E-2</v>
      </c>
    </row>
    <row r="24" spans="2:25" ht="24" customHeight="1">
      <c r="B24" s="5"/>
      <c r="C24" s="1910"/>
      <c r="D24" s="1911"/>
      <c r="E24" s="1911"/>
      <c r="F24" s="2175"/>
      <c r="G24" s="2175"/>
      <c r="H24" s="2175"/>
      <c r="I24" s="2175"/>
      <c r="J24" s="2164"/>
      <c r="K24" s="2182"/>
      <c r="L24" s="1929"/>
      <c r="M24" s="2023"/>
      <c r="N24" s="2218"/>
      <c r="O24" s="1965"/>
      <c r="Q24" s="1796">
        <v>2</v>
      </c>
      <c r="R24" s="1941" t="s">
        <v>172</v>
      </c>
      <c r="S24" s="1908" t="s">
        <v>173</v>
      </c>
      <c r="T24" s="1820"/>
      <c r="U24" s="1821"/>
      <c r="V24" s="63">
        <v>2</v>
      </c>
      <c r="W24" s="491">
        <f>IF(OR('学校入力シート（要入力）'!$F$4="",'学校入力シート（要入力）'!$F$4="大学"),大学部門!D52,短大部門!D52)</f>
        <v>5.2854109999999996E-2</v>
      </c>
      <c r="X24" s="485" t="s">
        <v>544</v>
      </c>
      <c r="Y24" s="492">
        <f>IF(OR('学校入力シート（要入力）'!$F$4="",'学校入力シート（要入力）'!$F$4="大学"),大学部門!F52,短大部門!F52)</f>
        <v>4.2797490000000001E-2</v>
      </c>
    </row>
    <row r="25" spans="2:25" ht="24" customHeight="1">
      <c r="B25" s="7"/>
      <c r="C25" s="1896"/>
      <c r="D25" s="1897"/>
      <c r="E25" s="1897"/>
      <c r="F25" s="2188"/>
      <c r="G25" s="2188"/>
      <c r="H25" s="2188"/>
      <c r="I25" s="2188"/>
      <c r="J25" s="2189"/>
      <c r="K25" s="2190"/>
      <c r="L25" s="1828"/>
      <c r="M25" s="2024"/>
      <c r="N25" s="2218"/>
      <c r="O25" s="1795"/>
      <c r="Q25" s="1796"/>
      <c r="R25" s="1941"/>
      <c r="S25" s="1822"/>
      <c r="T25" s="1823"/>
      <c r="U25" s="1824"/>
      <c r="V25" s="64">
        <v>1</v>
      </c>
      <c r="W25" s="493"/>
      <c r="X25" s="488" t="s">
        <v>544</v>
      </c>
      <c r="Y25" s="489">
        <f>IF(OR('学校入力シート（要入力）'!$F$4="",'学校入力シート（要入力）'!$F$4="大学"),大学部門!C52,短大部門!C52)</f>
        <v>5.2854119999999997E-2</v>
      </c>
    </row>
  </sheetData>
  <mergeCells count="66">
    <mergeCell ref="J23:J25"/>
    <mergeCell ref="C23:E25"/>
    <mergeCell ref="F23:F25"/>
    <mergeCell ref="G23:G25"/>
    <mergeCell ref="H23:H25"/>
    <mergeCell ref="I23:I25"/>
    <mergeCell ref="K20:K22"/>
    <mergeCell ref="L20:L22"/>
    <mergeCell ref="Q20:Q21"/>
    <mergeCell ref="R20:R21"/>
    <mergeCell ref="S20:U21"/>
    <mergeCell ref="Q22:Q23"/>
    <mergeCell ref="R22:R23"/>
    <mergeCell ref="S22:U23"/>
    <mergeCell ref="K23:K25"/>
    <mergeCell ref="L23:L25"/>
    <mergeCell ref="S24:U25"/>
    <mergeCell ref="L16:L19"/>
    <mergeCell ref="M16:M25"/>
    <mergeCell ref="N16:N25"/>
    <mergeCell ref="O16:O25"/>
    <mergeCell ref="Q16:Q17"/>
    <mergeCell ref="R16:R17"/>
    <mergeCell ref="Q24:Q25"/>
    <mergeCell ref="R24:R25"/>
    <mergeCell ref="S16:U17"/>
    <mergeCell ref="Q18:Q19"/>
    <mergeCell ref="R18:R19"/>
    <mergeCell ref="S18:U19"/>
    <mergeCell ref="C20:E22"/>
    <mergeCell ref="F20:F22"/>
    <mergeCell ref="G20:G22"/>
    <mergeCell ref="H20:H22"/>
    <mergeCell ref="I20:I22"/>
    <mergeCell ref="J20:J22"/>
    <mergeCell ref="W13:Y15"/>
    <mergeCell ref="B16:E19"/>
    <mergeCell ref="F16:F19"/>
    <mergeCell ref="G16:G19"/>
    <mergeCell ref="H16:H19"/>
    <mergeCell ref="I16:I19"/>
    <mergeCell ref="J16:J19"/>
    <mergeCell ref="K16:K19"/>
    <mergeCell ref="K13:K15"/>
    <mergeCell ref="L13:L15"/>
    <mergeCell ref="F13:F15"/>
    <mergeCell ref="G13:G15"/>
    <mergeCell ref="H13:H15"/>
    <mergeCell ref="I13:I15"/>
    <mergeCell ref="S13:U15"/>
    <mergeCell ref="J13:J15"/>
    <mergeCell ref="A1:C1"/>
    <mergeCell ref="D1:H1"/>
    <mergeCell ref="A2:C2"/>
    <mergeCell ref="D2:H2"/>
    <mergeCell ref="H8:Y11"/>
    <mergeCell ref="C9:E9"/>
    <mergeCell ref="C10:E10"/>
    <mergeCell ref="C11:E11"/>
    <mergeCell ref="B13:E15"/>
    <mergeCell ref="V13:V15"/>
    <mergeCell ref="M13:M15"/>
    <mergeCell ref="N13:N15"/>
    <mergeCell ref="O13:O15"/>
    <mergeCell ref="Q13:Q15"/>
    <mergeCell ref="R1:Y1"/>
  </mergeCells>
  <phoneticPr fontId="1"/>
  <conditionalFormatting sqref="R16:R17">
    <cfRule type="expression" dxfId="209" priority="21">
      <formula>$M$16=10</formula>
    </cfRule>
  </conditionalFormatting>
  <conditionalFormatting sqref="R18:R19">
    <cfRule type="expression" dxfId="208" priority="20">
      <formula>$M$16=8</formula>
    </cfRule>
  </conditionalFormatting>
  <conditionalFormatting sqref="R22:R23">
    <cfRule type="expression" dxfId="207" priority="19">
      <formula>$M$16=4</formula>
    </cfRule>
  </conditionalFormatting>
  <conditionalFormatting sqref="R24:R25">
    <cfRule type="expression" dxfId="206" priority="18">
      <formula>$M$16=2</formula>
    </cfRule>
  </conditionalFormatting>
  <conditionalFormatting sqref="S16:U17">
    <cfRule type="expression" dxfId="205" priority="17">
      <formula>$N$16=10</formula>
    </cfRule>
  </conditionalFormatting>
  <conditionalFormatting sqref="S18:U19">
    <cfRule type="expression" dxfId="204" priority="16">
      <formula>$N$16=8</formula>
    </cfRule>
  </conditionalFormatting>
  <conditionalFormatting sqref="S20:U21">
    <cfRule type="expression" dxfId="203" priority="15">
      <formula>$N$16=6</formula>
    </cfRule>
  </conditionalFormatting>
  <conditionalFormatting sqref="S22:U23">
    <cfRule type="expression" dxfId="202" priority="14">
      <formula>$N$16=4</formula>
    </cfRule>
  </conditionalFormatting>
  <conditionalFormatting sqref="S24:U25">
    <cfRule type="expression" dxfId="201" priority="13">
      <formula>$N$16=2</formula>
    </cfRule>
  </conditionalFormatting>
  <conditionalFormatting sqref="W16:X16">
    <cfRule type="expression" dxfId="200" priority="12">
      <formula>$O$16=10</formula>
    </cfRule>
  </conditionalFormatting>
  <conditionalFormatting sqref="W17:Y17">
    <cfRule type="expression" dxfId="199" priority="11">
      <formula>$O$16=9</formula>
    </cfRule>
  </conditionalFormatting>
  <conditionalFormatting sqref="W18:Y18">
    <cfRule type="expression" dxfId="198" priority="10">
      <formula>$O$16=8</formula>
    </cfRule>
  </conditionalFormatting>
  <conditionalFormatting sqref="W19:Y19">
    <cfRule type="expression" dxfId="197" priority="9">
      <formula>$O$16=7</formula>
    </cfRule>
  </conditionalFormatting>
  <conditionalFormatting sqref="W20:Y20">
    <cfRule type="expression" dxfId="196" priority="8">
      <formula>$O$16=6</formula>
    </cfRule>
  </conditionalFormatting>
  <conditionalFormatting sqref="W21:Y21">
    <cfRule type="expression" dxfId="195" priority="7">
      <formula>$O$16=5</formula>
    </cfRule>
  </conditionalFormatting>
  <conditionalFormatting sqref="W22:Y22">
    <cfRule type="expression" dxfId="194" priority="6">
      <formula>$O$16=4</formula>
    </cfRule>
  </conditionalFormatting>
  <conditionalFormatting sqref="W23:Y23">
    <cfRule type="expression" dxfId="193" priority="5">
      <formula>$O$16=3</formula>
    </cfRule>
  </conditionalFormatting>
  <conditionalFormatting sqref="W24:Y24">
    <cfRule type="expression" dxfId="192" priority="4">
      <formula>$O$16=2</formula>
    </cfRule>
  </conditionalFormatting>
  <conditionalFormatting sqref="W25:Y25">
    <cfRule type="expression" dxfId="191" priority="3">
      <formula>$O$16=1</formula>
    </cfRule>
  </conditionalFormatting>
  <conditionalFormatting sqref="Y16">
    <cfRule type="expression" dxfId="190" priority="1">
      <formula>$O$16=10</formula>
    </cfRule>
  </conditionalFormatting>
  <conditionalFormatting sqref="Y16">
    <cfRule type="expression" dxfId="189" priority="2">
      <formula>$O$16=10</formula>
    </cfRule>
  </conditionalFormatting>
  <hyperlinks>
    <hyperlink ref="R1:Y1" location="'総括表 (部門)'!A1" display="総括表（部門）へ戻る"/>
  </hyperlinks>
  <printOptions horizontalCentered="1" verticalCentered="1"/>
  <pageMargins left="0.39370078740157483" right="0.39370078740157483" top="0.39370078740157483" bottom="0.39370078740157483" header="0" footer="0.19685039370078741"/>
  <pageSetup paperSize="9" scale="78" orientation="landscape" r:id="rId1"/>
  <headerFooter scaleWithDoc="0">
    <oddFooter>&amp;P / &amp;N ページ</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FFCCFF"/>
    <pageSetUpPr fitToPage="1"/>
  </sheetPr>
  <dimension ref="A1:Y25"/>
  <sheetViews>
    <sheetView showGridLines="0" zoomScaleNormal="100" zoomScaleSheetLayoutView="85" workbookViewId="0">
      <selection sqref="A1:C1"/>
    </sheetView>
  </sheetViews>
  <sheetFormatPr defaultColWidth="10.6640625" defaultRowHeight="24" customHeight="1"/>
  <cols>
    <col min="1" max="2" width="4.6640625" style="1" customWidth="1"/>
    <col min="3" max="10" width="10.6640625" style="1"/>
    <col min="11" max="11" width="9.6640625" style="1" customWidth="1"/>
    <col min="12" max="12" width="8.6640625" style="1" customWidth="1"/>
    <col min="13" max="15" width="6.6640625" style="1" customWidth="1"/>
    <col min="16" max="16" width="1.21875" style="1" customWidth="1"/>
    <col min="17" max="17" width="3.6640625" style="2" customWidth="1"/>
    <col min="18" max="18" width="13.88671875" style="1" customWidth="1"/>
    <col min="19" max="19" width="5.6640625" style="1" customWidth="1"/>
    <col min="20" max="20" width="2.44140625" style="2" customWidth="1"/>
    <col min="21" max="21" width="5.6640625" style="1" customWidth="1"/>
    <col min="22" max="22" width="3.44140625" style="1" bestFit="1" customWidth="1"/>
    <col min="23" max="23" width="5.109375" style="428" customWidth="1"/>
    <col min="24" max="24" width="2.88671875" style="1" customWidth="1"/>
    <col min="25" max="25" width="5.109375" style="426" customWidth="1"/>
    <col min="26" max="16384" width="10.6640625" style="1"/>
  </cols>
  <sheetData>
    <row r="1" spans="1:25" ht="24" customHeight="1" thickBot="1">
      <c r="A1" s="2103" t="s">
        <v>0</v>
      </c>
      <c r="B1" s="2104"/>
      <c r="C1" s="2104"/>
      <c r="D1" s="2105" t="str">
        <f>IF('学校入力シート（要入力）'!F3="","",'学校入力シート（要入力）'!F3)</f>
        <v/>
      </c>
      <c r="E1" s="2105"/>
      <c r="F1" s="2105"/>
      <c r="G1" s="2105"/>
      <c r="H1" s="2106"/>
      <c r="I1" s="58"/>
      <c r="J1" s="58"/>
      <c r="K1" s="58"/>
      <c r="L1" s="58"/>
      <c r="M1" s="58"/>
      <c r="N1" s="58"/>
      <c r="O1" s="58"/>
      <c r="P1" s="58"/>
      <c r="Q1" s="65"/>
      <c r="R1" s="1885" t="s">
        <v>492</v>
      </c>
      <c r="S1" s="1886"/>
      <c r="T1" s="1886"/>
      <c r="U1" s="1886"/>
      <c r="V1" s="1886"/>
      <c r="W1" s="1886"/>
      <c r="X1" s="1886"/>
      <c r="Y1" s="1886"/>
    </row>
    <row r="2" spans="1:25" ht="24" customHeight="1" thickBot="1">
      <c r="A2" s="2103" t="s">
        <v>128</v>
      </c>
      <c r="B2" s="2104"/>
      <c r="C2" s="2104"/>
      <c r="D2" s="2105" t="str">
        <f>IF('学校入力シート（要入力）'!F5="","",'学校入力シート（要入力）'!F5)</f>
        <v/>
      </c>
      <c r="E2" s="2105"/>
      <c r="F2" s="2105"/>
      <c r="G2" s="2105"/>
      <c r="H2" s="2106"/>
      <c r="I2" s="58"/>
      <c r="J2" s="58"/>
      <c r="K2" s="58"/>
      <c r="L2" s="58"/>
      <c r="M2" s="58"/>
      <c r="N2" s="58"/>
      <c r="O2" s="58"/>
      <c r="P2" s="58"/>
      <c r="Q2" s="65"/>
      <c r="R2" s="58"/>
      <c r="S2" s="58"/>
      <c r="T2" s="65"/>
      <c r="U2" s="58"/>
      <c r="V2" s="58"/>
      <c r="X2" s="58"/>
    </row>
    <row r="3" spans="1:25" ht="24" customHeight="1">
      <c r="A3" s="58"/>
      <c r="B3" s="58"/>
      <c r="C3" s="58"/>
      <c r="D3" s="58"/>
      <c r="E3" s="58"/>
      <c r="F3" s="58"/>
      <c r="G3" s="58"/>
      <c r="H3" s="58"/>
      <c r="I3" s="58"/>
      <c r="J3" s="58"/>
      <c r="K3" s="58"/>
      <c r="L3" s="58"/>
      <c r="M3" s="58"/>
      <c r="N3" s="58"/>
      <c r="O3" s="58"/>
      <c r="P3" s="58"/>
      <c r="Q3" s="65"/>
      <c r="R3" s="58"/>
      <c r="S3" s="58"/>
      <c r="T3" s="65"/>
      <c r="U3" s="58"/>
      <c r="V3" s="58"/>
      <c r="X3" s="58"/>
    </row>
    <row r="4" spans="1:25" ht="24" customHeight="1">
      <c r="A4" s="57" t="s">
        <v>129</v>
      </c>
      <c r="B4" s="58"/>
      <c r="C4" s="58"/>
      <c r="D4" s="58"/>
      <c r="E4" s="58"/>
      <c r="F4" s="58"/>
      <c r="G4" s="58"/>
      <c r="H4" s="58"/>
      <c r="I4" s="58"/>
      <c r="J4" s="58"/>
      <c r="K4" s="58"/>
      <c r="L4" s="58"/>
      <c r="M4" s="58"/>
      <c r="N4" s="58"/>
      <c r="O4" s="58"/>
      <c r="P4" s="58"/>
      <c r="Q4" s="65"/>
      <c r="R4" s="58"/>
      <c r="S4" s="58"/>
      <c r="T4" s="65"/>
      <c r="U4" s="58"/>
      <c r="V4" s="58"/>
      <c r="X4" s="58"/>
    </row>
    <row r="5" spans="1:25" ht="24" customHeight="1">
      <c r="A5" s="57" t="s">
        <v>134</v>
      </c>
      <c r="B5" s="58"/>
      <c r="C5" s="58"/>
      <c r="D5" s="58"/>
      <c r="E5" s="58"/>
      <c r="F5" s="58"/>
      <c r="G5" s="58"/>
      <c r="I5" s="58"/>
      <c r="J5" s="58"/>
      <c r="K5" s="58"/>
      <c r="L5" s="58"/>
      <c r="M5" s="58"/>
      <c r="N5" s="58"/>
      <c r="O5" s="58"/>
      <c r="P5" s="58"/>
      <c r="Q5" s="65"/>
      <c r="R5" s="58"/>
      <c r="S5" s="58"/>
      <c r="T5" s="65"/>
      <c r="U5" s="58"/>
      <c r="V5" s="58"/>
      <c r="X5" s="58"/>
    </row>
    <row r="6" spans="1:25" ht="24" customHeight="1">
      <c r="A6" s="58"/>
      <c r="B6" s="58"/>
      <c r="C6" s="58"/>
      <c r="D6" s="58"/>
      <c r="E6" s="58"/>
      <c r="F6" s="58"/>
      <c r="G6" s="58"/>
      <c r="I6" s="114"/>
      <c r="J6" s="114"/>
      <c r="K6" s="114"/>
      <c r="L6" s="114"/>
      <c r="M6" s="114"/>
      <c r="N6" s="114"/>
      <c r="O6" s="114"/>
      <c r="P6" s="114"/>
      <c r="Q6" s="114"/>
      <c r="R6" s="114"/>
      <c r="S6" s="114"/>
      <c r="T6" s="114"/>
      <c r="U6" s="114"/>
      <c r="V6" s="114"/>
      <c r="W6" s="429"/>
      <c r="X6" s="114"/>
      <c r="Y6" s="427"/>
    </row>
    <row r="7" spans="1:25" ht="24" customHeight="1">
      <c r="A7" s="58"/>
      <c r="B7" s="59" t="s">
        <v>174</v>
      </c>
      <c r="C7" s="57"/>
      <c r="D7" s="57"/>
      <c r="E7" s="57"/>
      <c r="F7" s="58"/>
      <c r="G7" s="58"/>
      <c r="H7" s="580" t="s">
        <v>3</v>
      </c>
      <c r="I7" s="114"/>
      <c r="J7" s="114"/>
      <c r="K7" s="114"/>
      <c r="L7" s="114"/>
      <c r="M7" s="114"/>
      <c r="N7" s="114"/>
      <c r="O7" s="114"/>
      <c r="P7" s="114"/>
      <c r="Q7" s="114"/>
      <c r="R7" s="114"/>
      <c r="S7" s="114"/>
      <c r="T7" s="114"/>
      <c r="U7" s="114"/>
      <c r="V7" s="114"/>
      <c r="W7" s="429"/>
      <c r="X7" s="114"/>
      <c r="Y7" s="427"/>
    </row>
    <row r="8" spans="1:25" ht="24" customHeight="1">
      <c r="A8" s="58"/>
      <c r="B8" s="59"/>
      <c r="C8" s="59" t="s">
        <v>17</v>
      </c>
      <c r="D8" s="57"/>
      <c r="E8" s="57"/>
      <c r="F8" s="58"/>
      <c r="G8" s="58"/>
      <c r="H8" s="2221" t="s">
        <v>1204</v>
      </c>
      <c r="I8" s="2221"/>
      <c r="J8" s="2221"/>
      <c r="K8" s="2221"/>
      <c r="L8" s="2221"/>
      <c r="M8" s="2221"/>
      <c r="N8" s="2221"/>
      <c r="O8" s="2221"/>
      <c r="P8" s="2221"/>
      <c r="Q8" s="2221"/>
      <c r="R8" s="2221"/>
      <c r="S8" s="2221"/>
      <c r="T8" s="2221"/>
      <c r="U8" s="2221"/>
      <c r="V8" s="2221"/>
      <c r="W8" s="2221"/>
      <c r="X8" s="2221"/>
      <c r="Y8" s="2221"/>
    </row>
    <row r="9" spans="1:25" ht="24" customHeight="1">
      <c r="A9" s="58"/>
      <c r="B9" s="57"/>
      <c r="C9" s="2219" t="s">
        <v>848</v>
      </c>
      <c r="D9" s="2219"/>
      <c r="E9" s="2219"/>
      <c r="F9" s="2219"/>
      <c r="G9" s="59"/>
      <c r="H9" s="2221"/>
      <c r="I9" s="2221"/>
      <c r="J9" s="2221"/>
      <c r="K9" s="2221"/>
      <c r="L9" s="2221"/>
      <c r="M9" s="2221"/>
      <c r="N9" s="2221"/>
      <c r="O9" s="2221"/>
      <c r="P9" s="2221"/>
      <c r="Q9" s="2221"/>
      <c r="R9" s="2221"/>
      <c r="S9" s="2221"/>
      <c r="T9" s="2221"/>
      <c r="U9" s="2221"/>
      <c r="V9" s="2221"/>
      <c r="W9" s="2221"/>
      <c r="X9" s="2221"/>
      <c r="Y9" s="2221"/>
    </row>
    <row r="10" spans="1:25" ht="24" customHeight="1">
      <c r="A10" s="58"/>
      <c r="B10" s="59"/>
      <c r="C10" s="2220" t="s">
        <v>682</v>
      </c>
      <c r="D10" s="2220"/>
      <c r="E10" s="2220"/>
      <c r="F10" s="2220"/>
      <c r="G10" s="59"/>
      <c r="H10" s="2221"/>
      <c r="I10" s="2221"/>
      <c r="J10" s="2221"/>
      <c r="K10" s="2221"/>
      <c r="L10" s="2221"/>
      <c r="M10" s="2221"/>
      <c r="N10" s="2221"/>
      <c r="O10" s="2221"/>
      <c r="P10" s="2221"/>
      <c r="Q10" s="2221"/>
      <c r="R10" s="2221"/>
      <c r="S10" s="2221"/>
      <c r="T10" s="2221"/>
      <c r="U10" s="2221"/>
      <c r="V10" s="2221"/>
      <c r="W10" s="2221"/>
      <c r="X10" s="2221"/>
      <c r="Y10" s="2221"/>
    </row>
    <row r="11" spans="1:25" ht="24" customHeight="1">
      <c r="B11" s="8"/>
      <c r="C11" s="1861"/>
      <c r="D11" s="1861"/>
      <c r="E11" s="1861"/>
      <c r="F11" s="8"/>
      <c r="G11" s="8"/>
      <c r="H11" s="2221"/>
      <c r="I11" s="2221"/>
      <c r="J11" s="2221"/>
      <c r="K11" s="2221"/>
      <c r="L11" s="2221"/>
      <c r="M11" s="2221"/>
      <c r="N11" s="2221"/>
      <c r="O11" s="2221"/>
      <c r="P11" s="2221"/>
      <c r="Q11" s="2221"/>
      <c r="R11" s="2221"/>
      <c r="S11" s="2221"/>
      <c r="T11" s="2221"/>
      <c r="U11" s="2221"/>
      <c r="V11" s="2221"/>
      <c r="W11" s="2221"/>
      <c r="X11" s="2221"/>
      <c r="Y11" s="2221"/>
    </row>
    <row r="12" spans="1:25" ht="24" customHeight="1">
      <c r="B12" s="47" t="s">
        <v>1208</v>
      </c>
      <c r="O12" s="35" t="s">
        <v>351</v>
      </c>
      <c r="Q12" s="4" t="s">
        <v>60</v>
      </c>
    </row>
    <row r="13" spans="1:25" ht="24" customHeight="1">
      <c r="B13" s="1784" t="s">
        <v>16</v>
      </c>
      <c r="C13" s="1785"/>
      <c r="D13" s="1785"/>
      <c r="E13" s="1786"/>
      <c r="F13" s="1781">
        <f>'法人入力シート（要入力）'!$D$11</f>
        <v>2020</v>
      </c>
      <c r="G13" s="1781">
        <f>'法人入力シート（要入力）'!$E$11</f>
        <v>2021</v>
      </c>
      <c r="H13" s="1839">
        <f>'法人入力シート（要入力）'!$F$11</f>
        <v>2022</v>
      </c>
      <c r="I13" s="1781">
        <f>'法人入力シート（要入力）'!$G$11</f>
        <v>2023</v>
      </c>
      <c r="J13" s="1839">
        <f>'法人入力シート（要入力）'!$H$11</f>
        <v>2024</v>
      </c>
      <c r="K13" s="1879" t="str">
        <f>"増減
"&amp;$J$13&amp;"-"&amp;$F$13</f>
        <v>増減
2024-2020</v>
      </c>
      <c r="L13" s="1887" t="str">
        <f>"対"&amp;$F$13&amp;"
年度
伸び率"</f>
        <v>対2020
年度
伸び率</v>
      </c>
      <c r="M13" s="1836" t="s">
        <v>14</v>
      </c>
      <c r="N13" s="1876" t="s">
        <v>13</v>
      </c>
      <c r="O13" s="1876" t="s">
        <v>15</v>
      </c>
      <c r="P13" s="3"/>
      <c r="Q13" s="1873" t="s">
        <v>48</v>
      </c>
      <c r="R13" s="837" t="s">
        <v>10</v>
      </c>
      <c r="S13" s="1864" t="s">
        <v>70</v>
      </c>
      <c r="T13" s="1848"/>
      <c r="U13" s="1836"/>
      <c r="V13" s="1796" t="s">
        <v>48</v>
      </c>
      <c r="W13" s="1849" t="s">
        <v>49</v>
      </c>
      <c r="X13" s="1849"/>
      <c r="Y13" s="1850"/>
    </row>
    <row r="14" spans="1:25" ht="24" customHeight="1">
      <c r="B14" s="1787"/>
      <c r="C14" s="1788"/>
      <c r="D14" s="1788"/>
      <c r="E14" s="1789"/>
      <c r="F14" s="1939"/>
      <c r="G14" s="1939"/>
      <c r="H14" s="1840"/>
      <c r="I14" s="1939"/>
      <c r="J14" s="1840"/>
      <c r="K14" s="1880"/>
      <c r="L14" s="1888"/>
      <c r="M14" s="1837"/>
      <c r="N14" s="1877"/>
      <c r="O14" s="1877"/>
      <c r="P14" s="3"/>
      <c r="Q14" s="1874"/>
      <c r="R14" s="276" t="s">
        <v>37</v>
      </c>
      <c r="S14" s="1865"/>
      <c r="T14" s="1866"/>
      <c r="U14" s="1837"/>
      <c r="V14" s="1796"/>
      <c r="W14" s="1851"/>
      <c r="X14" s="1851"/>
      <c r="Y14" s="1852"/>
    </row>
    <row r="15" spans="1:25" ht="24" customHeight="1">
      <c r="B15" s="1790"/>
      <c r="C15" s="1791"/>
      <c r="D15" s="1791"/>
      <c r="E15" s="1792"/>
      <c r="F15" s="1940"/>
      <c r="G15" s="1940"/>
      <c r="H15" s="1841"/>
      <c r="I15" s="1940"/>
      <c r="J15" s="1841"/>
      <c r="K15" s="1881"/>
      <c r="L15" s="1889"/>
      <c r="M15" s="1838"/>
      <c r="N15" s="1878"/>
      <c r="O15" s="1878"/>
      <c r="Q15" s="1875"/>
      <c r="R15" s="354" t="str">
        <f>'目標値入力シート（必要に応じて入力）'!H17</f>
        <v/>
      </c>
      <c r="S15" s="1867"/>
      <c r="T15" s="1868"/>
      <c r="U15" s="1838"/>
      <c r="V15" s="1796"/>
      <c r="W15" s="1853"/>
      <c r="X15" s="1853"/>
      <c r="Y15" s="1854"/>
    </row>
    <row r="16" spans="1:25" ht="24" customHeight="1">
      <c r="B16" s="1901" t="s">
        <v>175</v>
      </c>
      <c r="C16" s="1902"/>
      <c r="D16" s="1902"/>
      <c r="E16" s="1903"/>
      <c r="F16" s="1916" t="str">
        <f>IFERROR((ROUND(F20/F23,8)),"－")</f>
        <v>－</v>
      </c>
      <c r="G16" s="1916" t="str">
        <f t="shared" ref="G16:J16" si="0">IFERROR((ROUND(G20/G23,8)),"－")</f>
        <v>－</v>
      </c>
      <c r="H16" s="1916" t="str">
        <f t="shared" si="0"/>
        <v>－</v>
      </c>
      <c r="I16" s="1916" t="str">
        <f t="shared" si="0"/>
        <v>－</v>
      </c>
      <c r="J16" s="1916" t="str">
        <f t="shared" si="0"/>
        <v>－</v>
      </c>
      <c r="K16" s="2222" t="str">
        <f>IFERROR(ROUND(J16-F16,8)*100,"－")</f>
        <v>－</v>
      </c>
      <c r="L16" s="1832"/>
      <c r="M16" s="2022" t="str">
        <f>IF(R15="","目標入力",IF(J16="－","－",IF(AND(I16&lt;=$R$15,J16&lt;=$R$15),10,IF(AND(I16&gt;$R$15,J16&lt;=$R$15),8,IF(AND(J16&gt;$R$15,OR(I16&lt;=$R$15,I16="－")),4,IF(AND(I16&gt;$R$15,J16&gt;$R$15),2))))))</f>
        <v>目標入力</v>
      </c>
      <c r="N16" s="2027" t="str" cm="1">
        <f t="array" ref="N16">IFERROR(_xlfn.IFS($K$16="－","－",$K$16/100&gt;=趨勢評価!F43,2,$K$16/100&gt;=趨勢評価!F42,4,$K$16/100&gt;趨勢評価!F41,6,$K$16/100&gt;趨勢評価!F40,8,$K$16/100&lt;=趨勢評価!F40,10),"－")</f>
        <v>－</v>
      </c>
      <c r="O16" s="1793" t="str">
        <f ca="1">IFERROR(OFFSET(INDEX(Y16:Y25,MATCH(J16,Y16:Y25,1),1),0,-3),"－")</f>
        <v>－</v>
      </c>
      <c r="Q16" s="1806">
        <v>10</v>
      </c>
      <c r="R16" s="1941" t="s">
        <v>176</v>
      </c>
      <c r="S16" s="1818" t="s">
        <v>167</v>
      </c>
      <c r="T16" s="1813"/>
      <c r="U16" s="1814"/>
      <c r="V16" s="63">
        <v>10</v>
      </c>
      <c r="W16" s="484">
        <f>IF(OR('学校入力シート（要入力）'!$F$4="",'学校入力シート（要入力）'!$F$4="大学"),大学部門!AB53,短大部門!AB53)</f>
        <v>5.3923E-3</v>
      </c>
      <c r="X16" s="485" t="s">
        <v>544</v>
      </c>
      <c r="Y16" s="605">
        <v>0</v>
      </c>
    </row>
    <row r="17" spans="2:25" ht="24" customHeight="1">
      <c r="B17" s="1904"/>
      <c r="C17" s="1905"/>
      <c r="D17" s="1905"/>
      <c r="E17" s="1906"/>
      <c r="F17" s="1917"/>
      <c r="G17" s="1917"/>
      <c r="H17" s="1917"/>
      <c r="I17" s="1917"/>
      <c r="J17" s="1917"/>
      <c r="K17" s="2120"/>
      <c r="L17" s="1833"/>
      <c r="M17" s="2023"/>
      <c r="N17" s="2027"/>
      <c r="O17" s="1965"/>
      <c r="Q17" s="1806"/>
      <c r="R17" s="1941"/>
      <c r="S17" s="1815"/>
      <c r="T17" s="1816"/>
      <c r="U17" s="1817"/>
      <c r="V17" s="64">
        <v>9</v>
      </c>
      <c r="W17" s="487">
        <f>IF(OR('学校入力シート（要入力）'!$F$4="",'学校入力シート（要入力）'!$F$4="大学"),大学部門!Y53,短大部門!Y53)</f>
        <v>1.0466789999999998E-2</v>
      </c>
      <c r="X17" s="488" t="s">
        <v>544</v>
      </c>
      <c r="Y17" s="489">
        <f>IF(OR('学校入力シート（要入力）'!$F$4="",'学校入力シート（要入力）'!$F$4="大学"),大学部門!AA53,短大部門!AA53)</f>
        <v>5.39231E-3</v>
      </c>
    </row>
    <row r="18" spans="2:25" ht="24" customHeight="1">
      <c r="B18" s="1904"/>
      <c r="C18" s="1905"/>
      <c r="D18" s="1905"/>
      <c r="E18" s="1906"/>
      <c r="F18" s="1917"/>
      <c r="G18" s="1917"/>
      <c r="H18" s="1917"/>
      <c r="I18" s="1917"/>
      <c r="J18" s="1917"/>
      <c r="K18" s="2120"/>
      <c r="L18" s="1833"/>
      <c r="M18" s="2023"/>
      <c r="N18" s="2027"/>
      <c r="O18" s="1965"/>
      <c r="Q18" s="1796">
        <v>8</v>
      </c>
      <c r="R18" s="1941" t="s">
        <v>145</v>
      </c>
      <c r="S18" s="1818" t="s">
        <v>168</v>
      </c>
      <c r="T18" s="1813"/>
      <c r="U18" s="1814"/>
      <c r="V18" s="63">
        <v>8</v>
      </c>
      <c r="W18" s="484">
        <f>IF(OR('学校入力シート（要入力）'!$F$4="",'学校入力シート（要入力）'!$F$4="大学"),大学部門!V53,短大部門!V53)</f>
        <v>1.5559529999999999E-2</v>
      </c>
      <c r="X18" s="485" t="s">
        <v>544</v>
      </c>
      <c r="Y18" s="490">
        <f>IF(OR('学校入力シート（要入力）'!$F$4="",'学校入力シート（要入力）'!$F$4="大学"),大学部門!X53,短大部門!X53)</f>
        <v>1.04668E-2</v>
      </c>
    </row>
    <row r="19" spans="2:25" ht="24" customHeight="1">
      <c r="B19" s="1904"/>
      <c r="C19" s="1905"/>
      <c r="D19" s="1905"/>
      <c r="E19" s="1906"/>
      <c r="F19" s="1918"/>
      <c r="G19" s="1918"/>
      <c r="H19" s="1918"/>
      <c r="I19" s="1918"/>
      <c r="J19" s="1918"/>
      <c r="K19" s="1964"/>
      <c r="L19" s="1834"/>
      <c r="M19" s="2023"/>
      <c r="N19" s="2027"/>
      <c r="O19" s="1965"/>
      <c r="Q19" s="1796"/>
      <c r="R19" s="1941"/>
      <c r="S19" s="1815"/>
      <c r="T19" s="1816"/>
      <c r="U19" s="1817"/>
      <c r="V19" s="64">
        <v>7</v>
      </c>
      <c r="W19" s="487">
        <f>IF(OR('学校入力シート（要入力）'!$F$4="",'学校入力シート（要入力）'!$F$4="大学"),大学部門!S53,短大部門!S53)</f>
        <v>2.0314839999999997E-2</v>
      </c>
      <c r="X19" s="488" t="s">
        <v>544</v>
      </c>
      <c r="Y19" s="489">
        <f>IF(OR('学校入力シート（要入力）'!$F$4="",'学校入力シート（要入力）'!$F$4="大学"),大学部門!U53,短大部門!U53)</f>
        <v>1.555954E-2</v>
      </c>
    </row>
    <row r="20" spans="2:25" ht="24" customHeight="1">
      <c r="B20" s="5"/>
      <c r="C20" s="1890" t="s">
        <v>177</v>
      </c>
      <c r="D20" s="1891"/>
      <c r="E20" s="1892"/>
      <c r="F20" s="1846">
        <f>IFERROR('学校入力シート（要入力）'!E28,"－")</f>
        <v>0</v>
      </c>
      <c r="G20" s="1846">
        <f>IFERROR('学校入力シート（要入力）'!F28,"－")</f>
        <v>0</v>
      </c>
      <c r="H20" s="1846">
        <f>IFERROR('学校入力シート（要入力）'!G28,"－")</f>
        <v>0</v>
      </c>
      <c r="I20" s="1846">
        <f>IFERROR('学校入力シート（要入力）'!H28,"－")</f>
        <v>0</v>
      </c>
      <c r="J20" s="2057">
        <f>IFERROR('学校入力シート（要入力）'!I28,"－")</f>
        <v>0</v>
      </c>
      <c r="K20" s="1800">
        <f>IFERROR(J20-F20,"－")</f>
        <v>0</v>
      </c>
      <c r="L20" s="1803" t="str">
        <f>IFERROR(K20/F20,"－")</f>
        <v>－</v>
      </c>
      <c r="M20" s="2023"/>
      <c r="N20" s="2027"/>
      <c r="O20" s="1965"/>
      <c r="Q20" s="1796">
        <v>6</v>
      </c>
      <c r="R20" s="1941" t="s">
        <v>412</v>
      </c>
      <c r="S20" s="1818" t="s">
        <v>170</v>
      </c>
      <c r="T20" s="1813"/>
      <c r="U20" s="1814"/>
      <c r="V20" s="63">
        <v>6</v>
      </c>
      <c r="W20" s="484">
        <f>IF(OR('学校入力シート（要入力）'!$F$4="",'学校入力シート（要入力）'!$F$4="大学"),大学部門!P53,短大部門!P53)</f>
        <v>2.7269579999999998E-2</v>
      </c>
      <c r="X20" s="485" t="s">
        <v>544</v>
      </c>
      <c r="Y20" s="486">
        <f>IF(OR('学校入力シート（要入力）'!$F$4="",'学校入力シート（要入力）'!$F$4="大学"),大学部門!R53,短大部門!R53)</f>
        <v>2.0314849999999999E-2</v>
      </c>
    </row>
    <row r="21" spans="2:25" ht="24" customHeight="1">
      <c r="B21" s="5"/>
      <c r="C21" s="1910"/>
      <c r="D21" s="1911"/>
      <c r="E21" s="1912"/>
      <c r="F21" s="1914"/>
      <c r="G21" s="1914"/>
      <c r="H21" s="1914"/>
      <c r="I21" s="1914"/>
      <c r="J21" s="2066"/>
      <c r="K21" s="2086"/>
      <c r="L21" s="1929"/>
      <c r="M21" s="2023"/>
      <c r="N21" s="2027"/>
      <c r="O21" s="1965"/>
      <c r="Q21" s="1796"/>
      <c r="R21" s="1941"/>
      <c r="S21" s="1815"/>
      <c r="T21" s="1816"/>
      <c r="U21" s="1817"/>
      <c r="V21" s="64">
        <v>5</v>
      </c>
      <c r="W21" s="487">
        <f>IF(OR('学校入力シート（要入力）'!$F$4="",'学校入力シート（要入力）'!$F$4="大学"),大学部門!M53,短大部門!M53)</f>
        <v>3.6437409999999996E-2</v>
      </c>
      <c r="X21" s="488" t="s">
        <v>544</v>
      </c>
      <c r="Y21" s="489">
        <f>IF(OR('学校入力シート（要入力）'!$F$4="",'学校入力シート（要入力）'!$F$4="大学"),大学部門!O53,短大部門!O53)</f>
        <v>2.726959E-2</v>
      </c>
    </row>
    <row r="22" spans="2:25" ht="24" customHeight="1">
      <c r="B22" s="5"/>
      <c r="C22" s="1893"/>
      <c r="D22" s="1894"/>
      <c r="E22" s="1895"/>
      <c r="F22" s="1847"/>
      <c r="G22" s="1847"/>
      <c r="H22" s="1847"/>
      <c r="I22" s="1847"/>
      <c r="J22" s="2058"/>
      <c r="K22" s="2037"/>
      <c r="L22" s="1804"/>
      <c r="M22" s="2023"/>
      <c r="N22" s="2027"/>
      <c r="O22" s="1965"/>
      <c r="Q22" s="1796">
        <v>4</v>
      </c>
      <c r="R22" s="1941" t="s">
        <v>147</v>
      </c>
      <c r="S22" s="1818" t="s">
        <v>171</v>
      </c>
      <c r="T22" s="1813"/>
      <c r="U22" s="1814"/>
      <c r="V22" s="63">
        <v>4</v>
      </c>
      <c r="W22" s="484">
        <f>IF(OR('学校入力シート（要入力）'!$F$4="",'学校入力シート（要入力）'!$F$4="大学"),大学部門!J53,短大部門!J53)</f>
        <v>5.3039820000000001E-2</v>
      </c>
      <c r="X22" s="485" t="s">
        <v>544</v>
      </c>
      <c r="Y22" s="486">
        <f>IF(OR('学校入力シート（要入力）'!$F$4="",'学校入力シート（要入力）'!$F$4="大学"),大学部門!L53,短大部門!L53)</f>
        <v>3.6437419999999998E-2</v>
      </c>
    </row>
    <row r="23" spans="2:25" ht="24" customHeight="1">
      <c r="B23" s="73"/>
      <c r="C23" s="2077" t="s">
        <v>696</v>
      </c>
      <c r="D23" s="2078"/>
      <c r="E23" s="2079"/>
      <c r="F23" s="1846">
        <f>IFERROR('学校入力シート（要入力）'!E25,"－")</f>
        <v>0</v>
      </c>
      <c r="G23" s="1846">
        <f>IFERROR('学校入力シート（要入力）'!F25,"－")</f>
        <v>0</v>
      </c>
      <c r="H23" s="1846">
        <f>IFERROR('学校入力シート（要入力）'!G25,"－")</f>
        <v>0</v>
      </c>
      <c r="I23" s="1846">
        <f>IFERROR('学校入力シート（要入力）'!H25,"－")</f>
        <v>0</v>
      </c>
      <c r="J23" s="2057">
        <f>IFERROR('学校入力シート（要入力）'!I25,"－")</f>
        <v>0</v>
      </c>
      <c r="K23" s="1800">
        <f>IFERROR(J23-F23,"－")</f>
        <v>0</v>
      </c>
      <c r="L23" s="1805" t="str">
        <f>IFERROR(K23/F23,"－")</f>
        <v>－</v>
      </c>
      <c r="M23" s="2023"/>
      <c r="N23" s="2027"/>
      <c r="O23" s="1965"/>
      <c r="Q23" s="1796"/>
      <c r="R23" s="1941"/>
      <c r="S23" s="1815"/>
      <c r="T23" s="1816"/>
      <c r="U23" s="1817"/>
      <c r="V23" s="64">
        <v>3</v>
      </c>
      <c r="W23" s="487">
        <f>IF(OR('学校入力シート（要入力）'!$F$4="",'学校入力シート（要入力）'!$F$4="大学"),大学部門!G53,短大部門!G53)</f>
        <v>7.7085210000000001E-2</v>
      </c>
      <c r="X23" s="488" t="s">
        <v>544</v>
      </c>
      <c r="Y23" s="489">
        <f>IF(OR('学校入力シート（要入力）'!$F$4="",'学校入力シート（要入力）'!$F$4="大学"),大学部門!I53,短大部門!I53)</f>
        <v>5.3039830000000003E-2</v>
      </c>
    </row>
    <row r="24" spans="2:25" ht="24" customHeight="1">
      <c r="B24" s="73"/>
      <c r="C24" s="2080"/>
      <c r="D24" s="2081"/>
      <c r="E24" s="2082"/>
      <c r="F24" s="1914"/>
      <c r="G24" s="1914"/>
      <c r="H24" s="1914"/>
      <c r="I24" s="1914"/>
      <c r="J24" s="2066"/>
      <c r="K24" s="2086"/>
      <c r="L24" s="1929"/>
      <c r="M24" s="2023"/>
      <c r="N24" s="2027"/>
      <c r="O24" s="1965"/>
      <c r="Q24" s="1796">
        <v>2</v>
      </c>
      <c r="R24" s="1941" t="s">
        <v>149</v>
      </c>
      <c r="S24" s="1908" t="s">
        <v>173</v>
      </c>
      <c r="T24" s="1820"/>
      <c r="U24" s="1821"/>
      <c r="V24" s="63">
        <v>2</v>
      </c>
      <c r="W24" s="491">
        <f>IF(OR('学校入力シート（要入力）'!$F$4="",'学校入力シート（要入力）'!$F$4="大学"),大学部門!D53,短大部門!D53)</f>
        <v>0.12725589000000001</v>
      </c>
      <c r="X24" s="485" t="s">
        <v>544</v>
      </c>
      <c r="Y24" s="492">
        <f>IF(OR('学校入力シート（要入力）'!$F$4="",'学校入力シート（要入力）'!$F$4="大学"),大学部門!F53,短大部門!F53)</f>
        <v>7.7085219999999996E-2</v>
      </c>
    </row>
    <row r="25" spans="2:25" ht="24" customHeight="1">
      <c r="B25" s="27"/>
      <c r="C25" s="2223"/>
      <c r="D25" s="2224"/>
      <c r="E25" s="2225"/>
      <c r="F25" s="1915"/>
      <c r="G25" s="1915"/>
      <c r="H25" s="1915"/>
      <c r="I25" s="1915"/>
      <c r="J25" s="2067"/>
      <c r="K25" s="2034"/>
      <c r="L25" s="1828"/>
      <c r="M25" s="2024"/>
      <c r="N25" s="2027"/>
      <c r="O25" s="1795"/>
      <c r="Q25" s="1796"/>
      <c r="R25" s="1941"/>
      <c r="S25" s="1822"/>
      <c r="T25" s="1823"/>
      <c r="U25" s="1824"/>
      <c r="V25" s="64">
        <v>1</v>
      </c>
      <c r="W25" s="493"/>
      <c r="X25" s="488" t="s">
        <v>544</v>
      </c>
      <c r="Y25" s="489">
        <f>IF(OR('学校入力シート（要入力）'!$F$4="",'学校入力シート（要入力）'!$F$4="大学"),大学部門!C53,短大部門!C53)</f>
        <v>0.12725590000000001</v>
      </c>
    </row>
  </sheetData>
  <mergeCells count="66">
    <mergeCell ref="J23:J25"/>
    <mergeCell ref="C23:E25"/>
    <mergeCell ref="F23:F25"/>
    <mergeCell ref="G23:G25"/>
    <mergeCell ref="H23:H25"/>
    <mergeCell ref="I23:I25"/>
    <mergeCell ref="K20:K22"/>
    <mergeCell ref="L20:L22"/>
    <mergeCell ref="Q20:Q21"/>
    <mergeCell ref="R20:R21"/>
    <mergeCell ref="S20:U21"/>
    <mergeCell ref="Q22:Q23"/>
    <mergeCell ref="R22:R23"/>
    <mergeCell ref="S22:U23"/>
    <mergeCell ref="K23:K25"/>
    <mergeCell ref="L23:L25"/>
    <mergeCell ref="S24:U25"/>
    <mergeCell ref="L16:L19"/>
    <mergeCell ref="M16:M25"/>
    <mergeCell ref="N16:N25"/>
    <mergeCell ref="O16:O25"/>
    <mergeCell ref="Q16:Q17"/>
    <mergeCell ref="R16:R17"/>
    <mergeCell ref="Q24:Q25"/>
    <mergeCell ref="R24:R25"/>
    <mergeCell ref="S16:U17"/>
    <mergeCell ref="Q18:Q19"/>
    <mergeCell ref="R18:R19"/>
    <mergeCell ref="S18:U19"/>
    <mergeCell ref="C20:E22"/>
    <mergeCell ref="F20:F22"/>
    <mergeCell ref="G20:G22"/>
    <mergeCell ref="H20:H22"/>
    <mergeCell ref="I20:I22"/>
    <mergeCell ref="J20:J22"/>
    <mergeCell ref="W13:Y15"/>
    <mergeCell ref="B16:E19"/>
    <mergeCell ref="F16:F19"/>
    <mergeCell ref="G16:G19"/>
    <mergeCell ref="H16:H19"/>
    <mergeCell ref="I16:I19"/>
    <mergeCell ref="J16:J19"/>
    <mergeCell ref="K16:K19"/>
    <mergeCell ref="K13:K15"/>
    <mergeCell ref="L13:L15"/>
    <mergeCell ref="F13:F15"/>
    <mergeCell ref="G13:G15"/>
    <mergeCell ref="H13:H15"/>
    <mergeCell ref="I13:I15"/>
    <mergeCell ref="S13:U15"/>
    <mergeCell ref="C9:F9"/>
    <mergeCell ref="C10:F10"/>
    <mergeCell ref="J13:J15"/>
    <mergeCell ref="A1:C1"/>
    <mergeCell ref="D1:H1"/>
    <mergeCell ref="A2:C2"/>
    <mergeCell ref="D2:H2"/>
    <mergeCell ref="H8:Y11"/>
    <mergeCell ref="C11:E11"/>
    <mergeCell ref="B13:E15"/>
    <mergeCell ref="V13:V15"/>
    <mergeCell ref="M13:M15"/>
    <mergeCell ref="N13:N15"/>
    <mergeCell ref="O13:O15"/>
    <mergeCell ref="Q13:Q15"/>
    <mergeCell ref="R1:Y1"/>
  </mergeCells>
  <phoneticPr fontId="1"/>
  <conditionalFormatting sqref="R16:R17">
    <cfRule type="expression" dxfId="188" priority="23">
      <formula>$M$16=10</formula>
    </cfRule>
  </conditionalFormatting>
  <conditionalFormatting sqref="R18:R19">
    <cfRule type="expression" dxfId="187" priority="22">
      <formula>$M$16=8</formula>
    </cfRule>
  </conditionalFormatting>
  <conditionalFormatting sqref="R22:R23">
    <cfRule type="expression" dxfId="186" priority="21">
      <formula>$M$16=4</formula>
    </cfRule>
  </conditionalFormatting>
  <conditionalFormatting sqref="R24:R25">
    <cfRule type="expression" dxfId="185" priority="20">
      <formula>$M$16=2</formula>
    </cfRule>
  </conditionalFormatting>
  <conditionalFormatting sqref="S16:U17">
    <cfRule type="expression" dxfId="184" priority="19">
      <formula>$N$16=10</formula>
    </cfRule>
  </conditionalFormatting>
  <conditionalFormatting sqref="S18:U19">
    <cfRule type="expression" dxfId="183" priority="18">
      <formula>$N$16=8</formula>
    </cfRule>
  </conditionalFormatting>
  <conditionalFormatting sqref="S20:U21">
    <cfRule type="expression" dxfId="182" priority="17">
      <formula>$N$16=6</formula>
    </cfRule>
  </conditionalFormatting>
  <conditionalFormatting sqref="S22:U23">
    <cfRule type="expression" dxfId="181" priority="16">
      <formula>$N$16=4</formula>
    </cfRule>
  </conditionalFormatting>
  <conditionalFormatting sqref="S24:U25">
    <cfRule type="expression" dxfId="180" priority="15">
      <formula>$N$16=2</formula>
    </cfRule>
  </conditionalFormatting>
  <conditionalFormatting sqref="W16:X16">
    <cfRule type="expression" dxfId="179" priority="14">
      <formula>$O$16=10</formula>
    </cfRule>
  </conditionalFormatting>
  <conditionalFormatting sqref="W17:Y17">
    <cfRule type="expression" dxfId="178" priority="13">
      <formula>$O$16=9</formula>
    </cfRule>
  </conditionalFormatting>
  <conditionalFormatting sqref="W18:Y18">
    <cfRule type="expression" dxfId="177" priority="12">
      <formula>$O$16=8</formula>
    </cfRule>
  </conditionalFormatting>
  <conditionalFormatting sqref="W19:Y19">
    <cfRule type="expression" dxfId="176" priority="11">
      <formula>$O$16=7</formula>
    </cfRule>
  </conditionalFormatting>
  <conditionalFormatting sqref="W20:Y20">
    <cfRule type="expression" dxfId="175" priority="10">
      <formula>$O$16=6</formula>
    </cfRule>
  </conditionalFormatting>
  <conditionalFormatting sqref="W21:Y21">
    <cfRule type="expression" dxfId="174" priority="9">
      <formula>$O$16=5</formula>
    </cfRule>
  </conditionalFormatting>
  <conditionalFormatting sqref="W22:Y22">
    <cfRule type="expression" dxfId="173" priority="8">
      <formula>$O$16=4</formula>
    </cfRule>
  </conditionalFormatting>
  <conditionalFormatting sqref="W23:Y23">
    <cfRule type="expression" dxfId="172" priority="7">
      <formula>$O$16=3</formula>
    </cfRule>
  </conditionalFormatting>
  <conditionalFormatting sqref="W24:Y24">
    <cfRule type="expression" dxfId="171" priority="6">
      <formula>$O$16=2</formula>
    </cfRule>
  </conditionalFormatting>
  <conditionalFormatting sqref="W25:Y25">
    <cfRule type="expression" dxfId="170" priority="5">
      <formula>$O$16=1</formula>
    </cfRule>
  </conditionalFormatting>
  <conditionalFormatting sqref="Y16">
    <cfRule type="expression" dxfId="169" priority="1">
      <formula>$O$16=10</formula>
    </cfRule>
  </conditionalFormatting>
  <conditionalFormatting sqref="Y16">
    <cfRule type="expression" dxfId="168" priority="2">
      <formula>$O$16=10</formula>
    </cfRule>
  </conditionalFormatting>
  <hyperlinks>
    <hyperlink ref="R1:Y1" location="'総括表 (部門)'!A1" display="総括表（部門）へ戻る"/>
  </hyperlinks>
  <printOptions horizontalCentered="1" verticalCentered="1"/>
  <pageMargins left="0.39370078740157483" right="0.39370078740157483" top="0.39370078740157483" bottom="0.39370078740157483" header="0" footer="0.19685039370078741"/>
  <pageSetup paperSize="9" scale="76" orientation="landscape" r:id="rId1"/>
  <headerFooter scaleWithDoc="0">
    <oddFooter>&amp;P / &amp;N ページ</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CCFF"/>
    <pageSetUpPr fitToPage="1"/>
  </sheetPr>
  <dimension ref="A1:AB27"/>
  <sheetViews>
    <sheetView showGridLines="0" zoomScaleNormal="100" zoomScaleSheetLayoutView="100" workbookViewId="0">
      <selection sqref="A1:C1"/>
    </sheetView>
  </sheetViews>
  <sheetFormatPr defaultColWidth="10.6640625" defaultRowHeight="24" customHeight="1"/>
  <cols>
    <col min="1" max="2" width="4.6640625" style="1" customWidth="1"/>
    <col min="3" max="5" width="10.6640625" style="1"/>
    <col min="6" max="10" width="9.6640625" style="1" customWidth="1"/>
    <col min="11" max="12" width="8.109375" style="1" customWidth="1"/>
    <col min="13" max="15" width="6.109375" style="1" customWidth="1"/>
    <col min="16" max="16" width="1.33203125" style="1" customWidth="1"/>
    <col min="17" max="17" width="3.6640625" style="2" customWidth="1"/>
    <col min="18" max="19" width="6.6640625" style="1" customWidth="1"/>
    <col min="20" max="20" width="6.6640625" style="2" customWidth="1"/>
    <col min="21" max="21" width="6.6640625" style="1" customWidth="1"/>
    <col min="22" max="22" width="3.6640625" style="1" customWidth="1"/>
    <col min="23" max="23" width="5.109375" style="428" customWidth="1"/>
    <col min="24" max="24" width="2" style="1" customWidth="1"/>
    <col min="25" max="25" width="5.109375" style="426" customWidth="1"/>
    <col min="26" max="26" width="5.109375" style="428" customWidth="1"/>
    <col min="27" max="27" width="2.21875" style="1" customWidth="1"/>
    <col min="28" max="28" width="5.109375" style="428" customWidth="1"/>
    <col min="29" max="16384" width="10.6640625" style="1"/>
  </cols>
  <sheetData>
    <row r="1" spans="1:28" ht="24" customHeight="1" thickBot="1">
      <c r="A1" s="2103" t="s">
        <v>0</v>
      </c>
      <c r="B1" s="2104"/>
      <c r="C1" s="2104"/>
      <c r="D1" s="2105" t="str">
        <f>IF('学校入力シート（要入力）'!F3="","",'学校入力シート（要入力）'!F3)</f>
        <v/>
      </c>
      <c r="E1" s="2105"/>
      <c r="F1" s="2105"/>
      <c r="G1" s="2105"/>
      <c r="H1" s="2106"/>
      <c r="I1" s="58"/>
      <c r="J1" s="58"/>
      <c r="K1" s="58"/>
      <c r="L1" s="58"/>
      <c r="M1" s="58"/>
      <c r="N1" s="58"/>
      <c r="O1" s="58"/>
      <c r="P1" s="58"/>
      <c r="Q1" s="65"/>
      <c r="R1" s="58"/>
      <c r="S1" s="58"/>
      <c r="T1" s="65"/>
      <c r="U1" s="1885" t="s">
        <v>492</v>
      </c>
      <c r="V1" s="1886"/>
      <c r="W1" s="1886"/>
      <c r="X1" s="1886"/>
      <c r="Y1" s="1886"/>
      <c r="Z1" s="1886"/>
      <c r="AA1" s="1886"/>
      <c r="AB1" s="1886"/>
    </row>
    <row r="2" spans="1:28" ht="24" customHeight="1" thickBot="1">
      <c r="A2" s="2103" t="s">
        <v>128</v>
      </c>
      <c r="B2" s="2104"/>
      <c r="C2" s="2104"/>
      <c r="D2" s="2105" t="str">
        <f>IF('学校入力シート（要入力）'!F5="","",'学校入力シート（要入力）'!F5)</f>
        <v/>
      </c>
      <c r="E2" s="2105"/>
      <c r="F2" s="2105"/>
      <c r="G2" s="2105"/>
      <c r="H2" s="2106"/>
      <c r="I2" s="58"/>
      <c r="J2" s="58"/>
      <c r="K2" s="58"/>
      <c r="L2" s="58"/>
      <c r="M2" s="58"/>
      <c r="N2" s="58"/>
      <c r="O2" s="58"/>
      <c r="P2" s="58"/>
      <c r="Q2" s="65"/>
      <c r="R2" s="58"/>
      <c r="S2" s="58"/>
      <c r="T2" s="65"/>
      <c r="U2" s="58"/>
      <c r="V2" s="58"/>
      <c r="X2" s="58"/>
    </row>
    <row r="3" spans="1:28" ht="24" customHeight="1">
      <c r="A3" s="58"/>
      <c r="B3" s="58"/>
      <c r="C3" s="58"/>
      <c r="D3" s="58"/>
      <c r="E3" s="58"/>
      <c r="F3" s="58"/>
      <c r="G3" s="58"/>
      <c r="H3" s="58"/>
      <c r="I3" s="58"/>
      <c r="J3" s="58"/>
      <c r="K3" s="58"/>
      <c r="L3" s="58"/>
      <c r="M3" s="58"/>
      <c r="N3" s="58"/>
      <c r="O3" s="58"/>
      <c r="P3" s="58"/>
      <c r="Q3" s="65"/>
      <c r="R3" s="58"/>
      <c r="S3" s="58"/>
      <c r="T3" s="65"/>
      <c r="U3" s="58"/>
      <c r="V3" s="58"/>
      <c r="X3" s="58"/>
    </row>
    <row r="4" spans="1:28" ht="24" customHeight="1">
      <c r="A4" s="57" t="s">
        <v>129</v>
      </c>
      <c r="B4" s="58"/>
      <c r="C4" s="58"/>
      <c r="D4" s="58"/>
      <c r="E4" s="58"/>
      <c r="F4" s="58"/>
      <c r="G4" s="58"/>
      <c r="H4" s="58"/>
      <c r="I4" s="58"/>
      <c r="J4" s="58"/>
      <c r="K4" s="58"/>
      <c r="L4" s="58"/>
      <c r="M4" s="58"/>
      <c r="N4" s="58"/>
      <c r="O4" s="58"/>
      <c r="P4" s="58"/>
      <c r="Q4" s="65"/>
      <c r="R4" s="58"/>
      <c r="S4" s="58"/>
      <c r="T4" s="65"/>
      <c r="U4" s="58"/>
      <c r="V4" s="58"/>
      <c r="X4" s="58"/>
    </row>
    <row r="5" spans="1:28" ht="24" customHeight="1">
      <c r="A5" s="57" t="s">
        <v>178</v>
      </c>
      <c r="B5" s="58"/>
      <c r="C5" s="58"/>
      <c r="D5" s="58"/>
      <c r="E5" s="58"/>
      <c r="F5" s="58"/>
      <c r="G5" s="58"/>
      <c r="I5" s="58"/>
      <c r="J5" s="58"/>
      <c r="K5" s="58"/>
      <c r="L5" s="58"/>
      <c r="M5" s="58"/>
      <c r="N5" s="58"/>
      <c r="O5" s="58"/>
      <c r="P5" s="58"/>
      <c r="Q5" s="65"/>
      <c r="R5" s="58"/>
      <c r="S5" s="58"/>
      <c r="T5" s="65"/>
      <c r="U5" s="58"/>
      <c r="V5" s="58"/>
      <c r="X5" s="58"/>
    </row>
    <row r="6" spans="1:28" ht="24" customHeight="1">
      <c r="A6" s="58"/>
      <c r="B6" s="58"/>
      <c r="C6" s="58"/>
      <c r="D6" s="58"/>
      <c r="E6" s="58"/>
      <c r="F6" s="58"/>
      <c r="G6" s="58"/>
      <c r="I6" s="114"/>
      <c r="J6" s="114"/>
      <c r="K6" s="114"/>
      <c r="L6" s="114"/>
      <c r="N6" s="114"/>
      <c r="O6" s="114"/>
      <c r="P6" s="114"/>
      <c r="Q6" s="114"/>
      <c r="R6" s="114"/>
      <c r="S6" s="114"/>
      <c r="T6" s="114"/>
      <c r="U6" s="114"/>
      <c r="V6" s="114"/>
      <c r="W6" s="429"/>
      <c r="X6" s="114"/>
    </row>
    <row r="7" spans="1:28" ht="24" customHeight="1">
      <c r="A7" s="58"/>
      <c r="B7" s="59" t="s">
        <v>871</v>
      </c>
      <c r="C7" s="58"/>
      <c r="D7" s="58"/>
      <c r="E7" s="58"/>
      <c r="F7" s="58"/>
      <c r="G7" s="58"/>
      <c r="H7" s="114"/>
      <c r="I7" s="114"/>
      <c r="J7" s="114"/>
      <c r="K7" s="114"/>
      <c r="L7" s="114"/>
      <c r="M7" s="580" t="s">
        <v>3</v>
      </c>
      <c r="N7" s="114"/>
      <c r="O7" s="114"/>
      <c r="P7" s="114"/>
      <c r="Q7" s="114"/>
      <c r="R7" s="114"/>
      <c r="S7" s="114"/>
      <c r="T7" s="114"/>
      <c r="U7" s="114"/>
      <c r="V7" s="114"/>
      <c r="W7" s="429"/>
      <c r="X7" s="114"/>
      <c r="Y7" s="427"/>
      <c r="Z7" s="429"/>
      <c r="AA7" s="114"/>
      <c r="AB7" s="429"/>
    </row>
    <row r="8" spans="1:28" ht="24" customHeight="1">
      <c r="A8" s="58"/>
      <c r="B8" s="59"/>
      <c r="C8" s="59" t="s">
        <v>17</v>
      </c>
      <c r="D8" s="58"/>
      <c r="E8" s="58"/>
      <c r="F8" s="58"/>
      <c r="G8" s="58"/>
      <c r="H8" s="114"/>
      <c r="I8" s="114"/>
      <c r="J8" s="114"/>
      <c r="K8" s="114"/>
      <c r="L8" s="114"/>
      <c r="M8" s="2226" t="s">
        <v>1205</v>
      </c>
      <c r="N8" s="2226"/>
      <c r="O8" s="2226"/>
      <c r="P8" s="2226"/>
      <c r="Q8" s="2226"/>
      <c r="R8" s="2226"/>
      <c r="S8" s="2226"/>
      <c r="T8" s="2226"/>
      <c r="U8" s="2226"/>
      <c r="V8" s="2226"/>
      <c r="W8" s="2226"/>
      <c r="X8" s="2226"/>
      <c r="Y8" s="2226"/>
      <c r="Z8" s="2226"/>
      <c r="AA8" s="2226"/>
      <c r="AB8" s="2226"/>
    </row>
    <row r="9" spans="1:28" ht="24" customHeight="1">
      <c r="A9" s="58"/>
      <c r="B9" s="58"/>
      <c r="C9" s="1862" t="s">
        <v>159</v>
      </c>
      <c r="D9" s="1862"/>
      <c r="E9" s="1862"/>
      <c r="F9" s="1862"/>
      <c r="G9" s="1862"/>
      <c r="H9" s="1862"/>
      <c r="I9" s="114"/>
      <c r="J9" s="114"/>
      <c r="K9" s="114"/>
      <c r="L9" s="114"/>
      <c r="M9" s="2226"/>
      <c r="N9" s="2226"/>
      <c r="O9" s="2226"/>
      <c r="P9" s="2226"/>
      <c r="Q9" s="2226"/>
      <c r="R9" s="2226"/>
      <c r="S9" s="2226"/>
      <c r="T9" s="2226"/>
      <c r="U9" s="2226"/>
      <c r="V9" s="2226"/>
      <c r="W9" s="2226"/>
      <c r="X9" s="2226"/>
      <c r="Y9" s="2226"/>
      <c r="Z9" s="2226"/>
      <c r="AA9" s="2226"/>
      <c r="AB9" s="2226"/>
    </row>
    <row r="10" spans="1:28" ht="24" customHeight="1">
      <c r="A10" s="58"/>
      <c r="B10" s="59"/>
      <c r="C10" s="2227" t="s">
        <v>179</v>
      </c>
      <c r="D10" s="2227"/>
      <c r="E10" s="2227"/>
      <c r="F10" s="2227"/>
      <c r="G10" s="2227"/>
      <c r="H10" s="2227"/>
      <c r="I10" s="114"/>
      <c r="J10" s="114"/>
      <c r="K10" s="114"/>
      <c r="L10" s="114"/>
      <c r="M10" s="2226"/>
      <c r="N10" s="2226"/>
      <c r="O10" s="2226"/>
      <c r="P10" s="2226"/>
      <c r="Q10" s="2226"/>
      <c r="R10" s="2226"/>
      <c r="S10" s="2226"/>
      <c r="T10" s="2226"/>
      <c r="U10" s="2226"/>
      <c r="V10" s="2226"/>
      <c r="W10" s="2226"/>
      <c r="X10" s="2226"/>
      <c r="Y10" s="2226"/>
      <c r="Z10" s="2226"/>
      <c r="AA10" s="2226"/>
      <c r="AB10" s="2226"/>
    </row>
    <row r="11" spans="1:28" ht="24" customHeight="1">
      <c r="A11" s="58"/>
      <c r="B11" s="59"/>
      <c r="C11" s="1920"/>
      <c r="D11" s="1920"/>
      <c r="E11" s="1920"/>
      <c r="F11" s="59"/>
      <c r="G11" s="59"/>
      <c r="H11" s="58"/>
      <c r="I11" s="58"/>
      <c r="J11" s="58"/>
      <c r="K11" s="58"/>
      <c r="L11" s="58"/>
      <c r="M11" s="2226"/>
      <c r="N11" s="2226"/>
      <c r="O11" s="2226"/>
      <c r="P11" s="2226"/>
      <c r="Q11" s="2226"/>
      <c r="R11" s="2226"/>
      <c r="S11" s="2226"/>
      <c r="T11" s="2226"/>
      <c r="U11" s="2226"/>
      <c r="V11" s="2226"/>
      <c r="W11" s="2226"/>
      <c r="X11" s="2226"/>
      <c r="Y11" s="2226"/>
      <c r="Z11" s="2226"/>
      <c r="AA11" s="2226"/>
      <c r="AB11" s="2226"/>
    </row>
    <row r="12" spans="1:28" ht="24" customHeight="1">
      <c r="A12" s="58"/>
      <c r="B12" s="59"/>
      <c r="C12" s="58"/>
      <c r="D12" s="58"/>
      <c r="E12" s="58"/>
      <c r="F12" s="59"/>
      <c r="G12" s="59"/>
      <c r="H12" s="114"/>
      <c r="I12" s="114"/>
      <c r="J12" s="114"/>
      <c r="K12" s="114"/>
      <c r="L12" s="114"/>
      <c r="M12" s="2226"/>
      <c r="N12" s="2226"/>
      <c r="O12" s="2226"/>
      <c r="P12" s="2226"/>
      <c r="Q12" s="2226"/>
      <c r="R12" s="2226"/>
      <c r="S12" s="2226"/>
      <c r="T12" s="2226"/>
      <c r="U12" s="2226"/>
      <c r="V12" s="2226"/>
      <c r="W12" s="2226"/>
      <c r="X12" s="2226"/>
      <c r="Y12" s="2226"/>
      <c r="Z12" s="2226"/>
      <c r="AA12" s="2226"/>
      <c r="AB12" s="2226"/>
    </row>
    <row r="13" spans="1:28" ht="24" customHeight="1">
      <c r="B13" s="47" t="s">
        <v>1208</v>
      </c>
      <c r="Q13" s="4" t="s">
        <v>60</v>
      </c>
    </row>
    <row r="14" spans="1:28" ht="24" customHeight="1">
      <c r="B14" s="1784" t="s">
        <v>16</v>
      </c>
      <c r="C14" s="1785"/>
      <c r="D14" s="1785"/>
      <c r="E14" s="1786"/>
      <c r="F14" s="1781">
        <f>'学校入力シート（要入力）'!$F$42</f>
        <v>2021</v>
      </c>
      <c r="G14" s="1781">
        <f>'学校入力シート（要入力）'!$G$42</f>
        <v>2022</v>
      </c>
      <c r="H14" s="1781">
        <f>'学校入力シート（要入力）'!$H$42</f>
        <v>2023</v>
      </c>
      <c r="I14" s="1781">
        <f>'学校入力シート（要入力）'!$I$42</f>
        <v>2024</v>
      </c>
      <c r="J14" s="1839">
        <f>'学校入力シート（要入力）'!$J$42</f>
        <v>2025</v>
      </c>
      <c r="K14" s="2241" t="str">
        <f>"増減
"&amp;$J$14&amp;"-"&amp;$F$14</f>
        <v>増減
2025-2021</v>
      </c>
      <c r="L14" s="1887" t="str">
        <f>"対"&amp;$F$14&amp;"
年度
伸び率"</f>
        <v>対2021
年度
伸び率</v>
      </c>
      <c r="M14" s="1836" t="s">
        <v>14</v>
      </c>
      <c r="N14" s="1876" t="s">
        <v>13</v>
      </c>
      <c r="O14" s="1876" t="s">
        <v>15</v>
      </c>
      <c r="P14" s="3"/>
      <c r="Q14" s="1873" t="s">
        <v>48</v>
      </c>
      <c r="R14" s="2001" t="s">
        <v>10</v>
      </c>
      <c r="S14" s="1850"/>
      <c r="T14" s="1864" t="s">
        <v>137</v>
      </c>
      <c r="U14" s="1836"/>
      <c r="V14" s="1796" t="s">
        <v>48</v>
      </c>
      <c r="W14" s="1848" t="s">
        <v>828</v>
      </c>
      <c r="X14" s="1849"/>
      <c r="Y14" s="1849"/>
      <c r="Z14" s="1849"/>
      <c r="AA14" s="1849"/>
      <c r="AB14" s="1850"/>
    </row>
    <row r="15" spans="1:28" ht="24" customHeight="1">
      <c r="B15" s="1787"/>
      <c r="C15" s="1788"/>
      <c r="D15" s="1788"/>
      <c r="E15" s="1789"/>
      <c r="F15" s="1939"/>
      <c r="G15" s="1939"/>
      <c r="H15" s="1939"/>
      <c r="I15" s="1939"/>
      <c r="J15" s="1840"/>
      <c r="K15" s="2130"/>
      <c r="L15" s="1888"/>
      <c r="M15" s="1837"/>
      <c r="N15" s="1877"/>
      <c r="O15" s="1877"/>
      <c r="P15" s="3"/>
      <c r="Q15" s="2239"/>
      <c r="R15" s="2002" t="s">
        <v>37</v>
      </c>
      <c r="S15" s="2004"/>
      <c r="T15" s="2200"/>
      <c r="U15" s="2201"/>
      <c r="V15" s="1796"/>
      <c r="W15" s="2003"/>
      <c r="X15" s="2003"/>
      <c r="Y15" s="2003"/>
      <c r="Z15" s="2003"/>
      <c r="AA15" s="2003"/>
      <c r="AB15" s="2004"/>
    </row>
    <row r="16" spans="1:28" ht="24" customHeight="1">
      <c r="B16" s="1787"/>
      <c r="C16" s="1788"/>
      <c r="D16" s="1788"/>
      <c r="E16" s="1789"/>
      <c r="F16" s="1939"/>
      <c r="G16" s="1939"/>
      <c r="H16" s="1939"/>
      <c r="I16" s="1939"/>
      <c r="J16" s="1840"/>
      <c r="K16" s="2130"/>
      <c r="L16" s="1888"/>
      <c r="M16" s="1837"/>
      <c r="N16" s="1877"/>
      <c r="O16" s="1877"/>
      <c r="Q16" s="2239"/>
      <c r="R16" s="851" t="s">
        <v>180</v>
      </c>
      <c r="S16" s="852" t="s">
        <v>181</v>
      </c>
      <c r="T16" s="2258" t="s">
        <v>180</v>
      </c>
      <c r="U16" s="2260" t="s">
        <v>181</v>
      </c>
      <c r="V16" s="1796"/>
      <c r="W16" s="2229" t="s">
        <v>355</v>
      </c>
      <c r="X16" s="2230"/>
      <c r="Y16" s="2230"/>
      <c r="Z16" s="2233" t="s">
        <v>354</v>
      </c>
      <c r="AA16" s="2234"/>
      <c r="AB16" s="2235"/>
    </row>
    <row r="17" spans="2:28" ht="24" customHeight="1">
      <c r="B17" s="1790"/>
      <c r="C17" s="1791"/>
      <c r="D17" s="1791"/>
      <c r="E17" s="1792"/>
      <c r="F17" s="1940"/>
      <c r="G17" s="1940"/>
      <c r="H17" s="1940"/>
      <c r="I17" s="1940"/>
      <c r="J17" s="1841"/>
      <c r="K17" s="2131"/>
      <c r="L17" s="1889"/>
      <c r="M17" s="1838"/>
      <c r="N17" s="1878"/>
      <c r="O17" s="1878"/>
      <c r="Q17" s="2240"/>
      <c r="R17" s="355" t="str">
        <f>'目標値入力シート（必要に応じて入力）'!H18</f>
        <v/>
      </c>
      <c r="S17" s="356" t="str">
        <f>'目標値入力シート（必要に応じて入力）'!H19</f>
        <v/>
      </c>
      <c r="T17" s="2259"/>
      <c r="U17" s="2261"/>
      <c r="V17" s="1796"/>
      <c r="W17" s="2231"/>
      <c r="X17" s="2232"/>
      <c r="Y17" s="2232"/>
      <c r="Z17" s="2236"/>
      <c r="AA17" s="2237"/>
      <c r="AB17" s="2238"/>
    </row>
    <row r="18" spans="2:28" ht="24" customHeight="1">
      <c r="B18" s="1901" t="s">
        <v>924</v>
      </c>
      <c r="C18" s="1902"/>
      <c r="D18" s="1902"/>
      <c r="E18" s="1903"/>
      <c r="F18" s="2228">
        <f>IFERROR('学校入力シート（要入力）'!F52,"－")</f>
        <v>0</v>
      </c>
      <c r="G18" s="2228">
        <f>IFERROR('学校入力シート（要入力）'!G52,"－")</f>
        <v>0</v>
      </c>
      <c r="H18" s="2228">
        <f>IFERROR('学校入力シート（要入力）'!H52,"－")</f>
        <v>0</v>
      </c>
      <c r="I18" s="2228">
        <f>IFERROR('学校入力シート（要入力）'!I52,"－")</f>
        <v>0</v>
      </c>
      <c r="J18" s="2247">
        <f>IFERROR('学校入力シート（要入力）'!J52,"－")</f>
        <v>0</v>
      </c>
      <c r="K18" s="2248">
        <f>IFERROR(J18-F18,"－")</f>
        <v>0</v>
      </c>
      <c r="L18" s="1933" t="str">
        <f>IFERROR(K18/F18,"－")</f>
        <v>－</v>
      </c>
      <c r="M18" s="2249"/>
      <c r="N18" s="2249"/>
      <c r="O18" s="2250"/>
      <c r="Q18" s="1806">
        <v>10</v>
      </c>
      <c r="R18" s="2253" t="s">
        <v>353</v>
      </c>
      <c r="S18" s="2253" t="s">
        <v>176</v>
      </c>
      <c r="T18" s="2253" t="s">
        <v>506</v>
      </c>
      <c r="U18" s="2253" t="s">
        <v>506</v>
      </c>
      <c r="V18" s="63">
        <v>10</v>
      </c>
      <c r="W18" s="496">
        <f>IF(OR('学校入力シート（要入力）'!$F$4="",'学校入力シート（要入力）'!$F$4="大学"),大学部門!AB60,短大部門!AB60)</f>
        <v>32.682242989999999</v>
      </c>
      <c r="X18" s="497" t="s">
        <v>544</v>
      </c>
      <c r="Y18" s="609">
        <v>1000</v>
      </c>
      <c r="Z18" s="499">
        <f>IF(OR('学校入力シート（要入力）'!$F$4="",'学校入力シート（要入力）'!$F$4="大学"),大学部門!AB61,短大部門!AB61)</f>
        <v>52.283720930000001</v>
      </c>
      <c r="AA18" s="497" t="s">
        <v>544</v>
      </c>
      <c r="AB18" s="610">
        <v>1000</v>
      </c>
    </row>
    <row r="19" spans="2:28" ht="24" customHeight="1">
      <c r="B19" s="2244"/>
      <c r="C19" s="2245"/>
      <c r="D19" s="2245"/>
      <c r="E19" s="2246"/>
      <c r="F19" s="2188"/>
      <c r="G19" s="2188"/>
      <c r="H19" s="2188"/>
      <c r="I19" s="2188"/>
      <c r="J19" s="2189"/>
      <c r="K19" s="2206"/>
      <c r="L19" s="1828"/>
      <c r="M19" s="2251"/>
      <c r="N19" s="2251"/>
      <c r="O19" s="2252"/>
      <c r="Q19" s="1806"/>
      <c r="R19" s="2254"/>
      <c r="S19" s="2254"/>
      <c r="T19" s="2254"/>
      <c r="U19" s="2254"/>
      <c r="V19" s="64">
        <v>9</v>
      </c>
      <c r="W19" s="501">
        <f>IF(OR('学校入力シート（要入力）'!$F$4="",'学校入力シート（要入力）'!$F$4="大学"),大学部門!Y60,短大部門!Y60)</f>
        <v>28.122448980000001</v>
      </c>
      <c r="X19" s="502" t="s">
        <v>544</v>
      </c>
      <c r="Y19" s="503">
        <f>IF(OR('学校入力シート（要入力）'!$F$4="",'学校入力シート（要入力）'!$F$4="大学"),大学部門!AA60,短大部門!AA60)</f>
        <v>32.682242979999998</v>
      </c>
      <c r="Z19" s="504">
        <f>IF(OR('学校入力シート（要入力）'!$F$4="",'学校入力シート（要入力）'!$F$4="大学"),大学部門!Y61,短大部門!Y61)</f>
        <v>42.308411210000003</v>
      </c>
      <c r="AA19" s="502" t="s">
        <v>544</v>
      </c>
      <c r="AB19" s="505">
        <f>IF(OR('学校入力シート（要入力）'!$F$4="",'学校入力シート（要入力）'!$F$4="大学"),大学部門!AA61,短大部門!AA61)</f>
        <v>52.28372092</v>
      </c>
    </row>
    <row r="20" spans="2:28" ht="24" customHeight="1">
      <c r="B20" s="1901" t="s">
        <v>925</v>
      </c>
      <c r="C20" s="1902"/>
      <c r="D20" s="1902"/>
      <c r="E20" s="1903"/>
      <c r="F20" s="2242" t="str">
        <f>IFERROR(ROUND(F18/F22,8),"－")</f>
        <v>－</v>
      </c>
      <c r="G20" s="2242" t="str">
        <f>IFERROR(ROUND(G18/G22,8),"－")</f>
        <v>－</v>
      </c>
      <c r="H20" s="2242" t="str">
        <f>IFERROR(ROUND(H18/H22,8),"－")</f>
        <v>－</v>
      </c>
      <c r="I20" s="2242" t="str">
        <f>IFERROR(ROUND(I18/I22,8),"－")</f>
        <v>－</v>
      </c>
      <c r="J20" s="2242" t="str">
        <f>IFERROR(ROUND(J18/J22,8),"－")</f>
        <v>－</v>
      </c>
      <c r="K20" s="2256" t="str">
        <f>IFERROR(J20-F20,"－")</f>
        <v>－</v>
      </c>
      <c r="L20" s="2063" t="str">
        <f>IFERROR(ROUND(K20/F20,8),"－")</f>
        <v>－</v>
      </c>
      <c r="M20" s="2022" t="str">
        <f>IF(R17="","目標入力",IF(J20="－","－",IF(AND(I20&lt;$R$17,J20&lt;$R$17),2,IF(AND(I20&gt;=$R$17,J20&lt;$R$17),4,IF(AND(J20&gt;=$R$17,OR(I20&lt;$R$17,I20="－")),8,IF(AND(I20&gt;=$R$17,J20&gt;=$R$17),10))))))</f>
        <v>目標入力</v>
      </c>
      <c r="N20" s="1925" t="str" cm="1">
        <f t="array" ref="N20">IFERROR(_xlfn.IFS($L$20="－","－",$L$20&gt;=趨勢評価!I31,10,$L$20&gt;=趨勢評価!I30,8,$L$20&gt;趨勢評価!I29,6,$L$20&gt;趨勢評価!I28,4,$L$20&lt;=趨勢評価!I28,2),"－")</f>
        <v>－</v>
      </c>
      <c r="O20" s="1870" t="str">
        <f ca="1">IFERROR(OFFSET(INDEX(Y18:Y27,MATCH(J20,Y18:Y27,-1),1),0,-3),"－")</f>
        <v>－</v>
      </c>
      <c r="Q20" s="1796">
        <v>8</v>
      </c>
      <c r="R20" s="2253" t="s">
        <v>145</v>
      </c>
      <c r="S20" s="2253" t="s">
        <v>145</v>
      </c>
      <c r="T20" s="2253" t="s">
        <v>507</v>
      </c>
      <c r="U20" s="2253" t="s">
        <v>507</v>
      </c>
      <c r="V20" s="63">
        <v>8</v>
      </c>
      <c r="W20" s="496">
        <f>IF(OR('学校入力シート（要入力）'!$F$4="",'学校入力シート（要入力）'!$F$4="大学"),大学部門!V60,短大部門!V60)</f>
        <v>23.16</v>
      </c>
      <c r="X20" s="497" t="s">
        <v>544</v>
      </c>
      <c r="Y20" s="498">
        <f>IF(OR('学校入力シート（要入力）'!$F$4="",'学校入力シート（要入力）'!$F$4="大学"),大学部門!X60,短大部門!X60)</f>
        <v>28.122448970000001</v>
      </c>
      <c r="Z20" s="499">
        <f>IF(OR('学校入力シート（要入力）'!$F$4="",'学校入力シート（要入力）'!$F$4="大学"),大学部門!V61,短大部門!V61)</f>
        <v>37.285714290000001</v>
      </c>
      <c r="AA20" s="497" t="s">
        <v>544</v>
      </c>
      <c r="AB20" s="500">
        <f>IF(OR('学校入力シート（要入力）'!$F$4="",'学校入力シート（要入力）'!$F$4="大学"),大学部門!X61,短大部門!X61)</f>
        <v>42.308411200000002</v>
      </c>
    </row>
    <row r="21" spans="2:28" ht="24" customHeight="1">
      <c r="B21" s="1904"/>
      <c r="C21" s="1905"/>
      <c r="D21" s="1905"/>
      <c r="E21" s="1906"/>
      <c r="F21" s="2243"/>
      <c r="G21" s="2243"/>
      <c r="H21" s="2243"/>
      <c r="I21" s="2243"/>
      <c r="J21" s="2243"/>
      <c r="K21" s="2257"/>
      <c r="L21" s="2038"/>
      <c r="M21" s="2023"/>
      <c r="N21" s="1926"/>
      <c r="O21" s="2255"/>
      <c r="Q21" s="1796"/>
      <c r="R21" s="2254"/>
      <c r="S21" s="2254"/>
      <c r="T21" s="2254"/>
      <c r="U21" s="2254"/>
      <c r="V21" s="64">
        <v>7</v>
      </c>
      <c r="W21" s="501">
        <f>IF(OR('学校入力シート（要入力）'!$F$4="",'学校入力シート（要入力）'!$F$4="大学"),大学部門!S60,短大部門!S60)</f>
        <v>19.737704919999999</v>
      </c>
      <c r="X21" s="502" t="s">
        <v>544</v>
      </c>
      <c r="Y21" s="503">
        <f>IF(OR('学校入力シート（要入力）'!$F$4="",'学校入力シート（要入力）'!$F$4="大学"),大学部門!U60,短大部門!U60)</f>
        <v>23.159999989999999</v>
      </c>
      <c r="Z21" s="504">
        <f>IF(OR('学校入力シート（要入力）'!$F$4="",'学校入力シート（要入力）'!$F$4="大学"),大学部門!S61,短大部門!S61)</f>
        <v>32.666666669999998</v>
      </c>
      <c r="AA21" s="502" t="s">
        <v>544</v>
      </c>
      <c r="AB21" s="505">
        <f>IF(OR('学校入力シート（要入力）'!$F$4="",'学校入力シート（要入力）'!$F$4="大学"),大学部門!U61,短大部門!U61)</f>
        <v>37.285714280000001</v>
      </c>
    </row>
    <row r="22" spans="2:28" ht="24" customHeight="1">
      <c r="B22" s="5"/>
      <c r="C22" s="1890" t="s">
        <v>182</v>
      </c>
      <c r="D22" s="1891"/>
      <c r="E22" s="1892"/>
      <c r="F22" s="2174">
        <f>IFERROR('学校入力シート（要入力）'!F55,"－")</f>
        <v>0</v>
      </c>
      <c r="G22" s="2174">
        <f>IFERROR('学校入力シート（要入力）'!G55,"－")</f>
        <v>0</v>
      </c>
      <c r="H22" s="2174">
        <f>IFERROR('学校入力シート（要入力）'!H55,"－")</f>
        <v>0</v>
      </c>
      <c r="I22" s="2174">
        <f>IFERROR('学校入力シート（要入力）'!I55,"－")</f>
        <v>0</v>
      </c>
      <c r="J22" s="2163">
        <f>IFERROR('学校入力シート（要入力）'!J55,"－")</f>
        <v>0</v>
      </c>
      <c r="K22" s="2181">
        <f>IFERROR(J22-F22,"－")</f>
        <v>0</v>
      </c>
      <c r="L22" s="2035" t="str">
        <f>IFERROR(K22/F22,"－")</f>
        <v>－</v>
      </c>
      <c r="M22" s="2023"/>
      <c r="N22" s="1926"/>
      <c r="O22" s="2255"/>
      <c r="Q22" s="1796">
        <v>6</v>
      </c>
      <c r="R22" s="2253" t="s">
        <v>88</v>
      </c>
      <c r="S22" s="2253" t="s">
        <v>410</v>
      </c>
      <c r="T22" s="2253" t="s">
        <v>497</v>
      </c>
      <c r="U22" s="2253" t="s">
        <v>497</v>
      </c>
      <c r="V22" s="63">
        <v>6</v>
      </c>
      <c r="W22" s="496">
        <f>IF(OR('学校入力シート（要入力）'!$F$4="",'学校入力シート（要入力）'!$F$4="大学"),大学部門!P60,短大部門!P60)</f>
        <v>17.28</v>
      </c>
      <c r="X22" s="497" t="s">
        <v>544</v>
      </c>
      <c r="Y22" s="498">
        <f>IF(OR('学校入力シート（要入力）'!$F$4="",'学校入力シート（要入力）'!$F$4="大学"),大学部門!R60,短大部門!R60)</f>
        <v>19.737704909999998</v>
      </c>
      <c r="Z22" s="499">
        <f>IF(OR('学校入力シート（要入力）'!$F$4="",'学校入力シート（要入力）'!$F$4="大学"),大学部門!P61,短大部門!P61)</f>
        <v>28.928571430000002</v>
      </c>
      <c r="AA22" s="497" t="s">
        <v>544</v>
      </c>
      <c r="AB22" s="500">
        <f>IF(OR('学校入力シート（要入力）'!$F$4="",'学校入力シート（要入力）'!$F$4="大学"),大学部門!R61,短大部門!R61)</f>
        <v>32.666666659999997</v>
      </c>
    </row>
    <row r="23" spans="2:28" ht="24" customHeight="1">
      <c r="B23" s="5"/>
      <c r="C23" s="1896"/>
      <c r="D23" s="1897"/>
      <c r="E23" s="1898"/>
      <c r="F23" s="2188"/>
      <c r="G23" s="2188"/>
      <c r="H23" s="2188"/>
      <c r="I23" s="2188"/>
      <c r="J23" s="2189"/>
      <c r="K23" s="2190"/>
      <c r="L23" s="2036"/>
      <c r="M23" s="2024"/>
      <c r="N23" s="1927"/>
      <c r="O23" s="1872"/>
      <c r="Q23" s="1796"/>
      <c r="R23" s="2254"/>
      <c r="S23" s="2254"/>
      <c r="T23" s="2254"/>
      <c r="U23" s="2254"/>
      <c r="V23" s="64">
        <v>5</v>
      </c>
      <c r="W23" s="501">
        <f>IF(OR('学校入力シート（要入力）'!$F$4="",'学校入力シート（要入力）'!$F$4="大学"),大学部門!M60,短大部門!M60)</f>
        <v>14.636363640000001</v>
      </c>
      <c r="X23" s="502" t="s">
        <v>544</v>
      </c>
      <c r="Y23" s="503">
        <f>IF(OR('学校入力シート（要入力）'!$F$4="",'学校入力シート（要入力）'!$F$4="大学"),大学部門!O60,短大部門!O60)</f>
        <v>17.27999999</v>
      </c>
      <c r="Z23" s="504">
        <f>IF(OR('学校入力シート（要入力）'!$F$4="",'学校入力シート（要入力）'!$F$4="大学"),大学部門!M61,短大部門!M61)</f>
        <v>25.487804879999999</v>
      </c>
      <c r="AA23" s="502" t="s">
        <v>544</v>
      </c>
      <c r="AB23" s="505">
        <f>IF(OR('学校入力シート（要入力）'!$F$4="",'学校入力シート（要入力）'!$F$4="大学"),大学部門!O61,短大部門!O61)</f>
        <v>28.928571420000001</v>
      </c>
    </row>
    <row r="24" spans="2:28" ht="24" customHeight="1">
      <c r="B24" s="1901" t="s">
        <v>926</v>
      </c>
      <c r="C24" s="1902"/>
      <c r="D24" s="1902"/>
      <c r="E24" s="1903"/>
      <c r="F24" s="2242" t="str">
        <f>IFERROR(ROUND(F18/F26,8),"－")</f>
        <v>－</v>
      </c>
      <c r="G24" s="2242" t="str">
        <f>IFERROR(ROUND(G18/G26,8),"－")</f>
        <v>－</v>
      </c>
      <c r="H24" s="2242" t="str">
        <f>IFERROR(ROUND(H18/H26,8),"－")</f>
        <v>－</v>
      </c>
      <c r="I24" s="2242" t="str">
        <f>IFERROR(ROUND(I18/I26,8),"－")</f>
        <v>－</v>
      </c>
      <c r="J24" s="2242" t="str">
        <f>IFERROR(ROUND(J18/J26,8),"－")</f>
        <v>－</v>
      </c>
      <c r="K24" s="2256" t="str">
        <f>IFERROR(J24-F24,"－")</f>
        <v>－</v>
      </c>
      <c r="L24" s="2063" t="str">
        <f>IFERROR(ROUND(K24/F24,8),"－")</f>
        <v>－</v>
      </c>
      <c r="M24" s="2022" t="str">
        <f>IF(S17="","目標入力",IF(J24="－","－",IF(AND(I24&lt;$S$17,J24&lt;$S$17),2,IF(AND(I24&gt;=$S$17,J24&lt;$S$17),4,IF(AND(J24&gt;=$S$17,OR(I24&lt;$S$17,I24="－")),8,IF(AND(I24&gt;=$S$17,J24&gt;=$S$17),10))))))</f>
        <v>目標入力</v>
      </c>
      <c r="N24" s="1925" t="str" cm="1">
        <f t="array" ref="N24">IFERROR(_xlfn.IFS($L$24="－","－",$L$24&gt;=趨勢評価!K31,10,$L$24&gt;=趨勢評価!K30,8,$L$24&gt;趨勢評価!K29,6,$L$24&gt;趨勢評価!K28,4,$L$24&lt;=趨勢評価!K28,2),"－")</f>
        <v>－</v>
      </c>
      <c r="O24" s="1870" t="str">
        <f ca="1">IFERROR(OFFSET(INDEX(AB18:AB27,MATCH(J24,AB18:AB27,-1),1),0,-6),"－")</f>
        <v>－</v>
      </c>
      <c r="Q24" s="1796">
        <v>4</v>
      </c>
      <c r="R24" s="2253" t="s">
        <v>424</v>
      </c>
      <c r="S24" s="2253" t="s">
        <v>424</v>
      </c>
      <c r="T24" s="2253" t="s">
        <v>508</v>
      </c>
      <c r="U24" s="2253" t="s">
        <v>508</v>
      </c>
      <c r="V24" s="63">
        <v>4</v>
      </c>
      <c r="W24" s="496">
        <f>IF(OR('学校入力シート（要入力）'!$F$4="",'学校入力シート（要入力）'!$F$4="大学"),大学部門!J60,短大部門!J60)</f>
        <v>12.537313429999999</v>
      </c>
      <c r="X24" s="497" t="s">
        <v>544</v>
      </c>
      <c r="Y24" s="498">
        <f>IF(OR('学校入力シート（要入力）'!$F$4="",'学校入力シート（要入力）'!$F$4="大学"),大学部門!L60,短大部門!L60)</f>
        <v>14.63636363</v>
      </c>
      <c r="Z24" s="499">
        <f>IF(OR('学校入力シート（要入力）'!$F$4="",'学校入力シート（要入力）'!$F$4="大学"),大学部門!J61,短大部門!J61)</f>
        <v>22</v>
      </c>
      <c r="AA24" s="497" t="s">
        <v>544</v>
      </c>
      <c r="AB24" s="500">
        <f>IF(OR('学校入力シート（要入力）'!$F$4="",'学校入力シート（要入力）'!$F$4="大学"),大学部門!L61,短大部門!L61)</f>
        <v>25.487804869999998</v>
      </c>
    </row>
    <row r="25" spans="2:28" ht="24" customHeight="1">
      <c r="B25" s="1904"/>
      <c r="C25" s="1905"/>
      <c r="D25" s="1905"/>
      <c r="E25" s="1906"/>
      <c r="F25" s="2243"/>
      <c r="G25" s="2243"/>
      <c r="H25" s="2243"/>
      <c r="I25" s="2243"/>
      <c r="J25" s="2243"/>
      <c r="K25" s="2257"/>
      <c r="L25" s="2038"/>
      <c r="M25" s="2023"/>
      <c r="N25" s="1926"/>
      <c r="O25" s="2255"/>
      <c r="Q25" s="1796"/>
      <c r="R25" s="2254"/>
      <c r="S25" s="2254"/>
      <c r="T25" s="2254"/>
      <c r="U25" s="2254"/>
      <c r="V25" s="64">
        <v>3</v>
      </c>
      <c r="W25" s="501">
        <f>IF(OR('学校入力シート（要入力）'!$F$4="",'学校入力シート（要入力）'!$F$4="大学"),大学部門!G60,短大部門!G60)</f>
        <v>10.24657534</v>
      </c>
      <c r="X25" s="502" t="s">
        <v>544</v>
      </c>
      <c r="Y25" s="503">
        <f>IF(OR('学校入力シート（要入力）'!$F$4="",'学校入力シート（要入力）'!$F$4="大学"),大学部門!I60,短大部門!I60)</f>
        <v>12.537313419999998</v>
      </c>
      <c r="Z25" s="504">
        <f>IF(OR('学校入力シート（要入力）'!$F$4="",'学校入力シート（要入力）'!$F$4="大学"),大学部門!G61,短大部門!G61)</f>
        <v>17.785714290000001</v>
      </c>
      <c r="AA25" s="502" t="s">
        <v>544</v>
      </c>
      <c r="AB25" s="505">
        <f>IF(OR('学校入力シート（要入力）'!$F$4="",'学校入力シート（要入力）'!$F$4="大学"),大学部門!I61,短大部門!I61)</f>
        <v>21.999999989999999</v>
      </c>
    </row>
    <row r="26" spans="2:28" ht="24" customHeight="1">
      <c r="B26" s="5"/>
      <c r="C26" s="1890" t="s">
        <v>183</v>
      </c>
      <c r="D26" s="1891"/>
      <c r="E26" s="1891"/>
      <c r="F26" s="2174">
        <f>IFERROR('学校入力シート（要入力）'!F57,"－")</f>
        <v>0</v>
      </c>
      <c r="G26" s="2174">
        <f>IFERROR('学校入力シート（要入力）'!G57,"－")</f>
        <v>0</v>
      </c>
      <c r="H26" s="2174">
        <f>IFERROR('学校入力シート（要入力）'!H57,"－")</f>
        <v>0</v>
      </c>
      <c r="I26" s="2174">
        <f>IFERROR('学校入力シート（要入力）'!I57,"－")</f>
        <v>0</v>
      </c>
      <c r="J26" s="2163">
        <f>IFERROR('学校入力シート（要入力）'!J57,"－")</f>
        <v>0</v>
      </c>
      <c r="K26" s="2181">
        <f>IFERROR(J26-F26,"－")</f>
        <v>0</v>
      </c>
      <c r="L26" s="2035" t="str">
        <f>IFERROR(K26/F26,"－")</f>
        <v>－</v>
      </c>
      <c r="M26" s="2023"/>
      <c r="N26" s="1926"/>
      <c r="O26" s="2255"/>
      <c r="Q26" s="1796">
        <v>2</v>
      </c>
      <c r="R26" s="2253" t="s">
        <v>425</v>
      </c>
      <c r="S26" s="2253" t="s">
        <v>425</v>
      </c>
      <c r="T26" s="2253" t="s">
        <v>509</v>
      </c>
      <c r="U26" s="2253" t="s">
        <v>509</v>
      </c>
      <c r="V26" s="63">
        <v>2</v>
      </c>
      <c r="W26" s="506">
        <f>IF(OR('学校入力シート（要入力）'!$F$4="",'学校入力シート（要入力）'!$F$4="大学"),大学部門!D60,短大部門!D60)</f>
        <v>6.4857142899999998</v>
      </c>
      <c r="X26" s="497" t="s">
        <v>544</v>
      </c>
      <c r="Y26" s="507">
        <f>IF(OR('学校入力シート（要入力）'!$F$4="",'学校入力シート（要入力）'!$F$4="大学"),大学部門!F60,短大部門!F60)</f>
        <v>10.246575329999999</v>
      </c>
      <c r="Z26" s="508">
        <f>IF(OR('学校入力シート（要入力）'!$F$4="",'学校入力シート（要入力）'!$F$4="大学"),大学部門!D61,短大部門!D61)</f>
        <v>12.52941176</v>
      </c>
      <c r="AA26" s="497" t="s">
        <v>544</v>
      </c>
      <c r="AB26" s="509">
        <f>IF(OR('学校入力シート（要入力）'!$F$4="",'学校入力シート（要入力）'!$F$4="大学"),大学部門!F61,短大部門!F61)</f>
        <v>17.785714280000001</v>
      </c>
    </row>
    <row r="27" spans="2:28" ht="24" customHeight="1">
      <c r="B27" s="7"/>
      <c r="C27" s="1896"/>
      <c r="D27" s="1897"/>
      <c r="E27" s="1897"/>
      <c r="F27" s="2188"/>
      <c r="G27" s="2188"/>
      <c r="H27" s="2188"/>
      <c r="I27" s="2188"/>
      <c r="J27" s="2189"/>
      <c r="K27" s="2190"/>
      <c r="L27" s="2036"/>
      <c r="M27" s="2024"/>
      <c r="N27" s="1927"/>
      <c r="O27" s="1872"/>
      <c r="Q27" s="1796"/>
      <c r="R27" s="2254"/>
      <c r="S27" s="2254"/>
      <c r="T27" s="2254"/>
      <c r="U27" s="2254"/>
      <c r="V27" s="64">
        <v>1</v>
      </c>
      <c r="W27" s="510"/>
      <c r="X27" s="502" t="s">
        <v>544</v>
      </c>
      <c r="Y27" s="503">
        <f>IF(OR('学校入力シート（要入力）'!$F$4="",'学校入力シート（要入力）'!$F$4="大学"),大学部門!C60,短大部門!C60)</f>
        <v>6.4857142799999998</v>
      </c>
      <c r="Z27" s="511"/>
      <c r="AA27" s="502" t="s">
        <v>544</v>
      </c>
      <c r="AB27" s="505">
        <f>IF(OR('学校入力シート（要入力）'!$F$4="",'学校入力シート（要入力）'!$F$4="大学"),大学部門!C61,短大部門!C61)</f>
        <v>12.52941175</v>
      </c>
    </row>
  </sheetData>
  <mergeCells count="102">
    <mergeCell ref="U1:AB1"/>
    <mergeCell ref="T26:T27"/>
    <mergeCell ref="U18:U19"/>
    <mergeCell ref="U20:U21"/>
    <mergeCell ref="U22:U23"/>
    <mergeCell ref="U24:U25"/>
    <mergeCell ref="U26:U27"/>
    <mergeCell ref="T14:U15"/>
    <mergeCell ref="T18:T19"/>
    <mergeCell ref="T20:T21"/>
    <mergeCell ref="T22:T23"/>
    <mergeCell ref="T24:T25"/>
    <mergeCell ref="T16:T17"/>
    <mergeCell ref="U16:U17"/>
    <mergeCell ref="R26:R27"/>
    <mergeCell ref="S18:S19"/>
    <mergeCell ref="S20:S21"/>
    <mergeCell ref="S22:S23"/>
    <mergeCell ref="S24:S25"/>
    <mergeCell ref="S26:S27"/>
    <mergeCell ref="C26:E27"/>
    <mergeCell ref="F26:F27"/>
    <mergeCell ref="G26:G27"/>
    <mergeCell ref="H26:H27"/>
    <mergeCell ref="I26:I27"/>
    <mergeCell ref="J26:J27"/>
    <mergeCell ref="K26:K27"/>
    <mergeCell ref="L26:L27"/>
    <mergeCell ref="Q26:Q27"/>
    <mergeCell ref="M24:M27"/>
    <mergeCell ref="N24:N27"/>
    <mergeCell ref="O24:O27"/>
    <mergeCell ref="Q24:Q25"/>
    <mergeCell ref="J24:J25"/>
    <mergeCell ref="K24:K25"/>
    <mergeCell ref="L24:L25"/>
    <mergeCell ref="Q22:Q23"/>
    <mergeCell ref="R22:R23"/>
    <mergeCell ref="R24:R25"/>
    <mergeCell ref="B24:E25"/>
    <mergeCell ref="F24:F25"/>
    <mergeCell ref="G24:G25"/>
    <mergeCell ref="H24:H25"/>
    <mergeCell ref="I24:I25"/>
    <mergeCell ref="L20:L21"/>
    <mergeCell ref="B20:E21"/>
    <mergeCell ref="F20:F21"/>
    <mergeCell ref="C22:E23"/>
    <mergeCell ref="F22:F23"/>
    <mergeCell ref="G22:G23"/>
    <mergeCell ref="H22:H23"/>
    <mergeCell ref="I22:I23"/>
    <mergeCell ref="I20:I21"/>
    <mergeCell ref="J22:J23"/>
    <mergeCell ref="K22:K23"/>
    <mergeCell ref="L22:L23"/>
    <mergeCell ref="J20:J21"/>
    <mergeCell ref="K20:K21"/>
    <mergeCell ref="J18:J19"/>
    <mergeCell ref="K18:K19"/>
    <mergeCell ref="L18:L19"/>
    <mergeCell ref="M18:O19"/>
    <mergeCell ref="Q18:Q19"/>
    <mergeCell ref="R18:R19"/>
    <mergeCell ref="M20:M23"/>
    <mergeCell ref="N20:N23"/>
    <mergeCell ref="Q20:Q21"/>
    <mergeCell ref="O20:O23"/>
    <mergeCell ref="R20:R21"/>
    <mergeCell ref="F14:F17"/>
    <mergeCell ref="G14:G17"/>
    <mergeCell ref="H14:H17"/>
    <mergeCell ref="G20:G21"/>
    <mergeCell ref="H20:H21"/>
    <mergeCell ref="B18:E19"/>
    <mergeCell ref="F18:F19"/>
    <mergeCell ref="G18:G19"/>
    <mergeCell ref="H18:H19"/>
    <mergeCell ref="A1:C1"/>
    <mergeCell ref="D1:H1"/>
    <mergeCell ref="A2:C2"/>
    <mergeCell ref="D2:H2"/>
    <mergeCell ref="M8:AB12"/>
    <mergeCell ref="C9:H9"/>
    <mergeCell ref="C10:H10"/>
    <mergeCell ref="C11:E11"/>
    <mergeCell ref="I18:I19"/>
    <mergeCell ref="I14:I17"/>
    <mergeCell ref="W14:AB15"/>
    <mergeCell ref="R15:S15"/>
    <mergeCell ref="W16:Y17"/>
    <mergeCell ref="Z16:AB17"/>
    <mergeCell ref="Q14:Q17"/>
    <mergeCell ref="N14:N17"/>
    <mergeCell ref="O14:O17"/>
    <mergeCell ref="R14:S14"/>
    <mergeCell ref="V14:V17"/>
    <mergeCell ref="J14:J17"/>
    <mergeCell ref="K14:K17"/>
    <mergeCell ref="L14:L17"/>
    <mergeCell ref="M14:M17"/>
    <mergeCell ref="B14:E17"/>
  </mergeCells>
  <phoneticPr fontId="1"/>
  <conditionalFormatting sqref="R18:R19">
    <cfRule type="expression" dxfId="167" priority="42">
      <formula>$M$20=10</formula>
    </cfRule>
  </conditionalFormatting>
  <conditionalFormatting sqref="R20:R21">
    <cfRule type="expression" dxfId="166" priority="41">
      <formula>$M$20=8</formula>
    </cfRule>
  </conditionalFormatting>
  <conditionalFormatting sqref="R22:R23">
    <cfRule type="expression" priority="40">
      <formula>$M$20=6</formula>
    </cfRule>
  </conditionalFormatting>
  <conditionalFormatting sqref="R24:R25">
    <cfRule type="expression" dxfId="165" priority="39">
      <formula>$M$20=4</formula>
    </cfRule>
  </conditionalFormatting>
  <conditionalFormatting sqref="R26:R27">
    <cfRule type="expression" dxfId="164" priority="38">
      <formula>$M$20=2</formula>
    </cfRule>
  </conditionalFormatting>
  <conditionalFormatting sqref="S18">
    <cfRule type="expression" dxfId="163" priority="37">
      <formula>$M$24=10</formula>
    </cfRule>
  </conditionalFormatting>
  <conditionalFormatting sqref="S20">
    <cfRule type="expression" dxfId="162" priority="36">
      <formula>$M$24=8</formula>
    </cfRule>
  </conditionalFormatting>
  <conditionalFormatting sqref="S22">
    <cfRule type="expression" dxfId="161" priority="35">
      <formula>$M$24=6</formula>
    </cfRule>
  </conditionalFormatting>
  <conditionalFormatting sqref="S24">
    <cfRule type="expression" dxfId="160" priority="34">
      <formula>$M$24=4</formula>
    </cfRule>
  </conditionalFormatting>
  <conditionalFormatting sqref="S26:S27">
    <cfRule type="expression" dxfId="159" priority="33">
      <formula>$M$24=2</formula>
    </cfRule>
  </conditionalFormatting>
  <conditionalFormatting sqref="T18:T19">
    <cfRule type="expression" dxfId="158" priority="32">
      <formula>$N$20=10</formula>
    </cfRule>
  </conditionalFormatting>
  <conditionalFormatting sqref="T20">
    <cfRule type="expression" dxfId="157" priority="31">
      <formula>$N$20=8</formula>
    </cfRule>
  </conditionalFormatting>
  <conditionalFormatting sqref="T22">
    <cfRule type="expression" dxfId="156" priority="30">
      <formula>$N$20=6</formula>
    </cfRule>
  </conditionalFormatting>
  <conditionalFormatting sqref="T24">
    <cfRule type="expression" dxfId="155" priority="29">
      <formula>$N$20=4</formula>
    </cfRule>
  </conditionalFormatting>
  <conditionalFormatting sqref="T26">
    <cfRule type="expression" dxfId="154" priority="28">
      <formula>$N$20=2</formula>
    </cfRule>
  </conditionalFormatting>
  <conditionalFormatting sqref="U18">
    <cfRule type="expression" dxfId="153" priority="27">
      <formula>$N$24=10</formula>
    </cfRule>
  </conditionalFormatting>
  <conditionalFormatting sqref="U20">
    <cfRule type="expression" dxfId="152" priority="26">
      <formula>$N$24=8</formula>
    </cfRule>
  </conditionalFormatting>
  <conditionalFormatting sqref="U22">
    <cfRule type="expression" dxfId="151" priority="25">
      <formula>$N$24=6</formula>
    </cfRule>
  </conditionalFormatting>
  <conditionalFormatting sqref="U24">
    <cfRule type="expression" dxfId="150" priority="24">
      <formula>$N$24=4</formula>
    </cfRule>
  </conditionalFormatting>
  <conditionalFormatting sqref="U26:U27">
    <cfRule type="expression" dxfId="149" priority="23">
      <formula>$N$24=2</formula>
    </cfRule>
  </conditionalFormatting>
  <conditionalFormatting sqref="W18:Y18">
    <cfRule type="expression" dxfId="148" priority="22">
      <formula>$O$20=10</formula>
    </cfRule>
  </conditionalFormatting>
  <conditionalFormatting sqref="W19:Y19">
    <cfRule type="expression" dxfId="147" priority="21">
      <formula>$O$20=9</formula>
    </cfRule>
  </conditionalFormatting>
  <conditionalFormatting sqref="W20:Y20">
    <cfRule type="expression" dxfId="146" priority="20">
      <formula>$O$20=8</formula>
    </cfRule>
  </conditionalFormatting>
  <conditionalFormatting sqref="W21:Y21">
    <cfRule type="expression" dxfId="145" priority="19">
      <formula>$O$20=7</formula>
    </cfRule>
  </conditionalFormatting>
  <conditionalFormatting sqref="W22:Y22">
    <cfRule type="expression" dxfId="144" priority="18">
      <formula>$O$20=6</formula>
    </cfRule>
  </conditionalFormatting>
  <conditionalFormatting sqref="W23:Y23">
    <cfRule type="expression" dxfId="143" priority="17">
      <formula>$O$20=5</formula>
    </cfRule>
  </conditionalFormatting>
  <conditionalFormatting sqref="W24:Y24">
    <cfRule type="expression" dxfId="142" priority="16">
      <formula>$O$20=4</formula>
    </cfRule>
  </conditionalFormatting>
  <conditionalFormatting sqref="W25:Y25">
    <cfRule type="expression" dxfId="141" priority="15">
      <formula>$O$20=3</formula>
    </cfRule>
  </conditionalFormatting>
  <conditionalFormatting sqref="W26:Y26">
    <cfRule type="expression" dxfId="140" priority="14">
      <formula>$O$20=2</formula>
    </cfRule>
  </conditionalFormatting>
  <conditionalFormatting sqref="W27:Y27">
    <cfRule type="expression" dxfId="139" priority="13">
      <formula>$O$20=1</formula>
    </cfRule>
  </conditionalFormatting>
  <conditionalFormatting sqref="Y18">
    <cfRule type="expression" dxfId="138" priority="12">
      <formula>$O$20=10</formula>
    </cfRule>
  </conditionalFormatting>
  <conditionalFormatting sqref="Z18:AB18">
    <cfRule type="expression" dxfId="137" priority="11">
      <formula>$O$24=10</formula>
    </cfRule>
  </conditionalFormatting>
  <conditionalFormatting sqref="Z19:AB19">
    <cfRule type="expression" dxfId="136" priority="10">
      <formula>$O$24=9</formula>
    </cfRule>
  </conditionalFormatting>
  <conditionalFormatting sqref="Z20:AB20">
    <cfRule type="expression" dxfId="135" priority="9">
      <formula>$O$24=8</formula>
    </cfRule>
  </conditionalFormatting>
  <conditionalFormatting sqref="Z21:AB21">
    <cfRule type="expression" dxfId="134" priority="8">
      <formula>$O$24=7</formula>
    </cfRule>
  </conditionalFormatting>
  <conditionalFormatting sqref="Z22:AB22">
    <cfRule type="expression" dxfId="133" priority="7">
      <formula>$O$24=6</formula>
    </cfRule>
  </conditionalFormatting>
  <conditionalFormatting sqref="Z23:AB23">
    <cfRule type="expression" dxfId="132" priority="6">
      <formula>$O$24=5</formula>
    </cfRule>
  </conditionalFormatting>
  <conditionalFormatting sqref="Z24:AB24">
    <cfRule type="expression" dxfId="131" priority="5">
      <formula>$O$24=4</formula>
    </cfRule>
  </conditionalFormatting>
  <conditionalFormatting sqref="Z25:AB25">
    <cfRule type="expression" dxfId="130" priority="4">
      <formula>$O$24=3</formula>
    </cfRule>
  </conditionalFormatting>
  <conditionalFormatting sqref="Z26:AB26">
    <cfRule type="expression" dxfId="129" priority="3">
      <formula>$O$24=2</formula>
    </cfRule>
  </conditionalFormatting>
  <conditionalFormatting sqref="Z27:AB27">
    <cfRule type="expression" dxfId="128" priority="2">
      <formula>$O$24=1</formula>
    </cfRule>
  </conditionalFormatting>
  <conditionalFormatting sqref="AB18">
    <cfRule type="expression" dxfId="127" priority="1">
      <formula>$O$24=10</formula>
    </cfRule>
  </conditionalFormatting>
  <hyperlinks>
    <hyperlink ref="U1:AB1" location="'総括表 (部門)'!A1" display="総括表（部門）へ戻る"/>
  </hyperlinks>
  <printOptions horizontalCentered="1" verticalCentered="1"/>
  <pageMargins left="0.39370078740157483" right="0.39370078740157483" top="0.39370078740157483" bottom="0.39370078740157483" header="0" footer="0.19685039370078741"/>
  <pageSetup paperSize="9" scale="76" orientation="landscape" r:id="rId1"/>
  <headerFooter scaleWithDoc="0">
    <oddFooter>&amp;P / &amp;N ページ</oddFooter>
  </headerFooter>
  <ignoredErrors>
    <ignoredError sqref="L20 L24 L22" formula="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CCFF"/>
    <pageSetUpPr fitToPage="1"/>
  </sheetPr>
  <dimension ref="A1:Y25"/>
  <sheetViews>
    <sheetView showGridLines="0" zoomScaleNormal="100" zoomScaleSheetLayoutView="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1.88671875" style="1" customWidth="1"/>
    <col min="17" max="17" width="3.6640625" style="2" customWidth="1"/>
    <col min="18" max="18" width="13.6640625" style="1" customWidth="1"/>
    <col min="19" max="19" width="5.6640625" style="1" customWidth="1"/>
    <col min="20" max="20" width="2.44140625" style="2" customWidth="1"/>
    <col min="21" max="21" width="5.6640625" style="1" customWidth="1"/>
    <col min="22" max="22" width="3.44140625" style="1" bestFit="1" customWidth="1"/>
    <col min="23" max="23" width="6.44140625" style="424" bestFit="1" customWidth="1"/>
    <col min="24" max="24" width="2.44140625" style="1" customWidth="1"/>
    <col min="25" max="25" width="8.109375" style="420" bestFit="1" customWidth="1"/>
    <col min="26" max="16384" width="10.6640625" style="1"/>
  </cols>
  <sheetData>
    <row r="1" spans="1:25" ht="24" customHeight="1" thickBot="1">
      <c r="A1" s="2103" t="s">
        <v>0</v>
      </c>
      <c r="B1" s="2104"/>
      <c r="C1" s="2104"/>
      <c r="D1" s="2105" t="str">
        <f>IF('学校入力シート（要入力）'!F3="","",'学校入力シート（要入力）'!F3)</f>
        <v/>
      </c>
      <c r="E1" s="2105"/>
      <c r="F1" s="2105"/>
      <c r="G1" s="2105"/>
      <c r="H1" s="2106"/>
      <c r="I1" s="58"/>
      <c r="J1" s="58"/>
      <c r="K1" s="58"/>
      <c r="L1" s="58"/>
      <c r="M1" s="58"/>
      <c r="N1" s="58"/>
      <c r="O1" s="58"/>
      <c r="P1" s="58"/>
      <c r="Q1" s="65"/>
      <c r="R1" s="1885" t="s">
        <v>492</v>
      </c>
      <c r="S1" s="1886"/>
      <c r="T1" s="1886"/>
      <c r="U1" s="1886"/>
      <c r="V1" s="1886"/>
      <c r="W1" s="1886"/>
      <c r="X1" s="1886"/>
      <c r="Y1" s="1886"/>
    </row>
    <row r="2" spans="1:25" ht="24" customHeight="1" thickBot="1">
      <c r="A2" s="2103" t="s">
        <v>128</v>
      </c>
      <c r="B2" s="2104"/>
      <c r="C2" s="2104"/>
      <c r="D2" s="2105" t="str">
        <f>IF('学校入力シート（要入力）'!F5="","",'学校入力シート（要入力）'!F5)</f>
        <v/>
      </c>
      <c r="E2" s="2105"/>
      <c r="F2" s="2105"/>
      <c r="G2" s="2105"/>
      <c r="H2" s="2106"/>
      <c r="I2" s="58"/>
      <c r="J2" s="58"/>
      <c r="K2" s="58"/>
      <c r="L2" s="58"/>
      <c r="M2" s="58"/>
      <c r="N2" s="58"/>
      <c r="O2" s="58"/>
      <c r="P2" s="58"/>
      <c r="Q2" s="65"/>
      <c r="R2" s="58"/>
      <c r="S2" s="58"/>
      <c r="T2" s="65"/>
      <c r="U2" s="58"/>
      <c r="V2" s="58"/>
      <c r="X2" s="58"/>
    </row>
    <row r="3" spans="1:25" ht="24" customHeight="1">
      <c r="A3" s="58"/>
      <c r="B3" s="58"/>
      <c r="C3" s="58"/>
      <c r="D3" s="58"/>
      <c r="E3" s="58"/>
      <c r="F3" s="58"/>
      <c r="G3" s="58"/>
      <c r="H3" s="58"/>
      <c r="I3" s="58"/>
      <c r="J3" s="58"/>
      <c r="K3" s="58"/>
      <c r="L3" s="58"/>
      <c r="M3" s="58"/>
      <c r="N3" s="58"/>
      <c r="O3" s="58"/>
      <c r="P3" s="58"/>
      <c r="Q3" s="65"/>
      <c r="R3" s="58"/>
      <c r="S3" s="58"/>
      <c r="T3" s="65"/>
      <c r="U3" s="58"/>
      <c r="V3" s="58"/>
      <c r="X3" s="58"/>
    </row>
    <row r="4" spans="1:25" ht="24" customHeight="1">
      <c r="A4" s="57" t="s">
        <v>129</v>
      </c>
      <c r="B4" s="58"/>
      <c r="C4" s="58"/>
      <c r="D4" s="58"/>
      <c r="E4" s="58"/>
      <c r="F4" s="58"/>
      <c r="G4" s="58"/>
      <c r="H4" s="58"/>
      <c r="I4" s="58"/>
      <c r="J4" s="58"/>
      <c r="K4" s="58"/>
      <c r="L4" s="58"/>
      <c r="M4" s="58"/>
      <c r="N4" s="58"/>
      <c r="O4" s="58"/>
      <c r="P4" s="58"/>
      <c r="Q4" s="65"/>
      <c r="R4" s="58"/>
      <c r="S4" s="58"/>
      <c r="T4" s="65"/>
      <c r="U4" s="58"/>
      <c r="V4" s="58"/>
      <c r="X4" s="58"/>
    </row>
    <row r="5" spans="1:25" ht="24" customHeight="1">
      <c r="A5" s="57" t="s">
        <v>178</v>
      </c>
      <c r="B5" s="58"/>
      <c r="C5" s="58"/>
      <c r="D5" s="58"/>
      <c r="E5" s="58"/>
      <c r="F5" s="58"/>
      <c r="G5" s="58"/>
      <c r="I5" s="58"/>
      <c r="J5" s="58"/>
      <c r="K5" s="58"/>
      <c r="L5" s="58"/>
      <c r="M5" s="58"/>
      <c r="N5" s="58"/>
      <c r="O5" s="58"/>
      <c r="P5" s="58"/>
      <c r="Q5" s="65"/>
      <c r="R5" s="1961"/>
      <c r="S5" s="1962"/>
      <c r="T5" s="1962"/>
      <c r="U5" s="1962"/>
      <c r="V5" s="1962"/>
      <c r="W5" s="1962"/>
      <c r="X5" s="1962"/>
      <c r="Y5" s="1962"/>
    </row>
    <row r="6" spans="1:25" ht="24" customHeight="1">
      <c r="A6" s="58"/>
      <c r="B6" s="58"/>
      <c r="C6" s="58"/>
      <c r="D6" s="58"/>
      <c r="E6" s="58"/>
      <c r="F6" s="58"/>
      <c r="G6" s="58"/>
      <c r="I6" s="114"/>
      <c r="J6" s="114"/>
      <c r="K6" s="114"/>
      <c r="L6" s="114"/>
      <c r="M6" s="114"/>
      <c r="N6" s="114"/>
      <c r="O6" s="114"/>
      <c r="P6" s="114"/>
      <c r="Q6" s="114"/>
      <c r="R6" s="114"/>
      <c r="S6" s="114"/>
      <c r="T6" s="114"/>
      <c r="U6" s="114"/>
      <c r="V6" s="114"/>
      <c r="W6" s="425"/>
      <c r="X6" s="114"/>
      <c r="Y6" s="421"/>
    </row>
    <row r="7" spans="1:25" ht="24" customHeight="1">
      <c r="A7" s="58"/>
      <c r="B7" s="59" t="s">
        <v>185</v>
      </c>
      <c r="C7" s="58"/>
      <c r="D7" s="58"/>
      <c r="E7" s="58"/>
      <c r="F7" s="58"/>
      <c r="G7" s="58"/>
      <c r="H7" s="58" t="s">
        <v>3</v>
      </c>
      <c r="I7" s="114"/>
      <c r="J7" s="114"/>
      <c r="K7" s="114"/>
      <c r="L7" s="114"/>
      <c r="M7" s="114"/>
      <c r="N7" s="114"/>
      <c r="O7" s="114"/>
      <c r="P7" s="114"/>
      <c r="Q7" s="114"/>
      <c r="R7" s="114"/>
      <c r="S7" s="114"/>
      <c r="T7" s="114"/>
      <c r="U7" s="114"/>
      <c r="V7" s="114"/>
      <c r="W7" s="425"/>
      <c r="X7" s="114"/>
      <c r="Y7" s="421"/>
    </row>
    <row r="8" spans="1:25" ht="24" customHeight="1">
      <c r="A8" s="58"/>
      <c r="B8" s="59"/>
      <c r="C8" s="59" t="s">
        <v>17</v>
      </c>
      <c r="D8" s="58"/>
      <c r="E8" s="58"/>
      <c r="F8" s="58"/>
      <c r="G8" s="58"/>
      <c r="H8" s="1869" t="s">
        <v>979</v>
      </c>
      <c r="I8" s="1869"/>
      <c r="J8" s="1869"/>
      <c r="K8" s="1869"/>
      <c r="L8" s="1869"/>
      <c r="M8" s="1869"/>
      <c r="N8" s="1869"/>
      <c r="O8" s="1869"/>
      <c r="P8" s="1869"/>
      <c r="Q8" s="1869"/>
      <c r="R8" s="1869"/>
      <c r="S8" s="1869"/>
      <c r="T8" s="1869"/>
      <c r="U8" s="1869"/>
      <c r="V8" s="1869"/>
      <c r="W8" s="1869"/>
      <c r="X8" s="1869"/>
      <c r="Y8" s="421"/>
    </row>
    <row r="9" spans="1:25" ht="24" customHeight="1">
      <c r="A9" s="58"/>
      <c r="B9" s="58"/>
      <c r="C9" s="1862" t="s">
        <v>186</v>
      </c>
      <c r="D9" s="1862"/>
      <c r="E9" s="1862"/>
      <c r="F9" s="59"/>
      <c r="G9" s="59"/>
      <c r="H9" s="1869"/>
      <c r="I9" s="1869"/>
      <c r="J9" s="1869"/>
      <c r="K9" s="1869"/>
      <c r="L9" s="1869"/>
      <c r="M9" s="1869"/>
      <c r="N9" s="1869"/>
      <c r="O9" s="1869"/>
      <c r="P9" s="1869"/>
      <c r="Q9" s="1869"/>
      <c r="R9" s="1869"/>
      <c r="S9" s="1869"/>
      <c r="T9" s="1869"/>
      <c r="U9" s="1869"/>
      <c r="V9" s="1869"/>
      <c r="W9" s="1869"/>
      <c r="X9" s="1869"/>
      <c r="Y9" s="421"/>
    </row>
    <row r="10" spans="1:25" ht="24" customHeight="1">
      <c r="A10" s="58"/>
      <c r="B10" s="59"/>
      <c r="C10" s="1863" t="s">
        <v>187</v>
      </c>
      <c r="D10" s="1863"/>
      <c r="E10" s="1863"/>
      <c r="F10" s="59"/>
      <c r="G10" s="59"/>
      <c r="H10" s="1869"/>
      <c r="I10" s="1869"/>
      <c r="J10" s="1869"/>
      <c r="K10" s="1869"/>
      <c r="L10" s="1869"/>
      <c r="M10" s="1869"/>
      <c r="N10" s="1869"/>
      <c r="O10" s="1869"/>
      <c r="P10" s="1869"/>
      <c r="Q10" s="1869"/>
      <c r="R10" s="1869"/>
      <c r="S10" s="1869"/>
      <c r="T10" s="1869"/>
      <c r="U10" s="1869"/>
      <c r="V10" s="1869"/>
      <c r="W10" s="1869"/>
      <c r="X10" s="1869"/>
      <c r="Y10" s="421"/>
    </row>
    <row r="11" spans="1:25" ht="24" customHeight="1">
      <c r="B11" s="8"/>
      <c r="C11" s="1861"/>
      <c r="D11" s="1861"/>
      <c r="E11" s="1861"/>
      <c r="F11" s="8"/>
      <c r="G11" s="8"/>
      <c r="H11" s="1869"/>
      <c r="I11" s="1869"/>
      <c r="J11" s="1869"/>
      <c r="K11" s="1869"/>
      <c r="L11" s="1869"/>
      <c r="M11" s="1869"/>
      <c r="N11" s="1869"/>
      <c r="O11" s="1869"/>
      <c r="P11" s="1869"/>
      <c r="Q11" s="1869"/>
      <c r="R11" s="1869"/>
      <c r="S11" s="1869"/>
      <c r="T11" s="1869"/>
      <c r="U11" s="1869"/>
      <c r="V11" s="1869"/>
      <c r="W11" s="1869"/>
      <c r="X11" s="1869"/>
    </row>
    <row r="12" spans="1:25" ht="24" customHeight="1">
      <c r="B12" s="47" t="s">
        <v>1208</v>
      </c>
      <c r="Q12" s="4" t="s">
        <v>60</v>
      </c>
    </row>
    <row r="13" spans="1:25" ht="24" customHeight="1">
      <c r="B13" s="1784" t="s">
        <v>16</v>
      </c>
      <c r="C13" s="1785"/>
      <c r="D13" s="1785"/>
      <c r="E13" s="1786"/>
      <c r="F13" s="1781">
        <f>'学校入力シート（要入力）'!$F$42</f>
        <v>2021</v>
      </c>
      <c r="G13" s="1781">
        <f>'学校入力シート（要入力）'!$G$42</f>
        <v>2022</v>
      </c>
      <c r="H13" s="1781">
        <f>'学校入力シート（要入力）'!$H$42</f>
        <v>2023</v>
      </c>
      <c r="I13" s="1781">
        <f>'学校入力シート（要入力）'!$I$42</f>
        <v>2024</v>
      </c>
      <c r="J13" s="2160">
        <f>'学校入力シート（要入力）'!$J$42</f>
        <v>2025</v>
      </c>
      <c r="K13" s="1879" t="str">
        <f>"増減
"&amp;$J$13&amp;"-"&amp;$F$13</f>
        <v>増減
2025-2021</v>
      </c>
      <c r="L13" s="1982" t="str">
        <f>"対"&amp;$F$13&amp;"
年度
伸び率"</f>
        <v>対2021
年度
伸び率</v>
      </c>
      <c r="M13" s="1836" t="s">
        <v>14</v>
      </c>
      <c r="N13" s="1876" t="s">
        <v>13</v>
      </c>
      <c r="O13" s="1876" t="s">
        <v>15</v>
      </c>
      <c r="P13" s="3"/>
      <c r="Q13" s="1873" t="s">
        <v>48</v>
      </c>
      <c r="R13" s="837" t="s">
        <v>10</v>
      </c>
      <c r="S13" s="1864" t="s">
        <v>70</v>
      </c>
      <c r="T13" s="1848"/>
      <c r="U13" s="1836"/>
      <c r="V13" s="1796" t="s">
        <v>48</v>
      </c>
      <c r="W13" s="1849" t="s">
        <v>350</v>
      </c>
      <c r="X13" s="1849"/>
      <c r="Y13" s="1850"/>
    </row>
    <row r="14" spans="1:25" ht="24" customHeight="1">
      <c r="B14" s="1787"/>
      <c r="C14" s="1788"/>
      <c r="D14" s="1788"/>
      <c r="E14" s="1789"/>
      <c r="F14" s="1782"/>
      <c r="G14" s="1782"/>
      <c r="H14" s="1782"/>
      <c r="I14" s="1782"/>
      <c r="J14" s="2161"/>
      <c r="K14" s="2130"/>
      <c r="L14" s="2173"/>
      <c r="M14" s="1837"/>
      <c r="N14" s="1877"/>
      <c r="O14" s="1877"/>
      <c r="P14" s="3"/>
      <c r="Q14" s="1874"/>
      <c r="R14" s="276" t="s">
        <v>37</v>
      </c>
      <c r="S14" s="1865"/>
      <c r="T14" s="1866"/>
      <c r="U14" s="1837"/>
      <c r="V14" s="1796"/>
      <c r="W14" s="1851"/>
      <c r="X14" s="1851"/>
      <c r="Y14" s="1852"/>
    </row>
    <row r="15" spans="1:25" ht="24" customHeight="1">
      <c r="B15" s="1790"/>
      <c r="C15" s="1791"/>
      <c r="D15" s="1791"/>
      <c r="E15" s="1792"/>
      <c r="F15" s="1783"/>
      <c r="G15" s="1783"/>
      <c r="H15" s="1783"/>
      <c r="I15" s="1783"/>
      <c r="J15" s="2162"/>
      <c r="K15" s="2131"/>
      <c r="L15" s="1889"/>
      <c r="M15" s="1838"/>
      <c r="N15" s="1878"/>
      <c r="O15" s="1878"/>
      <c r="Q15" s="1875"/>
      <c r="R15" s="354" t="str">
        <f>'目標値入力シート（必要に応じて入力）'!H20</f>
        <v/>
      </c>
      <c r="S15" s="1867"/>
      <c r="T15" s="1868"/>
      <c r="U15" s="1838"/>
      <c r="V15" s="1796"/>
      <c r="W15" s="1853"/>
      <c r="X15" s="1853"/>
      <c r="Y15" s="1854"/>
    </row>
    <row r="16" spans="1:25" ht="24" customHeight="1">
      <c r="B16" s="1901" t="s">
        <v>359</v>
      </c>
      <c r="C16" s="1902"/>
      <c r="D16" s="1902"/>
      <c r="E16" s="1903"/>
      <c r="F16" s="1916" t="str">
        <f>IFERROR((ROUND(F20/F23,8)),"－")</f>
        <v>－</v>
      </c>
      <c r="G16" s="1916" t="str">
        <f t="shared" ref="G16:J16" si="0">IFERROR((ROUND(G20/G23,8)),"－")</f>
        <v>－</v>
      </c>
      <c r="H16" s="1916" t="str">
        <f>IFERROR((ROUND(H20/H23,8)),"－")</f>
        <v>－</v>
      </c>
      <c r="I16" s="1916" t="str">
        <f t="shared" si="0"/>
        <v>－</v>
      </c>
      <c r="J16" s="1916" t="str">
        <f t="shared" si="0"/>
        <v>－</v>
      </c>
      <c r="K16" s="1963" t="str">
        <f>IFERROR(ROUND(J16-F16,8)*100,"－")</f>
        <v>－</v>
      </c>
      <c r="L16" s="1832"/>
      <c r="M16" s="2022" t="str">
        <f>IF(R15="","目標入力",IF(J16="－","－",IF(AND(I16&lt;$R$15,J16&lt;$R$15),2,IF(AND(I16&gt;=$R$15,J16&lt;$R$15),4,IF(AND(J16&gt;=$R$15,OR(I16&lt;$R$15,I16="－")),8,IF(AND(I16&gt;=$R$15,J16&gt;=$R$15),10,))))))</f>
        <v>目標入力</v>
      </c>
      <c r="N16" s="2027" t="str" cm="1">
        <f t="array" ref="N16">IFERROR(_xlfn.IFS($K$16="－","－",$K$16/100&gt;=趨勢評価!J31,10,$K$16/100&gt;=趨勢評価!J30,8,$K$16/100&gt;趨勢評価!J29,6,$K$16/100&gt;趨勢評価!J28,4,$K$16/100&lt;=趨勢評価!J28,2),"－")</f>
        <v>－</v>
      </c>
      <c r="O16" s="1793" t="str">
        <f ca="1">IFERROR(OFFSET(INDEX(Y16:Y25,MATCH(J16,Y16:Y25,-1),1),0,-3),"－")</f>
        <v>－</v>
      </c>
      <c r="Q16" s="1806">
        <v>10</v>
      </c>
      <c r="R16" s="1941" t="s">
        <v>176</v>
      </c>
      <c r="S16" s="1818" t="s">
        <v>485</v>
      </c>
      <c r="T16" s="1813"/>
      <c r="U16" s="1814"/>
      <c r="V16" s="63">
        <v>10</v>
      </c>
      <c r="W16" s="484">
        <f>IF(OR('学校入力シート（要入力）'!$F$4="",'学校入力シート（要入力）'!$F$4="大学"),大学部門!AB68,短大部門!AB68)</f>
        <v>3</v>
      </c>
      <c r="X16" s="485" t="s">
        <v>544</v>
      </c>
      <c r="Y16" s="605">
        <v>100</v>
      </c>
    </row>
    <row r="17" spans="2:25" ht="24" customHeight="1">
      <c r="B17" s="1904"/>
      <c r="C17" s="1905"/>
      <c r="D17" s="1905"/>
      <c r="E17" s="1906"/>
      <c r="F17" s="1917"/>
      <c r="G17" s="1917"/>
      <c r="H17" s="1917"/>
      <c r="I17" s="1917"/>
      <c r="J17" s="1917"/>
      <c r="K17" s="2120"/>
      <c r="L17" s="1833"/>
      <c r="M17" s="2023"/>
      <c r="N17" s="2027"/>
      <c r="O17" s="1965"/>
      <c r="Q17" s="1806"/>
      <c r="R17" s="1941"/>
      <c r="S17" s="1815"/>
      <c r="T17" s="1816"/>
      <c r="U17" s="1817"/>
      <c r="V17" s="64">
        <v>9</v>
      </c>
      <c r="W17" s="487">
        <f>IF(OR('学校入力シート（要入力）'!$F$4="",'学校入力シート（要入力）'!$F$4="大学"),大学部門!Y68,短大部門!Y68)</f>
        <v>2.2954545500000001</v>
      </c>
      <c r="X17" s="488" t="s">
        <v>544</v>
      </c>
      <c r="Y17" s="489">
        <f>IF(OR('学校入力シート（要入力）'!$F$4="",'学校入力シート（要入力）'!$F$4="大学"),大学部門!AA68,短大部門!AA68)</f>
        <v>2.9999999900000001</v>
      </c>
    </row>
    <row r="18" spans="2:25" ht="24" customHeight="1">
      <c r="B18" s="1904"/>
      <c r="C18" s="1905"/>
      <c r="D18" s="1905"/>
      <c r="E18" s="1906"/>
      <c r="F18" s="1917"/>
      <c r="G18" s="1917"/>
      <c r="H18" s="1917"/>
      <c r="I18" s="1917"/>
      <c r="J18" s="1917"/>
      <c r="K18" s="2120"/>
      <c r="L18" s="1833"/>
      <c r="M18" s="2023"/>
      <c r="N18" s="2027"/>
      <c r="O18" s="1965"/>
      <c r="Q18" s="1796">
        <v>8</v>
      </c>
      <c r="R18" s="1941" t="s">
        <v>145</v>
      </c>
      <c r="S18" s="1818" t="s">
        <v>486</v>
      </c>
      <c r="T18" s="1813"/>
      <c r="U18" s="1814"/>
      <c r="V18" s="63">
        <v>8</v>
      </c>
      <c r="W18" s="484">
        <f>IF(OR('学校入力シート（要入力）'!$F$4="",'学校入力シート（要入力）'!$F$4="大学"),大学部門!V68,短大部門!V68)</f>
        <v>1.9285714300000001</v>
      </c>
      <c r="X18" s="485" t="s">
        <v>544</v>
      </c>
      <c r="Y18" s="490">
        <f>IF(OR('学校入力シート（要入力）'!$F$4="",'学校入力シート（要入力）'!$F$4="大学"),大学部門!X68,短大部門!X68)</f>
        <v>2.2954545400000002</v>
      </c>
    </row>
    <row r="19" spans="2:25" ht="24" customHeight="1">
      <c r="B19" s="1904"/>
      <c r="C19" s="1905"/>
      <c r="D19" s="1905"/>
      <c r="E19" s="1906"/>
      <c r="F19" s="1918"/>
      <c r="G19" s="1918"/>
      <c r="H19" s="1918"/>
      <c r="I19" s="1918"/>
      <c r="J19" s="1918"/>
      <c r="K19" s="1964"/>
      <c r="L19" s="1834"/>
      <c r="M19" s="2023"/>
      <c r="N19" s="2027"/>
      <c r="O19" s="1965"/>
      <c r="Q19" s="1796"/>
      <c r="R19" s="1941"/>
      <c r="S19" s="1815"/>
      <c r="T19" s="1816"/>
      <c r="U19" s="1817"/>
      <c r="V19" s="64">
        <v>7</v>
      </c>
      <c r="W19" s="487">
        <f>IF(OR('学校入力シート（要入力）'!$F$4="",'学校入力シート（要入力）'!$F$4="大学"),大学部門!S68,短大部門!S68)</f>
        <v>1.6716417899999998</v>
      </c>
      <c r="X19" s="488" t="s">
        <v>544</v>
      </c>
      <c r="Y19" s="489">
        <f>IF(OR('学校入力シート（要入力）'!$F$4="",'学校入力シート（要入力）'!$F$4="大学"),大学部門!U68,短大部門!U68)</f>
        <v>1.9285714200000001</v>
      </c>
    </row>
    <row r="20" spans="2:25" ht="24" customHeight="1">
      <c r="B20" s="5"/>
      <c r="C20" s="1890" t="s">
        <v>188</v>
      </c>
      <c r="D20" s="1891"/>
      <c r="E20" s="1892"/>
      <c r="F20" s="2174">
        <f>IFERROR('学校入力シート（要入力）'!F56,"－")</f>
        <v>0</v>
      </c>
      <c r="G20" s="2174">
        <f>IFERROR('学校入力シート（要入力）'!G56,"－")</f>
        <v>0</v>
      </c>
      <c r="H20" s="2174">
        <f>IFERROR('学校入力シート（要入力）'!H56,"－")</f>
        <v>0</v>
      </c>
      <c r="I20" s="2174">
        <f>IFERROR('学校入力シート（要入力）'!I56,"－")</f>
        <v>0</v>
      </c>
      <c r="J20" s="2163">
        <f>IFERROR('学校入力シート（要入力）'!J56,"－")</f>
        <v>0</v>
      </c>
      <c r="K20" s="2181">
        <f>IFERROR(J20-F20,"－")</f>
        <v>0</v>
      </c>
      <c r="L20" s="1803" t="str">
        <f>IFERROR(K20/F20,"－")</f>
        <v>－</v>
      </c>
      <c r="M20" s="2023"/>
      <c r="N20" s="2027"/>
      <c r="O20" s="1965"/>
      <c r="Q20" s="1796">
        <v>6</v>
      </c>
      <c r="R20" s="1941" t="s">
        <v>88</v>
      </c>
      <c r="S20" s="1818" t="s">
        <v>81</v>
      </c>
      <c r="T20" s="1813"/>
      <c r="U20" s="1814"/>
      <c r="V20" s="63">
        <v>6</v>
      </c>
      <c r="W20" s="484">
        <f>IF(OR('学校入力シート（要入力）'!$F$4="",'学校入力シート（要入力）'!$F$4="大学"),大学部門!P68,短大部門!P68)</f>
        <v>1.3902439000000002</v>
      </c>
      <c r="X20" s="485" t="s">
        <v>544</v>
      </c>
      <c r="Y20" s="486">
        <f>IF(OR('学校入力シート（要入力）'!$F$4="",'学校入力シート（要入力）'!$F$4="大学"),大学部門!R68,短大部門!R68)</f>
        <v>1.6716417800000003</v>
      </c>
    </row>
    <row r="21" spans="2:25" ht="24" customHeight="1">
      <c r="B21" s="5"/>
      <c r="C21" s="1910"/>
      <c r="D21" s="1911"/>
      <c r="E21" s="1912"/>
      <c r="F21" s="2175"/>
      <c r="G21" s="2175"/>
      <c r="H21" s="2175"/>
      <c r="I21" s="2175"/>
      <c r="J21" s="2164"/>
      <c r="K21" s="2182"/>
      <c r="L21" s="1929"/>
      <c r="M21" s="2023"/>
      <c r="N21" s="2027"/>
      <c r="O21" s="1965"/>
      <c r="Q21" s="1796"/>
      <c r="R21" s="1941"/>
      <c r="S21" s="1815"/>
      <c r="T21" s="1816"/>
      <c r="U21" s="1817"/>
      <c r="V21" s="64">
        <v>5</v>
      </c>
      <c r="W21" s="487">
        <f>IF(OR('学校入力シート（要入力）'!$F$4="",'学校入力シート（要入力）'!$F$4="大学"),大学部門!M68,短大部門!M68)</f>
        <v>1.17824773</v>
      </c>
      <c r="X21" s="488" t="s">
        <v>544</v>
      </c>
      <c r="Y21" s="489">
        <f>IF(OR('学校入力シート（要入力）'!$F$4="",'学校入力シート（要入力）'!$F$4="大学"),大学部門!O68,短大部門!O68)</f>
        <v>1.39024389</v>
      </c>
    </row>
    <row r="22" spans="2:25" ht="24" customHeight="1">
      <c r="B22" s="5"/>
      <c r="C22" s="1893"/>
      <c r="D22" s="1894"/>
      <c r="E22" s="1895"/>
      <c r="F22" s="2176"/>
      <c r="G22" s="2176"/>
      <c r="H22" s="2176"/>
      <c r="I22" s="2176"/>
      <c r="J22" s="2165"/>
      <c r="K22" s="2183"/>
      <c r="L22" s="1804"/>
      <c r="M22" s="2023"/>
      <c r="N22" s="2027"/>
      <c r="O22" s="1965"/>
      <c r="Q22" s="1796">
        <v>4</v>
      </c>
      <c r="R22" s="1941" t="s">
        <v>357</v>
      </c>
      <c r="S22" s="1818" t="s">
        <v>487</v>
      </c>
      <c r="T22" s="1813"/>
      <c r="U22" s="1814"/>
      <c r="V22" s="63">
        <v>4</v>
      </c>
      <c r="W22" s="484">
        <f>IF(OR('学校入力シート（要入力）'!$F$4="",'学校入力シート（要入力）'!$F$4="大学"),大学部門!J68,短大部門!J68)</f>
        <v>0.94736841999999999</v>
      </c>
      <c r="X22" s="485" t="s">
        <v>544</v>
      </c>
      <c r="Y22" s="486">
        <f>IF(OR('学校入力シート（要入力）'!$F$4="",'学校入力シート（要入力）'!$F$4="大学"),大学部門!L68,短大部門!L68)</f>
        <v>1.1782477200000001</v>
      </c>
    </row>
    <row r="23" spans="2:25" ht="24" customHeight="1">
      <c r="B23" s="5"/>
      <c r="C23" s="1890" t="s">
        <v>356</v>
      </c>
      <c r="D23" s="1891"/>
      <c r="E23" s="1892"/>
      <c r="F23" s="2174">
        <f>IFERROR('学校入力シート（要入力）'!F55,"－")</f>
        <v>0</v>
      </c>
      <c r="G23" s="2174">
        <f>IFERROR('学校入力シート（要入力）'!G55,"－")</f>
        <v>0</v>
      </c>
      <c r="H23" s="2174">
        <f>IFERROR('学校入力シート（要入力）'!H55,"－")</f>
        <v>0</v>
      </c>
      <c r="I23" s="2174">
        <f>IFERROR('学校入力シート（要入力）'!I55,"－")</f>
        <v>0</v>
      </c>
      <c r="J23" s="2163">
        <f>IFERROR('学校入力シート（要入力）'!J55,"－")</f>
        <v>0</v>
      </c>
      <c r="K23" s="2181">
        <f>IFERROR(J23-F23,"－")</f>
        <v>0</v>
      </c>
      <c r="L23" s="1805" t="str">
        <f>IFERROR(K23/F23,"－")</f>
        <v>－</v>
      </c>
      <c r="M23" s="2023"/>
      <c r="N23" s="2027"/>
      <c r="O23" s="1965"/>
      <c r="Q23" s="1796"/>
      <c r="R23" s="1941"/>
      <c r="S23" s="1815"/>
      <c r="T23" s="1816"/>
      <c r="U23" s="1817"/>
      <c r="V23" s="64">
        <v>3</v>
      </c>
      <c r="W23" s="487">
        <f>IF(OR('学校入力シート（要入力）'!$F$4="",'学校入力シート（要入力）'!$F$4="大学"),大学部門!G68,短大部門!G68)</f>
        <v>0.74704492</v>
      </c>
      <c r="X23" s="488" t="s">
        <v>544</v>
      </c>
      <c r="Y23" s="489">
        <f>IF(OR('学校入力シート（要入力）'!$F$4="",'学校入力シート（要入力）'!$F$4="大学"),大学部門!I68,短大部門!I68)</f>
        <v>0.94736840999999994</v>
      </c>
    </row>
    <row r="24" spans="2:25" ht="24" customHeight="1">
      <c r="B24" s="5"/>
      <c r="C24" s="1910"/>
      <c r="D24" s="1911"/>
      <c r="E24" s="1912"/>
      <c r="F24" s="2175"/>
      <c r="G24" s="2175"/>
      <c r="H24" s="2175"/>
      <c r="I24" s="2175"/>
      <c r="J24" s="2164"/>
      <c r="K24" s="2182"/>
      <c r="L24" s="1929"/>
      <c r="M24" s="2023"/>
      <c r="N24" s="2027"/>
      <c r="O24" s="1965"/>
      <c r="Q24" s="1796">
        <v>2</v>
      </c>
      <c r="R24" s="1941" t="s">
        <v>184</v>
      </c>
      <c r="S24" s="1908" t="s">
        <v>488</v>
      </c>
      <c r="T24" s="1820"/>
      <c r="U24" s="1821"/>
      <c r="V24" s="63">
        <v>2</v>
      </c>
      <c r="W24" s="491">
        <f>IF(OR('学校入力シート（要入力）'!$F$4="",'学校入力シート（要入力）'!$F$4="大学"),大学部門!D68,短大部門!D68)</f>
        <v>0.50892857000000002</v>
      </c>
      <c r="X24" s="485" t="s">
        <v>544</v>
      </c>
      <c r="Y24" s="492">
        <f>IF(OR('学校入力シート（要入力）'!$F$4="",'学校入力シート（要入力）'!$F$4="大学"),大学部門!F68,短大部門!F68)</f>
        <v>0.74704490999999995</v>
      </c>
    </row>
    <row r="25" spans="2:25" ht="24" customHeight="1">
      <c r="B25" s="7"/>
      <c r="C25" s="1896"/>
      <c r="D25" s="1897"/>
      <c r="E25" s="1898"/>
      <c r="F25" s="2188"/>
      <c r="G25" s="2188"/>
      <c r="H25" s="2188"/>
      <c r="I25" s="2188"/>
      <c r="J25" s="2189"/>
      <c r="K25" s="2190"/>
      <c r="L25" s="1828"/>
      <c r="M25" s="2024"/>
      <c r="N25" s="2027"/>
      <c r="O25" s="1795"/>
      <c r="Q25" s="1796"/>
      <c r="R25" s="1941"/>
      <c r="S25" s="1822"/>
      <c r="T25" s="1823"/>
      <c r="U25" s="1824"/>
      <c r="V25" s="64">
        <v>1</v>
      </c>
      <c r="W25" s="495"/>
      <c r="X25" s="488" t="s">
        <v>544</v>
      </c>
      <c r="Y25" s="489">
        <f>IF(OR('学校入力シート（要入力）'!$F$4="",'学校入力シート（要入力）'!$F$4="大学"),大学部門!C68,短大部門!C68)</f>
        <v>0.50892855999999997</v>
      </c>
    </row>
  </sheetData>
  <mergeCells count="67">
    <mergeCell ref="R1:Y1"/>
    <mergeCell ref="J23:J25"/>
    <mergeCell ref="C23:E25"/>
    <mergeCell ref="F23:F25"/>
    <mergeCell ref="G23:G25"/>
    <mergeCell ref="H23:H25"/>
    <mergeCell ref="I23:I25"/>
    <mergeCell ref="K20:K22"/>
    <mergeCell ref="L20:L22"/>
    <mergeCell ref="Q20:Q21"/>
    <mergeCell ref="R20:R21"/>
    <mergeCell ref="S20:U21"/>
    <mergeCell ref="Q22:Q23"/>
    <mergeCell ref="R22:R23"/>
    <mergeCell ref="S22:U23"/>
    <mergeCell ref="K23:K25"/>
    <mergeCell ref="L23:L25"/>
    <mergeCell ref="S24:U25"/>
    <mergeCell ref="L16:L19"/>
    <mergeCell ref="M16:M25"/>
    <mergeCell ref="N16:N25"/>
    <mergeCell ref="O16:O25"/>
    <mergeCell ref="Q16:Q17"/>
    <mergeCell ref="R16:R17"/>
    <mergeCell ref="Q24:Q25"/>
    <mergeCell ref="R24:R25"/>
    <mergeCell ref="S16:U17"/>
    <mergeCell ref="Q18:Q19"/>
    <mergeCell ref="R18:R19"/>
    <mergeCell ref="S18:U19"/>
    <mergeCell ref="C20:E22"/>
    <mergeCell ref="F20:F22"/>
    <mergeCell ref="G20:G22"/>
    <mergeCell ref="H20:H22"/>
    <mergeCell ref="I20:I22"/>
    <mergeCell ref="J20:J22"/>
    <mergeCell ref="W13:Y15"/>
    <mergeCell ref="B16:E19"/>
    <mergeCell ref="F16:F19"/>
    <mergeCell ref="G16:G19"/>
    <mergeCell ref="H16:H19"/>
    <mergeCell ref="I16:I19"/>
    <mergeCell ref="J16:J19"/>
    <mergeCell ref="K16:K19"/>
    <mergeCell ref="K13:K15"/>
    <mergeCell ref="L13:L15"/>
    <mergeCell ref="F13:F15"/>
    <mergeCell ref="G13:G15"/>
    <mergeCell ref="H13:H15"/>
    <mergeCell ref="I13:I15"/>
    <mergeCell ref="S13:U15"/>
    <mergeCell ref="J13:J15"/>
    <mergeCell ref="A1:C1"/>
    <mergeCell ref="D1:H1"/>
    <mergeCell ref="A2:C2"/>
    <mergeCell ref="D2:H2"/>
    <mergeCell ref="H8:X11"/>
    <mergeCell ref="C9:E9"/>
    <mergeCell ref="C10:E10"/>
    <mergeCell ref="C11:E11"/>
    <mergeCell ref="B13:E15"/>
    <mergeCell ref="V13:V15"/>
    <mergeCell ref="M13:M15"/>
    <mergeCell ref="N13:N15"/>
    <mergeCell ref="O13:O15"/>
    <mergeCell ref="Q13:Q15"/>
    <mergeCell ref="R5:Y5"/>
  </mergeCells>
  <phoneticPr fontId="1"/>
  <conditionalFormatting sqref="S24:U25">
    <cfRule type="expression" dxfId="126" priority="12">
      <formula>$N$16=2</formula>
    </cfRule>
  </conditionalFormatting>
  <conditionalFormatting sqref="R16:R17">
    <cfRule type="expression" dxfId="125" priority="20">
      <formula>$M$16=10</formula>
    </cfRule>
  </conditionalFormatting>
  <conditionalFormatting sqref="R18:R19">
    <cfRule type="expression" dxfId="124" priority="19">
      <formula>$M$16=8</formula>
    </cfRule>
  </conditionalFormatting>
  <conditionalFormatting sqref="R22:R23">
    <cfRule type="expression" dxfId="123" priority="18">
      <formula>$M$16=4</formula>
    </cfRule>
  </conditionalFormatting>
  <conditionalFormatting sqref="R24:R25">
    <cfRule type="expression" dxfId="122" priority="17">
      <formula>$M$16=2</formula>
    </cfRule>
  </conditionalFormatting>
  <conditionalFormatting sqref="S16:U17">
    <cfRule type="expression" dxfId="121" priority="16">
      <formula>$N$16=10</formula>
    </cfRule>
  </conditionalFormatting>
  <conditionalFormatting sqref="S18:U19">
    <cfRule type="expression" dxfId="120" priority="15">
      <formula>$N$16=8</formula>
    </cfRule>
  </conditionalFormatting>
  <conditionalFormatting sqref="S20:U21">
    <cfRule type="expression" dxfId="119" priority="14">
      <formula>$N$16=6</formula>
    </cfRule>
  </conditionalFormatting>
  <conditionalFormatting sqref="S22:U23">
    <cfRule type="expression" dxfId="118" priority="13">
      <formula>$N$16=4</formula>
    </cfRule>
  </conditionalFormatting>
  <conditionalFormatting sqref="W16:Y16">
    <cfRule type="expression" dxfId="117" priority="11">
      <formula>$O$16=10</formula>
    </cfRule>
  </conditionalFormatting>
  <conditionalFormatting sqref="W17:Y17">
    <cfRule type="expression" dxfId="116" priority="10">
      <formula>$O$16=9</formula>
    </cfRule>
  </conditionalFormatting>
  <conditionalFormatting sqref="W18:Y18">
    <cfRule type="expression" dxfId="115" priority="9">
      <formula>$O$16=8</formula>
    </cfRule>
  </conditionalFormatting>
  <conditionalFormatting sqref="W19:Y19">
    <cfRule type="expression" dxfId="114" priority="8">
      <formula>$O$16=7</formula>
    </cfRule>
  </conditionalFormatting>
  <conditionalFormatting sqref="W20:Y20">
    <cfRule type="expression" dxfId="113" priority="7">
      <formula>$O$16=6</formula>
    </cfRule>
  </conditionalFormatting>
  <conditionalFormatting sqref="W21:Y21">
    <cfRule type="expression" dxfId="112" priority="6">
      <formula>$O$16=5</formula>
    </cfRule>
  </conditionalFormatting>
  <conditionalFormatting sqref="W22:Y22">
    <cfRule type="expression" dxfId="111" priority="5">
      <formula>$O$16=4</formula>
    </cfRule>
  </conditionalFormatting>
  <conditionalFormatting sqref="W23:Y23">
    <cfRule type="expression" dxfId="110" priority="4">
      <formula>$O$16=3</formula>
    </cfRule>
  </conditionalFormatting>
  <conditionalFormatting sqref="W24:Y24">
    <cfRule type="expression" dxfId="109" priority="3">
      <formula>$O$16=2</formula>
    </cfRule>
  </conditionalFormatting>
  <conditionalFormatting sqref="W25:Y25">
    <cfRule type="expression" dxfId="108" priority="2">
      <formula>$O$16=1</formula>
    </cfRule>
  </conditionalFormatting>
  <conditionalFormatting sqref="Y16">
    <cfRule type="expression" dxfId="107" priority="1">
      <formula>$O$16=10</formula>
    </cfRule>
  </conditionalFormatting>
  <hyperlinks>
    <hyperlink ref="R1:Y1" location="'総括表 (部門)'!A1" display="総括表（部門）へ戻る"/>
  </hyperlinks>
  <printOptions horizontalCentered="1" verticalCentered="1"/>
  <pageMargins left="0.39370078740157483" right="0.39370078740157483" top="0.39370078740157483" bottom="0.39370078740157483" header="0" footer="0.19685039370078741"/>
  <pageSetup paperSize="9" scale="75" orientation="landscape" r:id="rId1"/>
  <headerFooter scaleWithDoc="0">
    <oddFooter>&amp;P / &amp;N ページ</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FFCC99"/>
    <pageSetUpPr fitToPage="1"/>
  </sheetPr>
  <dimension ref="A1:L68"/>
  <sheetViews>
    <sheetView showGridLines="0" zoomScaleNormal="100" zoomScaleSheetLayoutView="100" workbookViewId="0"/>
  </sheetViews>
  <sheetFormatPr defaultRowHeight="13.2"/>
  <cols>
    <col min="1" max="1" width="2.6640625" style="129" customWidth="1"/>
    <col min="2" max="2" width="12.44140625" style="136" customWidth="1"/>
    <col min="3" max="3" width="29.88671875" style="136" customWidth="1"/>
    <col min="4" max="4" width="4.44140625" style="136" bestFit="1" customWidth="1"/>
    <col min="5" max="9" width="11.109375" style="136" customWidth="1"/>
    <col min="10" max="10" width="11.109375" style="129" customWidth="1"/>
    <col min="11" max="11" width="2.6640625" style="129" customWidth="1"/>
    <col min="12" max="13" width="39.6640625" style="129" customWidth="1"/>
    <col min="14" max="14" width="4.44140625" style="129" customWidth="1"/>
    <col min="15" max="19" width="11.109375" style="129" customWidth="1"/>
    <col min="20" max="251" width="9" style="129"/>
    <col min="252" max="252" width="2.6640625" style="129" customWidth="1"/>
    <col min="253" max="253" width="39.6640625" style="129" bestFit="1" customWidth="1"/>
    <col min="254" max="254" width="4.44140625" style="129" bestFit="1" customWidth="1"/>
    <col min="255" max="261" width="7.77734375" style="129" customWidth="1"/>
    <col min="262" max="263" width="9" style="129"/>
    <col min="264" max="265" width="14" style="129" bestFit="1" customWidth="1"/>
    <col min="266" max="507" width="9" style="129"/>
    <col min="508" max="508" width="2.6640625" style="129" customWidth="1"/>
    <col min="509" max="509" width="39.6640625" style="129" bestFit="1" customWidth="1"/>
    <col min="510" max="510" width="4.44140625" style="129" bestFit="1" customWidth="1"/>
    <col min="511" max="517" width="7.77734375" style="129" customWidth="1"/>
    <col min="518" max="519" width="9" style="129"/>
    <col min="520" max="521" width="14" style="129" bestFit="1" customWidth="1"/>
    <col min="522" max="763" width="9" style="129"/>
    <col min="764" max="764" width="2.6640625" style="129" customWidth="1"/>
    <col min="765" max="765" width="39.6640625" style="129" bestFit="1" customWidth="1"/>
    <col min="766" max="766" width="4.44140625" style="129" bestFit="1" customWidth="1"/>
    <col min="767" max="773" width="7.77734375" style="129" customWidth="1"/>
    <col min="774" max="775" width="9" style="129"/>
    <col min="776" max="777" width="14" style="129" bestFit="1" customWidth="1"/>
    <col min="778" max="1019" width="9" style="129"/>
    <col min="1020" max="1020" width="2.6640625" style="129" customWidth="1"/>
    <col min="1021" max="1021" width="39.6640625" style="129" bestFit="1" customWidth="1"/>
    <col min="1022" max="1022" width="4.44140625" style="129" bestFit="1" customWidth="1"/>
    <col min="1023" max="1029" width="7.77734375" style="129" customWidth="1"/>
    <col min="1030" max="1031" width="9" style="129"/>
    <col min="1032" max="1033" width="14" style="129" bestFit="1" customWidth="1"/>
    <col min="1034" max="1275" width="9" style="129"/>
    <col min="1276" max="1276" width="2.6640625" style="129" customWidth="1"/>
    <col min="1277" max="1277" width="39.6640625" style="129" bestFit="1" customWidth="1"/>
    <col min="1278" max="1278" width="4.44140625" style="129" bestFit="1" customWidth="1"/>
    <col min="1279" max="1285" width="7.77734375" style="129" customWidth="1"/>
    <col min="1286" max="1287" width="9" style="129"/>
    <col min="1288" max="1289" width="14" style="129" bestFit="1" customWidth="1"/>
    <col min="1290" max="1531" width="9" style="129"/>
    <col min="1532" max="1532" width="2.6640625" style="129" customWidth="1"/>
    <col min="1533" max="1533" width="39.6640625" style="129" bestFit="1" customWidth="1"/>
    <col min="1534" max="1534" width="4.44140625" style="129" bestFit="1" customWidth="1"/>
    <col min="1535" max="1541" width="7.77734375" style="129" customWidth="1"/>
    <col min="1542" max="1543" width="9" style="129"/>
    <col min="1544" max="1545" width="14" style="129" bestFit="1" customWidth="1"/>
    <col min="1546" max="1787" width="9" style="129"/>
    <col min="1788" max="1788" width="2.6640625" style="129" customWidth="1"/>
    <col min="1789" max="1789" width="39.6640625" style="129" bestFit="1" customWidth="1"/>
    <col min="1790" max="1790" width="4.44140625" style="129" bestFit="1" customWidth="1"/>
    <col min="1791" max="1797" width="7.77734375" style="129" customWidth="1"/>
    <col min="1798" max="1799" width="9" style="129"/>
    <col min="1800" max="1801" width="14" style="129" bestFit="1" customWidth="1"/>
    <col min="1802" max="2043" width="9" style="129"/>
    <col min="2044" max="2044" width="2.6640625" style="129" customWidth="1"/>
    <col min="2045" max="2045" width="39.6640625" style="129" bestFit="1" customWidth="1"/>
    <col min="2046" max="2046" width="4.44140625" style="129" bestFit="1" customWidth="1"/>
    <col min="2047" max="2053" width="7.77734375" style="129" customWidth="1"/>
    <col min="2054" max="2055" width="9" style="129"/>
    <col min="2056" max="2057" width="14" style="129" bestFit="1" customWidth="1"/>
    <col min="2058" max="2299" width="9" style="129"/>
    <col min="2300" max="2300" width="2.6640625" style="129" customWidth="1"/>
    <col min="2301" max="2301" width="39.6640625" style="129" bestFit="1" customWidth="1"/>
    <col min="2302" max="2302" width="4.44140625" style="129" bestFit="1" customWidth="1"/>
    <col min="2303" max="2309" width="7.77734375" style="129" customWidth="1"/>
    <col min="2310" max="2311" width="9" style="129"/>
    <col min="2312" max="2313" width="14" style="129" bestFit="1" customWidth="1"/>
    <col min="2314" max="2555" width="9" style="129"/>
    <col min="2556" max="2556" width="2.6640625" style="129" customWidth="1"/>
    <col min="2557" max="2557" width="39.6640625" style="129" bestFit="1" customWidth="1"/>
    <col min="2558" max="2558" width="4.44140625" style="129" bestFit="1" customWidth="1"/>
    <col min="2559" max="2565" width="7.77734375" style="129" customWidth="1"/>
    <col min="2566" max="2567" width="9" style="129"/>
    <col min="2568" max="2569" width="14" style="129" bestFit="1" customWidth="1"/>
    <col min="2570" max="2811" width="9" style="129"/>
    <col min="2812" max="2812" width="2.6640625" style="129" customWidth="1"/>
    <col min="2813" max="2813" width="39.6640625" style="129" bestFit="1" customWidth="1"/>
    <col min="2814" max="2814" width="4.44140625" style="129" bestFit="1" customWidth="1"/>
    <col min="2815" max="2821" width="7.77734375" style="129" customWidth="1"/>
    <col min="2822" max="2823" width="9" style="129"/>
    <col min="2824" max="2825" width="14" style="129" bestFit="1" customWidth="1"/>
    <col min="2826" max="3067" width="9" style="129"/>
    <col min="3068" max="3068" width="2.6640625" style="129" customWidth="1"/>
    <col min="3069" max="3069" width="39.6640625" style="129" bestFit="1" customWidth="1"/>
    <col min="3070" max="3070" width="4.44140625" style="129" bestFit="1" customWidth="1"/>
    <col min="3071" max="3077" width="7.77734375" style="129" customWidth="1"/>
    <col min="3078" max="3079" width="9" style="129"/>
    <col min="3080" max="3081" width="14" style="129" bestFit="1" customWidth="1"/>
    <col min="3082" max="3323" width="9" style="129"/>
    <col min="3324" max="3324" width="2.6640625" style="129" customWidth="1"/>
    <col min="3325" max="3325" width="39.6640625" style="129" bestFit="1" customWidth="1"/>
    <col min="3326" max="3326" width="4.44140625" style="129" bestFit="1" customWidth="1"/>
    <col min="3327" max="3333" width="7.77734375" style="129" customWidth="1"/>
    <col min="3334" max="3335" width="9" style="129"/>
    <col min="3336" max="3337" width="14" style="129" bestFit="1" customWidth="1"/>
    <col min="3338" max="3579" width="9" style="129"/>
    <col min="3580" max="3580" width="2.6640625" style="129" customWidth="1"/>
    <col min="3581" max="3581" width="39.6640625" style="129" bestFit="1" customWidth="1"/>
    <col min="3582" max="3582" width="4.44140625" style="129" bestFit="1" customWidth="1"/>
    <col min="3583" max="3589" width="7.77734375" style="129" customWidth="1"/>
    <col min="3590" max="3591" width="9" style="129"/>
    <col min="3592" max="3593" width="14" style="129" bestFit="1" customWidth="1"/>
    <col min="3594" max="3835" width="9" style="129"/>
    <col min="3836" max="3836" width="2.6640625" style="129" customWidth="1"/>
    <col min="3837" max="3837" width="39.6640625" style="129" bestFit="1" customWidth="1"/>
    <col min="3838" max="3838" width="4.44140625" style="129" bestFit="1" customWidth="1"/>
    <col min="3839" max="3845" width="7.77734375" style="129" customWidth="1"/>
    <col min="3846" max="3847" width="9" style="129"/>
    <col min="3848" max="3849" width="14" style="129" bestFit="1" customWidth="1"/>
    <col min="3850" max="4091" width="9" style="129"/>
    <col min="4092" max="4092" width="2.6640625" style="129" customWidth="1"/>
    <col min="4093" max="4093" width="39.6640625" style="129" bestFit="1" customWidth="1"/>
    <col min="4094" max="4094" width="4.44140625" style="129" bestFit="1" customWidth="1"/>
    <col min="4095" max="4101" width="7.77734375" style="129" customWidth="1"/>
    <col min="4102" max="4103" width="9" style="129"/>
    <col min="4104" max="4105" width="14" style="129" bestFit="1" customWidth="1"/>
    <col min="4106" max="4347" width="9" style="129"/>
    <col min="4348" max="4348" width="2.6640625" style="129" customWidth="1"/>
    <col min="4349" max="4349" width="39.6640625" style="129" bestFit="1" customWidth="1"/>
    <col min="4350" max="4350" width="4.44140625" style="129" bestFit="1" customWidth="1"/>
    <col min="4351" max="4357" width="7.77734375" style="129" customWidth="1"/>
    <col min="4358" max="4359" width="9" style="129"/>
    <col min="4360" max="4361" width="14" style="129" bestFit="1" customWidth="1"/>
    <col min="4362" max="4603" width="9" style="129"/>
    <col min="4604" max="4604" width="2.6640625" style="129" customWidth="1"/>
    <col min="4605" max="4605" width="39.6640625" style="129" bestFit="1" customWidth="1"/>
    <col min="4606" max="4606" width="4.44140625" style="129" bestFit="1" customWidth="1"/>
    <col min="4607" max="4613" width="7.77734375" style="129" customWidth="1"/>
    <col min="4614" max="4615" width="9" style="129"/>
    <col min="4616" max="4617" width="14" style="129" bestFit="1" customWidth="1"/>
    <col min="4618" max="4859" width="9" style="129"/>
    <col min="4860" max="4860" width="2.6640625" style="129" customWidth="1"/>
    <col min="4861" max="4861" width="39.6640625" style="129" bestFit="1" customWidth="1"/>
    <col min="4862" max="4862" width="4.44140625" style="129" bestFit="1" customWidth="1"/>
    <col min="4863" max="4869" width="7.77734375" style="129" customWidth="1"/>
    <col min="4870" max="4871" width="9" style="129"/>
    <col min="4872" max="4873" width="14" style="129" bestFit="1" customWidth="1"/>
    <col min="4874" max="5115" width="9" style="129"/>
    <col min="5116" max="5116" width="2.6640625" style="129" customWidth="1"/>
    <col min="5117" max="5117" width="39.6640625" style="129" bestFit="1" customWidth="1"/>
    <col min="5118" max="5118" width="4.44140625" style="129" bestFit="1" customWidth="1"/>
    <col min="5119" max="5125" width="7.77734375" style="129" customWidth="1"/>
    <col min="5126" max="5127" width="9" style="129"/>
    <col min="5128" max="5129" width="14" style="129" bestFit="1" customWidth="1"/>
    <col min="5130" max="5371" width="9" style="129"/>
    <col min="5372" max="5372" width="2.6640625" style="129" customWidth="1"/>
    <col min="5373" max="5373" width="39.6640625" style="129" bestFit="1" customWidth="1"/>
    <col min="5374" max="5374" width="4.44140625" style="129" bestFit="1" customWidth="1"/>
    <col min="5375" max="5381" width="7.77734375" style="129" customWidth="1"/>
    <col min="5382" max="5383" width="9" style="129"/>
    <col min="5384" max="5385" width="14" style="129" bestFit="1" customWidth="1"/>
    <col min="5386" max="5627" width="9" style="129"/>
    <col min="5628" max="5628" width="2.6640625" style="129" customWidth="1"/>
    <col min="5629" max="5629" width="39.6640625" style="129" bestFit="1" customWidth="1"/>
    <col min="5630" max="5630" width="4.44140625" style="129" bestFit="1" customWidth="1"/>
    <col min="5631" max="5637" width="7.77734375" style="129" customWidth="1"/>
    <col min="5638" max="5639" width="9" style="129"/>
    <col min="5640" max="5641" width="14" style="129" bestFit="1" customWidth="1"/>
    <col min="5642" max="5883" width="9" style="129"/>
    <col min="5884" max="5884" width="2.6640625" style="129" customWidth="1"/>
    <col min="5885" max="5885" width="39.6640625" style="129" bestFit="1" customWidth="1"/>
    <col min="5886" max="5886" width="4.44140625" style="129" bestFit="1" customWidth="1"/>
    <col min="5887" max="5893" width="7.77734375" style="129" customWidth="1"/>
    <col min="5894" max="5895" width="9" style="129"/>
    <col min="5896" max="5897" width="14" style="129" bestFit="1" customWidth="1"/>
    <col min="5898" max="6139" width="9" style="129"/>
    <col min="6140" max="6140" width="2.6640625" style="129" customWidth="1"/>
    <col min="6141" max="6141" width="39.6640625" style="129" bestFit="1" customWidth="1"/>
    <col min="6142" max="6142" width="4.44140625" style="129" bestFit="1" customWidth="1"/>
    <col min="6143" max="6149" width="7.77734375" style="129" customWidth="1"/>
    <col min="6150" max="6151" width="9" style="129"/>
    <col min="6152" max="6153" width="14" style="129" bestFit="1" customWidth="1"/>
    <col min="6154" max="6395" width="9" style="129"/>
    <col min="6396" max="6396" width="2.6640625" style="129" customWidth="1"/>
    <col min="6397" max="6397" width="39.6640625" style="129" bestFit="1" customWidth="1"/>
    <col min="6398" max="6398" width="4.44140625" style="129" bestFit="1" customWidth="1"/>
    <col min="6399" max="6405" width="7.77734375" style="129" customWidth="1"/>
    <col min="6406" max="6407" width="9" style="129"/>
    <col min="6408" max="6409" width="14" style="129" bestFit="1" customWidth="1"/>
    <col min="6410" max="6651" width="9" style="129"/>
    <col min="6652" max="6652" width="2.6640625" style="129" customWidth="1"/>
    <col min="6653" max="6653" width="39.6640625" style="129" bestFit="1" customWidth="1"/>
    <col min="6654" max="6654" width="4.44140625" style="129" bestFit="1" customWidth="1"/>
    <col min="6655" max="6661" width="7.77734375" style="129" customWidth="1"/>
    <col min="6662" max="6663" width="9" style="129"/>
    <col min="6664" max="6665" width="14" style="129" bestFit="1" customWidth="1"/>
    <col min="6666" max="6907" width="9" style="129"/>
    <col min="6908" max="6908" width="2.6640625" style="129" customWidth="1"/>
    <col min="6909" max="6909" width="39.6640625" style="129" bestFit="1" customWidth="1"/>
    <col min="6910" max="6910" width="4.44140625" style="129" bestFit="1" customWidth="1"/>
    <col min="6911" max="6917" width="7.77734375" style="129" customWidth="1"/>
    <col min="6918" max="6919" width="9" style="129"/>
    <col min="6920" max="6921" width="14" style="129" bestFit="1" customWidth="1"/>
    <col min="6922" max="7163" width="9" style="129"/>
    <col min="7164" max="7164" width="2.6640625" style="129" customWidth="1"/>
    <col min="7165" max="7165" width="39.6640625" style="129" bestFit="1" customWidth="1"/>
    <col min="7166" max="7166" width="4.44140625" style="129" bestFit="1" customWidth="1"/>
    <col min="7167" max="7173" width="7.77734375" style="129" customWidth="1"/>
    <col min="7174" max="7175" width="9" style="129"/>
    <col min="7176" max="7177" width="14" style="129" bestFit="1" customWidth="1"/>
    <col min="7178" max="7419" width="9" style="129"/>
    <col min="7420" max="7420" width="2.6640625" style="129" customWidth="1"/>
    <col min="7421" max="7421" width="39.6640625" style="129" bestFit="1" customWidth="1"/>
    <col min="7422" max="7422" width="4.44140625" style="129" bestFit="1" customWidth="1"/>
    <col min="7423" max="7429" width="7.77734375" style="129" customWidth="1"/>
    <col min="7430" max="7431" width="9" style="129"/>
    <col min="7432" max="7433" width="14" style="129" bestFit="1" customWidth="1"/>
    <col min="7434" max="7675" width="9" style="129"/>
    <col min="7676" max="7676" width="2.6640625" style="129" customWidth="1"/>
    <col min="7677" max="7677" width="39.6640625" style="129" bestFit="1" customWidth="1"/>
    <col min="7678" max="7678" width="4.44140625" style="129" bestFit="1" customWidth="1"/>
    <col min="7679" max="7685" width="7.77734375" style="129" customWidth="1"/>
    <col min="7686" max="7687" width="9" style="129"/>
    <col min="7688" max="7689" width="14" style="129" bestFit="1" customWidth="1"/>
    <col min="7690" max="7931" width="9" style="129"/>
    <col min="7932" max="7932" width="2.6640625" style="129" customWidth="1"/>
    <col min="7933" max="7933" width="39.6640625" style="129" bestFit="1" customWidth="1"/>
    <col min="7934" max="7934" width="4.44140625" style="129" bestFit="1" customWidth="1"/>
    <col min="7935" max="7941" width="7.77734375" style="129" customWidth="1"/>
    <col min="7942" max="7943" width="9" style="129"/>
    <col min="7944" max="7945" width="14" style="129" bestFit="1" customWidth="1"/>
    <col min="7946" max="8187" width="9" style="129"/>
    <col min="8188" max="8188" width="2.6640625" style="129" customWidth="1"/>
    <col min="8189" max="8189" width="39.6640625" style="129" bestFit="1" customWidth="1"/>
    <col min="8190" max="8190" width="4.44140625" style="129" bestFit="1" customWidth="1"/>
    <col min="8191" max="8197" width="7.77734375" style="129" customWidth="1"/>
    <col min="8198" max="8199" width="9" style="129"/>
    <col min="8200" max="8201" width="14" style="129" bestFit="1" customWidth="1"/>
    <col min="8202" max="8443" width="9" style="129"/>
    <col min="8444" max="8444" width="2.6640625" style="129" customWidth="1"/>
    <col min="8445" max="8445" width="39.6640625" style="129" bestFit="1" customWidth="1"/>
    <col min="8446" max="8446" width="4.44140625" style="129" bestFit="1" customWidth="1"/>
    <col min="8447" max="8453" width="7.77734375" style="129" customWidth="1"/>
    <col min="8454" max="8455" width="9" style="129"/>
    <col min="8456" max="8457" width="14" style="129" bestFit="1" customWidth="1"/>
    <col min="8458" max="8699" width="9" style="129"/>
    <col min="8700" max="8700" width="2.6640625" style="129" customWidth="1"/>
    <col min="8701" max="8701" width="39.6640625" style="129" bestFit="1" customWidth="1"/>
    <col min="8702" max="8702" width="4.44140625" style="129" bestFit="1" customWidth="1"/>
    <col min="8703" max="8709" width="7.77734375" style="129" customWidth="1"/>
    <col min="8710" max="8711" width="9" style="129"/>
    <col min="8712" max="8713" width="14" style="129" bestFit="1" customWidth="1"/>
    <col min="8714" max="8955" width="9" style="129"/>
    <col min="8956" max="8956" width="2.6640625" style="129" customWidth="1"/>
    <col min="8957" max="8957" width="39.6640625" style="129" bestFit="1" customWidth="1"/>
    <col min="8958" max="8958" width="4.44140625" style="129" bestFit="1" customWidth="1"/>
    <col min="8959" max="8965" width="7.77734375" style="129" customWidth="1"/>
    <col min="8966" max="8967" width="9" style="129"/>
    <col min="8968" max="8969" width="14" style="129" bestFit="1" customWidth="1"/>
    <col min="8970" max="9211" width="9" style="129"/>
    <col min="9212" max="9212" width="2.6640625" style="129" customWidth="1"/>
    <col min="9213" max="9213" width="39.6640625" style="129" bestFit="1" customWidth="1"/>
    <col min="9214" max="9214" width="4.44140625" style="129" bestFit="1" customWidth="1"/>
    <col min="9215" max="9221" width="7.77734375" style="129" customWidth="1"/>
    <col min="9222" max="9223" width="9" style="129"/>
    <col min="9224" max="9225" width="14" style="129" bestFit="1" customWidth="1"/>
    <col min="9226" max="9467" width="9" style="129"/>
    <col min="9468" max="9468" width="2.6640625" style="129" customWidth="1"/>
    <col min="9469" max="9469" width="39.6640625" style="129" bestFit="1" customWidth="1"/>
    <col min="9470" max="9470" width="4.44140625" style="129" bestFit="1" customWidth="1"/>
    <col min="9471" max="9477" width="7.77734375" style="129" customWidth="1"/>
    <col min="9478" max="9479" width="9" style="129"/>
    <col min="9480" max="9481" width="14" style="129" bestFit="1" customWidth="1"/>
    <col min="9482" max="9723" width="9" style="129"/>
    <col min="9724" max="9724" width="2.6640625" style="129" customWidth="1"/>
    <col min="9725" max="9725" width="39.6640625" style="129" bestFit="1" customWidth="1"/>
    <col min="9726" max="9726" width="4.44140625" style="129" bestFit="1" customWidth="1"/>
    <col min="9727" max="9733" width="7.77734375" style="129" customWidth="1"/>
    <col min="9734" max="9735" width="9" style="129"/>
    <col min="9736" max="9737" width="14" style="129" bestFit="1" customWidth="1"/>
    <col min="9738" max="9979" width="9" style="129"/>
    <col min="9980" max="9980" width="2.6640625" style="129" customWidth="1"/>
    <col min="9981" max="9981" width="39.6640625" style="129" bestFit="1" customWidth="1"/>
    <col min="9982" max="9982" width="4.44140625" style="129" bestFit="1" customWidth="1"/>
    <col min="9983" max="9989" width="7.77734375" style="129" customWidth="1"/>
    <col min="9990" max="9991" width="9" style="129"/>
    <col min="9992" max="9993" width="14" style="129" bestFit="1" customWidth="1"/>
    <col min="9994" max="10235" width="9" style="129"/>
    <col min="10236" max="10236" width="2.6640625" style="129" customWidth="1"/>
    <col min="10237" max="10237" width="39.6640625" style="129" bestFit="1" customWidth="1"/>
    <col min="10238" max="10238" width="4.44140625" style="129" bestFit="1" customWidth="1"/>
    <col min="10239" max="10245" width="7.77734375" style="129" customWidth="1"/>
    <col min="10246" max="10247" width="9" style="129"/>
    <col min="10248" max="10249" width="14" style="129" bestFit="1" customWidth="1"/>
    <col min="10250" max="10491" width="9" style="129"/>
    <col min="10492" max="10492" width="2.6640625" style="129" customWidth="1"/>
    <col min="10493" max="10493" width="39.6640625" style="129" bestFit="1" customWidth="1"/>
    <col min="10494" max="10494" width="4.44140625" style="129" bestFit="1" customWidth="1"/>
    <col min="10495" max="10501" width="7.77734375" style="129" customWidth="1"/>
    <col min="10502" max="10503" width="9" style="129"/>
    <col min="10504" max="10505" width="14" style="129" bestFit="1" customWidth="1"/>
    <col min="10506" max="10747" width="9" style="129"/>
    <col min="10748" max="10748" width="2.6640625" style="129" customWidth="1"/>
    <col min="10749" max="10749" width="39.6640625" style="129" bestFit="1" customWidth="1"/>
    <col min="10750" max="10750" width="4.44140625" style="129" bestFit="1" customWidth="1"/>
    <col min="10751" max="10757" width="7.77734375" style="129" customWidth="1"/>
    <col min="10758" max="10759" width="9" style="129"/>
    <col min="10760" max="10761" width="14" style="129" bestFit="1" customWidth="1"/>
    <col min="10762" max="11003" width="9" style="129"/>
    <col min="11004" max="11004" width="2.6640625" style="129" customWidth="1"/>
    <col min="11005" max="11005" width="39.6640625" style="129" bestFit="1" customWidth="1"/>
    <col min="11006" max="11006" width="4.44140625" style="129" bestFit="1" customWidth="1"/>
    <col min="11007" max="11013" width="7.77734375" style="129" customWidth="1"/>
    <col min="11014" max="11015" width="9" style="129"/>
    <col min="11016" max="11017" width="14" style="129" bestFit="1" customWidth="1"/>
    <col min="11018" max="11259" width="9" style="129"/>
    <col min="11260" max="11260" width="2.6640625" style="129" customWidth="1"/>
    <col min="11261" max="11261" width="39.6640625" style="129" bestFit="1" customWidth="1"/>
    <col min="11262" max="11262" width="4.44140625" style="129" bestFit="1" customWidth="1"/>
    <col min="11263" max="11269" width="7.77734375" style="129" customWidth="1"/>
    <col min="11270" max="11271" width="9" style="129"/>
    <col min="11272" max="11273" width="14" style="129" bestFit="1" customWidth="1"/>
    <col min="11274" max="11515" width="9" style="129"/>
    <col min="11516" max="11516" width="2.6640625" style="129" customWidth="1"/>
    <col min="11517" max="11517" width="39.6640625" style="129" bestFit="1" customWidth="1"/>
    <col min="11518" max="11518" width="4.44140625" style="129" bestFit="1" customWidth="1"/>
    <col min="11519" max="11525" width="7.77734375" style="129" customWidth="1"/>
    <col min="11526" max="11527" width="9" style="129"/>
    <col min="11528" max="11529" width="14" style="129" bestFit="1" customWidth="1"/>
    <col min="11530" max="11771" width="9" style="129"/>
    <col min="11772" max="11772" width="2.6640625" style="129" customWidth="1"/>
    <col min="11773" max="11773" width="39.6640625" style="129" bestFit="1" customWidth="1"/>
    <col min="11774" max="11774" width="4.44140625" style="129" bestFit="1" customWidth="1"/>
    <col min="11775" max="11781" width="7.77734375" style="129" customWidth="1"/>
    <col min="11782" max="11783" width="9" style="129"/>
    <col min="11784" max="11785" width="14" style="129" bestFit="1" customWidth="1"/>
    <col min="11786" max="12027" width="9" style="129"/>
    <col min="12028" max="12028" width="2.6640625" style="129" customWidth="1"/>
    <col min="12029" max="12029" width="39.6640625" style="129" bestFit="1" customWidth="1"/>
    <col min="12030" max="12030" width="4.44140625" style="129" bestFit="1" customWidth="1"/>
    <col min="12031" max="12037" width="7.77734375" style="129" customWidth="1"/>
    <col min="12038" max="12039" width="9" style="129"/>
    <col min="12040" max="12041" width="14" style="129" bestFit="1" customWidth="1"/>
    <col min="12042" max="12283" width="9" style="129"/>
    <col min="12284" max="12284" width="2.6640625" style="129" customWidth="1"/>
    <col min="12285" max="12285" width="39.6640625" style="129" bestFit="1" customWidth="1"/>
    <col min="12286" max="12286" width="4.44140625" style="129" bestFit="1" customWidth="1"/>
    <col min="12287" max="12293" width="7.77734375" style="129" customWidth="1"/>
    <col min="12294" max="12295" width="9" style="129"/>
    <col min="12296" max="12297" width="14" style="129" bestFit="1" customWidth="1"/>
    <col min="12298" max="12539" width="9" style="129"/>
    <col min="12540" max="12540" width="2.6640625" style="129" customWidth="1"/>
    <col min="12541" max="12541" width="39.6640625" style="129" bestFit="1" customWidth="1"/>
    <col min="12542" max="12542" width="4.44140625" style="129" bestFit="1" customWidth="1"/>
    <col min="12543" max="12549" width="7.77734375" style="129" customWidth="1"/>
    <col min="12550" max="12551" width="9" style="129"/>
    <col min="12552" max="12553" width="14" style="129" bestFit="1" customWidth="1"/>
    <col min="12554" max="12795" width="9" style="129"/>
    <col min="12796" max="12796" width="2.6640625" style="129" customWidth="1"/>
    <col min="12797" max="12797" width="39.6640625" style="129" bestFit="1" customWidth="1"/>
    <col min="12798" max="12798" width="4.44140625" style="129" bestFit="1" customWidth="1"/>
    <col min="12799" max="12805" width="7.77734375" style="129" customWidth="1"/>
    <col min="12806" max="12807" width="9" style="129"/>
    <col min="12808" max="12809" width="14" style="129" bestFit="1" customWidth="1"/>
    <col min="12810" max="13051" width="9" style="129"/>
    <col min="13052" max="13052" width="2.6640625" style="129" customWidth="1"/>
    <col min="13053" max="13053" width="39.6640625" style="129" bestFit="1" customWidth="1"/>
    <col min="13054" max="13054" width="4.44140625" style="129" bestFit="1" customWidth="1"/>
    <col min="13055" max="13061" width="7.77734375" style="129" customWidth="1"/>
    <col min="13062" max="13063" width="9" style="129"/>
    <col min="13064" max="13065" width="14" style="129" bestFit="1" customWidth="1"/>
    <col min="13066" max="13307" width="9" style="129"/>
    <col min="13308" max="13308" width="2.6640625" style="129" customWidth="1"/>
    <col min="13309" max="13309" width="39.6640625" style="129" bestFit="1" customWidth="1"/>
    <col min="13310" max="13310" width="4.44140625" style="129" bestFit="1" customWidth="1"/>
    <col min="13311" max="13317" width="7.77734375" style="129" customWidth="1"/>
    <col min="13318" max="13319" width="9" style="129"/>
    <col min="13320" max="13321" width="14" style="129" bestFit="1" customWidth="1"/>
    <col min="13322" max="13563" width="9" style="129"/>
    <col min="13564" max="13564" width="2.6640625" style="129" customWidth="1"/>
    <col min="13565" max="13565" width="39.6640625" style="129" bestFit="1" customWidth="1"/>
    <col min="13566" max="13566" width="4.44140625" style="129" bestFit="1" customWidth="1"/>
    <col min="13567" max="13573" width="7.77734375" style="129" customWidth="1"/>
    <col min="13574" max="13575" width="9" style="129"/>
    <col min="13576" max="13577" width="14" style="129" bestFit="1" customWidth="1"/>
    <col min="13578" max="13819" width="9" style="129"/>
    <col min="13820" max="13820" width="2.6640625" style="129" customWidth="1"/>
    <col min="13821" max="13821" width="39.6640625" style="129" bestFit="1" customWidth="1"/>
    <col min="13822" max="13822" width="4.44140625" style="129" bestFit="1" customWidth="1"/>
    <col min="13823" max="13829" width="7.77734375" style="129" customWidth="1"/>
    <col min="13830" max="13831" width="9" style="129"/>
    <col min="13832" max="13833" width="14" style="129" bestFit="1" customWidth="1"/>
    <col min="13834" max="14075" width="9" style="129"/>
    <col min="14076" max="14076" width="2.6640625" style="129" customWidth="1"/>
    <col min="14077" max="14077" width="39.6640625" style="129" bestFit="1" customWidth="1"/>
    <col min="14078" max="14078" width="4.44140625" style="129" bestFit="1" customWidth="1"/>
    <col min="14079" max="14085" width="7.77734375" style="129" customWidth="1"/>
    <col min="14086" max="14087" width="9" style="129"/>
    <col min="14088" max="14089" width="14" style="129" bestFit="1" customWidth="1"/>
    <col min="14090" max="14331" width="9" style="129"/>
    <col min="14332" max="14332" width="2.6640625" style="129" customWidth="1"/>
    <col min="14333" max="14333" width="39.6640625" style="129" bestFit="1" customWidth="1"/>
    <col min="14334" max="14334" width="4.44140625" style="129" bestFit="1" customWidth="1"/>
    <col min="14335" max="14341" width="7.77734375" style="129" customWidth="1"/>
    <col min="14342" max="14343" width="9" style="129"/>
    <col min="14344" max="14345" width="14" style="129" bestFit="1" customWidth="1"/>
    <col min="14346" max="14587" width="9" style="129"/>
    <col min="14588" max="14588" width="2.6640625" style="129" customWidth="1"/>
    <col min="14589" max="14589" width="39.6640625" style="129" bestFit="1" customWidth="1"/>
    <col min="14590" max="14590" width="4.44140625" style="129" bestFit="1" customWidth="1"/>
    <col min="14591" max="14597" width="7.77734375" style="129" customWidth="1"/>
    <col min="14598" max="14599" width="9" style="129"/>
    <col min="14600" max="14601" width="14" style="129" bestFit="1" customWidth="1"/>
    <col min="14602" max="14843" width="9" style="129"/>
    <col min="14844" max="14844" width="2.6640625" style="129" customWidth="1"/>
    <col min="14845" max="14845" width="39.6640625" style="129" bestFit="1" customWidth="1"/>
    <col min="14846" max="14846" width="4.44140625" style="129" bestFit="1" customWidth="1"/>
    <col min="14847" max="14853" width="7.77734375" style="129" customWidth="1"/>
    <col min="14854" max="14855" width="9" style="129"/>
    <col min="14856" max="14857" width="14" style="129" bestFit="1" customWidth="1"/>
    <col min="14858" max="15099" width="9" style="129"/>
    <col min="15100" max="15100" width="2.6640625" style="129" customWidth="1"/>
    <col min="15101" max="15101" width="39.6640625" style="129" bestFit="1" customWidth="1"/>
    <col min="15102" max="15102" width="4.44140625" style="129" bestFit="1" customWidth="1"/>
    <col min="15103" max="15109" width="7.77734375" style="129" customWidth="1"/>
    <col min="15110" max="15111" width="9" style="129"/>
    <col min="15112" max="15113" width="14" style="129" bestFit="1" customWidth="1"/>
    <col min="15114" max="15355" width="9" style="129"/>
    <col min="15356" max="15356" width="2.6640625" style="129" customWidth="1"/>
    <col min="15357" max="15357" width="39.6640625" style="129" bestFit="1" customWidth="1"/>
    <col min="15358" max="15358" width="4.44140625" style="129" bestFit="1" customWidth="1"/>
    <col min="15359" max="15365" width="7.77734375" style="129" customWidth="1"/>
    <col min="15366" max="15367" width="9" style="129"/>
    <col min="15368" max="15369" width="14" style="129" bestFit="1" customWidth="1"/>
    <col min="15370" max="15611" width="9" style="129"/>
    <col min="15612" max="15612" width="2.6640625" style="129" customWidth="1"/>
    <col min="15613" max="15613" width="39.6640625" style="129" bestFit="1" customWidth="1"/>
    <col min="15614" max="15614" width="4.44140625" style="129" bestFit="1" customWidth="1"/>
    <col min="15615" max="15621" width="7.77734375" style="129" customWidth="1"/>
    <col min="15622" max="15623" width="9" style="129"/>
    <col min="15624" max="15625" width="14" style="129" bestFit="1" customWidth="1"/>
    <col min="15626" max="15867" width="9" style="129"/>
    <col min="15868" max="15868" width="2.6640625" style="129" customWidth="1"/>
    <col min="15869" max="15869" width="39.6640625" style="129" bestFit="1" customWidth="1"/>
    <col min="15870" max="15870" width="4.44140625" style="129" bestFit="1" customWidth="1"/>
    <col min="15871" max="15877" width="7.77734375" style="129" customWidth="1"/>
    <col min="15878" max="15879" width="9" style="129"/>
    <col min="15880" max="15881" width="14" style="129" bestFit="1" customWidth="1"/>
    <col min="15882" max="16123" width="9" style="129"/>
    <col min="16124" max="16124" width="2.6640625" style="129" customWidth="1"/>
    <col min="16125" max="16125" width="39.6640625" style="129" bestFit="1" customWidth="1"/>
    <col min="16126" max="16126" width="4.44140625" style="129" bestFit="1" customWidth="1"/>
    <col min="16127" max="16133" width="7.77734375" style="129" customWidth="1"/>
    <col min="16134" max="16135" width="9" style="129"/>
    <col min="16136" max="16137" width="14" style="129" bestFit="1" customWidth="1"/>
    <col min="16138" max="16384" width="9" style="129"/>
  </cols>
  <sheetData>
    <row r="1" spans="1:11" ht="7.5" customHeight="1">
      <c r="B1" s="125"/>
      <c r="C1" s="125"/>
      <c r="D1" s="126"/>
      <c r="E1" s="127"/>
      <c r="F1" s="128"/>
      <c r="G1" s="128"/>
      <c r="H1" s="128"/>
      <c r="I1" s="128"/>
    </row>
    <row r="2" spans="1:11" ht="19.2">
      <c r="B2" s="296"/>
      <c r="C2" s="296"/>
      <c r="E2" s="1194"/>
      <c r="F2" s="1194"/>
      <c r="G2" s="1195"/>
      <c r="H2" s="1195"/>
      <c r="I2" s="1195"/>
      <c r="J2" s="1196"/>
      <c r="K2" s="297"/>
    </row>
    <row r="3" spans="1:11" ht="19.2">
      <c r="C3" s="717" t="s">
        <v>339</v>
      </c>
      <c r="D3" s="1182" t="s">
        <v>407</v>
      </c>
      <c r="E3" s="1204"/>
      <c r="F3" s="1205" t="str">
        <f>IF('法人入力シート（要入力）'!E4="","",'法人入力シート（要入力）'!E4)</f>
        <v/>
      </c>
      <c r="G3" s="1206"/>
      <c r="H3" s="1206"/>
      <c r="I3" s="1207"/>
      <c r="J3" s="718"/>
      <c r="K3" s="297"/>
    </row>
    <row r="4" spans="1:11" ht="19.2">
      <c r="C4" s="967" t="s">
        <v>1043</v>
      </c>
      <c r="D4" s="1197" t="s">
        <v>338</v>
      </c>
      <c r="E4" s="1197"/>
      <c r="F4" s="1198"/>
      <c r="G4" s="1199"/>
      <c r="H4" s="1199"/>
      <c r="I4" s="1200"/>
      <c r="J4" s="718"/>
      <c r="K4" s="295"/>
    </row>
    <row r="5" spans="1:11" ht="16.2">
      <c r="C5" s="135" t="s">
        <v>1044</v>
      </c>
      <c r="D5" s="1197" t="s">
        <v>314</v>
      </c>
      <c r="E5" s="1197"/>
      <c r="F5" s="1201"/>
      <c r="G5" s="1202"/>
      <c r="H5" s="1202"/>
      <c r="I5" s="1203"/>
      <c r="J5" s="718"/>
      <c r="K5" s="294"/>
    </row>
    <row r="6" spans="1:11" ht="16.2">
      <c r="C6" s="135" t="s">
        <v>1046</v>
      </c>
      <c r="D6" s="1197" t="s">
        <v>918</v>
      </c>
      <c r="E6" s="1197"/>
      <c r="F6" s="1201"/>
      <c r="G6" s="1202"/>
      <c r="H6" s="1202"/>
      <c r="I6" s="1203"/>
      <c r="J6" s="718"/>
      <c r="K6" s="294"/>
    </row>
    <row r="7" spans="1:11" ht="16.2">
      <c r="C7" s="135" t="s">
        <v>1047</v>
      </c>
      <c r="D7" s="1197" t="s">
        <v>919</v>
      </c>
      <c r="E7" s="1197"/>
      <c r="F7" s="1201"/>
      <c r="G7" s="1202"/>
      <c r="H7" s="1202"/>
      <c r="I7" s="1203"/>
      <c r="J7" s="718"/>
      <c r="K7" s="294"/>
    </row>
    <row r="8" spans="1:11">
      <c r="B8" s="125"/>
      <c r="C8" s="125"/>
      <c r="D8" s="1193" t="s">
        <v>1045</v>
      </c>
      <c r="E8" s="1214"/>
      <c r="F8" s="1214"/>
      <c r="G8" s="1214"/>
      <c r="H8" s="1214"/>
      <c r="I8" s="1214"/>
      <c r="J8" s="723"/>
    </row>
    <row r="9" spans="1:11" ht="13.5" customHeight="1" thickBot="1">
      <c r="B9" s="137" t="s">
        <v>337</v>
      </c>
      <c r="C9" s="125"/>
      <c r="D9" s="126"/>
      <c r="E9" s="127"/>
      <c r="F9" s="128"/>
      <c r="G9" s="138"/>
      <c r="H9" s="138"/>
      <c r="I9" s="139" t="s">
        <v>258</v>
      </c>
    </row>
    <row r="10" spans="1:11" ht="13.5" customHeight="1" thickBot="1">
      <c r="B10" s="140"/>
      <c r="C10" s="267"/>
      <c r="D10" s="141" t="s">
        <v>214</v>
      </c>
      <c r="E10" s="591">
        <f>'法人入力シート（要入力）'!$D$11</f>
        <v>2020</v>
      </c>
      <c r="F10" s="591">
        <f>E10+1</f>
        <v>2021</v>
      </c>
      <c r="G10" s="591">
        <f t="shared" ref="G10:I10" si="0">F10+1</f>
        <v>2022</v>
      </c>
      <c r="H10" s="591">
        <f t="shared" si="0"/>
        <v>2023</v>
      </c>
      <c r="I10" s="592">
        <f t="shared" si="0"/>
        <v>2024</v>
      </c>
    </row>
    <row r="11" spans="1:11" ht="13.5" customHeight="1">
      <c r="B11" s="142" t="s">
        <v>1028</v>
      </c>
      <c r="C11" s="143"/>
      <c r="D11" s="143"/>
      <c r="E11" s="143"/>
      <c r="F11" s="143"/>
      <c r="G11" s="143"/>
      <c r="H11" s="143"/>
      <c r="I11" s="144"/>
    </row>
    <row r="12" spans="1:11" ht="13.5" customHeight="1">
      <c r="B12" s="944" t="s">
        <v>1009</v>
      </c>
      <c r="C12" s="703"/>
      <c r="D12" s="145"/>
      <c r="E12" s="802"/>
      <c r="F12" s="802"/>
      <c r="G12" s="802"/>
      <c r="H12" s="802"/>
      <c r="I12" s="798"/>
    </row>
    <row r="13" spans="1:11" ht="13.5" customHeight="1">
      <c r="A13" s="129" t="s">
        <v>225</v>
      </c>
      <c r="B13" s="944" t="s">
        <v>1010</v>
      </c>
      <c r="C13" s="703"/>
      <c r="D13" s="145"/>
      <c r="E13" s="802"/>
      <c r="F13" s="802"/>
      <c r="G13" s="802"/>
      <c r="H13" s="802"/>
      <c r="I13" s="798"/>
    </row>
    <row r="14" spans="1:11" ht="13.5" customHeight="1">
      <c r="B14" s="147" t="s">
        <v>1029</v>
      </c>
      <c r="C14" s="148"/>
      <c r="D14" s="148"/>
      <c r="E14" s="880"/>
      <c r="F14" s="882"/>
      <c r="G14" s="882"/>
      <c r="H14" s="882"/>
      <c r="I14" s="883"/>
    </row>
    <row r="15" spans="1:11" ht="13.5" customHeight="1">
      <c r="B15" s="944" t="s">
        <v>216</v>
      </c>
      <c r="C15" s="703"/>
      <c r="D15" s="145" t="s">
        <v>217</v>
      </c>
      <c r="E15" s="802"/>
      <c r="F15" s="802"/>
      <c r="G15" s="802"/>
      <c r="H15" s="802"/>
      <c r="I15" s="798"/>
    </row>
    <row r="16" spans="1:11" ht="13.5" customHeight="1">
      <c r="B16" s="944" t="s">
        <v>1011</v>
      </c>
      <c r="C16" s="703"/>
      <c r="D16" s="149"/>
      <c r="E16" s="802"/>
      <c r="F16" s="802"/>
      <c r="G16" s="802"/>
      <c r="H16" s="802"/>
      <c r="I16" s="798"/>
    </row>
    <row r="17" spans="1:10" ht="13.5" customHeight="1">
      <c r="B17" s="945" t="s">
        <v>1012</v>
      </c>
      <c r="C17" s="713"/>
      <c r="D17" s="146"/>
      <c r="E17" s="802"/>
      <c r="F17" s="802"/>
      <c r="G17" s="802"/>
      <c r="H17" s="802"/>
      <c r="I17" s="799"/>
    </row>
    <row r="18" spans="1:10" ht="13.5" customHeight="1">
      <c r="B18" s="719" t="s">
        <v>1025</v>
      </c>
      <c r="C18" s="704"/>
      <c r="D18" s="150" t="s">
        <v>336</v>
      </c>
      <c r="E18" s="860">
        <f>E12+E13</f>
        <v>0</v>
      </c>
      <c r="F18" s="860">
        <f t="shared" ref="F18:I18" si="1">F12+F13</f>
        <v>0</v>
      </c>
      <c r="G18" s="860">
        <f t="shared" si="1"/>
        <v>0</v>
      </c>
      <c r="H18" s="860">
        <f t="shared" si="1"/>
        <v>0</v>
      </c>
      <c r="I18" s="861">
        <f t="shared" si="1"/>
        <v>0</v>
      </c>
    </row>
    <row r="19" spans="1:10" ht="13.5" customHeight="1">
      <c r="B19" s="720" t="s">
        <v>1023</v>
      </c>
      <c r="C19" s="705"/>
      <c r="D19" s="390" t="s">
        <v>335</v>
      </c>
      <c r="E19" s="862">
        <f>E16+E17</f>
        <v>0</v>
      </c>
      <c r="F19" s="862">
        <f>F16+F17</f>
        <v>0</v>
      </c>
      <c r="G19" s="862">
        <f>G16+G17</f>
        <v>0</v>
      </c>
      <c r="H19" s="862">
        <f t="shared" ref="H19:I19" si="2">H16+H17</f>
        <v>0</v>
      </c>
      <c r="I19" s="863">
        <f t="shared" si="2"/>
        <v>0</v>
      </c>
    </row>
    <row r="20" spans="1:10" ht="13.5" customHeight="1" thickBot="1">
      <c r="B20" s="962" t="s">
        <v>477</v>
      </c>
      <c r="C20" s="706"/>
      <c r="D20" s="151" t="s">
        <v>533</v>
      </c>
      <c r="E20" s="864">
        <f t="shared" ref="E20:H20" si="3">E18-E19</f>
        <v>0</v>
      </c>
      <c r="F20" s="864">
        <f t="shared" si="3"/>
        <v>0</v>
      </c>
      <c r="G20" s="864">
        <f t="shared" si="3"/>
        <v>0</v>
      </c>
      <c r="H20" s="864">
        <f t="shared" si="3"/>
        <v>0</v>
      </c>
      <c r="I20" s="865">
        <f>I18-I19</f>
        <v>0</v>
      </c>
    </row>
    <row r="21" spans="1:10" s="282" customFormat="1" ht="13.5" customHeight="1">
      <c r="B21" s="133"/>
      <c r="C21" s="133"/>
      <c r="D21" s="167"/>
      <c r="E21" s="792"/>
      <c r="F21" s="792"/>
      <c r="G21" s="792"/>
      <c r="H21" s="792"/>
      <c r="I21" s="792"/>
    </row>
    <row r="22" spans="1:10" ht="13.5" customHeight="1" thickBot="1">
      <c r="B22" s="137" t="s">
        <v>334</v>
      </c>
      <c r="C22" s="125"/>
      <c r="D22" s="129"/>
      <c r="E22" s="129"/>
      <c r="F22" s="129"/>
      <c r="G22" s="129"/>
      <c r="H22" s="129"/>
      <c r="I22" s="139" t="s">
        <v>258</v>
      </c>
    </row>
    <row r="23" spans="1:10" ht="13.5" customHeight="1" thickBot="1">
      <c r="B23" s="153"/>
      <c r="C23" s="707"/>
      <c r="D23" s="141" t="s">
        <v>214</v>
      </c>
      <c r="E23" s="591">
        <f>$E$10</f>
        <v>2020</v>
      </c>
      <c r="F23" s="591">
        <f>E$23+1</f>
        <v>2021</v>
      </c>
      <c r="G23" s="591">
        <f t="shared" ref="G23:I23" si="4">F$23+1</f>
        <v>2022</v>
      </c>
      <c r="H23" s="591">
        <f t="shared" si="4"/>
        <v>2023</v>
      </c>
      <c r="I23" s="592">
        <f t="shared" si="4"/>
        <v>2024</v>
      </c>
    </row>
    <row r="24" spans="1:10" ht="13.5" customHeight="1">
      <c r="B24" s="142" t="s">
        <v>1037</v>
      </c>
      <c r="C24" s="143"/>
      <c r="D24" s="143"/>
      <c r="E24" s="143"/>
      <c r="F24" s="143"/>
      <c r="G24" s="143"/>
      <c r="H24" s="143"/>
      <c r="I24" s="144"/>
    </row>
    <row r="25" spans="1:10" ht="13.5" customHeight="1">
      <c r="B25" s="944" t="s">
        <v>218</v>
      </c>
      <c r="C25" s="703"/>
      <c r="D25" s="145" t="s">
        <v>446</v>
      </c>
      <c r="E25" s="802"/>
      <c r="F25" s="802"/>
      <c r="G25" s="802"/>
      <c r="H25" s="802"/>
      <c r="I25" s="798"/>
    </row>
    <row r="26" spans="1:10" ht="13.5" customHeight="1">
      <c r="B26" s="147" t="s">
        <v>1038</v>
      </c>
      <c r="C26" s="148"/>
      <c r="D26" s="148"/>
      <c r="E26" s="880"/>
      <c r="F26" s="880"/>
      <c r="G26" s="880"/>
      <c r="H26" s="880"/>
      <c r="I26" s="881"/>
    </row>
    <row r="27" spans="1:10" ht="13.5" customHeight="1">
      <c r="B27" s="714" t="s">
        <v>364</v>
      </c>
      <c r="C27" s="708"/>
      <c r="D27" s="287" t="s">
        <v>865</v>
      </c>
      <c r="E27" s="802"/>
      <c r="F27" s="802"/>
      <c r="G27" s="802"/>
      <c r="H27" s="802"/>
      <c r="I27" s="798"/>
    </row>
    <row r="28" spans="1:10" ht="13.5" customHeight="1">
      <c r="B28" s="714" t="s">
        <v>1026</v>
      </c>
      <c r="C28" s="708"/>
      <c r="D28" s="287" t="s">
        <v>438</v>
      </c>
      <c r="E28" s="802"/>
      <c r="F28" s="802"/>
      <c r="G28" s="802"/>
      <c r="H28" s="802"/>
      <c r="I28" s="798"/>
    </row>
    <row r="29" spans="1:10" ht="13.5" customHeight="1" thickBot="1">
      <c r="B29" s="715" t="s">
        <v>365</v>
      </c>
      <c r="C29" s="709"/>
      <c r="D29" s="404" t="s">
        <v>866</v>
      </c>
      <c r="E29" s="857"/>
      <c r="F29" s="857"/>
      <c r="G29" s="857"/>
      <c r="H29" s="857"/>
      <c r="I29" s="800"/>
    </row>
    <row r="30" spans="1:10" ht="13.5" customHeight="1">
      <c r="B30" s="293"/>
      <c r="C30" s="293"/>
      <c r="D30" s="292"/>
      <c r="E30" s="291"/>
      <c r="F30" s="392"/>
      <c r="G30" s="392"/>
      <c r="H30" s="392"/>
      <c r="I30" s="392"/>
      <c r="J30" s="286"/>
    </row>
    <row r="31" spans="1:10" ht="13.5" customHeight="1" thickBot="1">
      <c r="A31" s="129" t="s">
        <v>225</v>
      </c>
      <c r="B31" s="137" t="s">
        <v>333</v>
      </c>
      <c r="C31" s="137"/>
      <c r="D31" s="290"/>
      <c r="E31" s="290"/>
      <c r="F31" s="290"/>
      <c r="G31" s="290"/>
      <c r="H31" s="290"/>
      <c r="I31" s="289" t="s">
        <v>258</v>
      </c>
      <c r="J31" s="286"/>
    </row>
    <row r="32" spans="1:10" ht="13.5" customHeight="1" thickBot="1">
      <c r="B32" s="288"/>
      <c r="C32" s="710"/>
      <c r="D32" s="141" t="s">
        <v>214</v>
      </c>
      <c r="E32" s="591">
        <f>$E$10</f>
        <v>2020</v>
      </c>
      <c r="F32" s="591">
        <f>E$23+1</f>
        <v>2021</v>
      </c>
      <c r="G32" s="591">
        <f t="shared" ref="G32:I32" si="5">F$23+1</f>
        <v>2022</v>
      </c>
      <c r="H32" s="591">
        <f t="shared" si="5"/>
        <v>2023</v>
      </c>
      <c r="I32" s="592">
        <f t="shared" si="5"/>
        <v>2024</v>
      </c>
      <c r="J32" s="286"/>
    </row>
    <row r="33" spans="2:11" ht="13.5" customHeight="1">
      <c r="B33" s="947" t="s">
        <v>332</v>
      </c>
      <c r="C33" s="716"/>
      <c r="D33" s="287" t="s">
        <v>331</v>
      </c>
      <c r="E33" s="801"/>
      <c r="F33" s="801"/>
      <c r="G33" s="801"/>
      <c r="H33" s="802"/>
      <c r="I33" s="803"/>
      <c r="J33" s="286"/>
      <c r="K33" s="286"/>
    </row>
    <row r="34" spans="2:11" ht="13.5" customHeight="1">
      <c r="B34" s="944" t="s">
        <v>330</v>
      </c>
      <c r="C34" s="703"/>
      <c r="D34" s="145"/>
      <c r="E34" s="801"/>
      <c r="F34" s="801"/>
      <c r="G34" s="801"/>
      <c r="H34" s="802"/>
      <c r="I34" s="798"/>
      <c r="J34" s="286"/>
      <c r="K34" s="286"/>
    </row>
    <row r="35" spans="2:11" ht="13.5" customHeight="1">
      <c r="B35" s="944" t="s">
        <v>329</v>
      </c>
      <c r="C35" s="703"/>
      <c r="D35" s="145" t="s">
        <v>328</v>
      </c>
      <c r="E35" s="801"/>
      <c r="F35" s="801"/>
      <c r="G35" s="801"/>
      <c r="H35" s="802"/>
      <c r="I35" s="798"/>
      <c r="J35" s="286"/>
      <c r="K35" s="285"/>
    </row>
    <row r="36" spans="2:11" ht="13.5" customHeight="1">
      <c r="B36" s="944" t="s">
        <v>327</v>
      </c>
      <c r="C36" s="703"/>
      <c r="D36" s="145"/>
      <c r="E36" s="801"/>
      <c r="F36" s="801"/>
      <c r="G36" s="801"/>
      <c r="H36" s="802"/>
      <c r="I36" s="798"/>
      <c r="K36" s="284"/>
    </row>
    <row r="37" spans="2:11" ht="13.5" customHeight="1">
      <c r="B37" s="948" t="s">
        <v>326</v>
      </c>
      <c r="C37" s="711"/>
      <c r="D37" s="145"/>
      <c r="E37" s="801"/>
      <c r="F37" s="801"/>
      <c r="G37" s="801"/>
      <c r="H37" s="801"/>
      <c r="I37" s="804"/>
      <c r="J37" s="588"/>
      <c r="K37" s="283"/>
    </row>
    <row r="38" spans="2:11" ht="13.5" customHeight="1">
      <c r="B38" s="945" t="s">
        <v>325</v>
      </c>
      <c r="C38" s="713"/>
      <c r="D38" s="146"/>
      <c r="E38" s="805"/>
      <c r="F38" s="805"/>
      <c r="G38" s="805"/>
      <c r="H38" s="806"/>
      <c r="I38" s="807"/>
      <c r="K38" s="283"/>
    </row>
    <row r="39" spans="2:11" ht="13.5" customHeight="1" thickBot="1">
      <c r="B39" s="963" t="s">
        <v>478</v>
      </c>
      <c r="C39" s="712"/>
      <c r="D39" s="391"/>
      <c r="E39" s="878">
        <f>SUM(E33:E38)</f>
        <v>0</v>
      </c>
      <c r="F39" s="878">
        <f>SUM(F33:F38)</f>
        <v>0</v>
      </c>
      <c r="G39" s="878">
        <f>SUM(G33:G38)</f>
        <v>0</v>
      </c>
      <c r="H39" s="878">
        <f>SUM(H33:H38)</f>
        <v>0</v>
      </c>
      <c r="I39" s="879">
        <f>SUM(I33:I38)</f>
        <v>0</v>
      </c>
      <c r="K39" s="283"/>
    </row>
    <row r="40" spans="2:11" ht="13.5" customHeight="1">
      <c r="K40" s="283"/>
    </row>
    <row r="41" spans="2:11" ht="13.5" customHeight="1" thickBot="1">
      <c r="B41" s="137" t="s">
        <v>324</v>
      </c>
      <c r="C41" s="125"/>
      <c r="D41" s="129"/>
      <c r="E41" s="129"/>
      <c r="F41" s="129"/>
      <c r="G41" s="129"/>
      <c r="H41" s="129"/>
      <c r="J41" s="139" t="s">
        <v>968</v>
      </c>
    </row>
    <row r="42" spans="2:11" ht="13.5" customHeight="1" thickBot="1">
      <c r="B42" s="140"/>
      <c r="C42" s="267"/>
      <c r="D42" s="141" t="s">
        <v>214</v>
      </c>
      <c r="E42" s="591">
        <f>$E$10</f>
        <v>2020</v>
      </c>
      <c r="F42" s="591">
        <f>E$23+1</f>
        <v>2021</v>
      </c>
      <c r="G42" s="591">
        <f>F$23+1</f>
        <v>2022</v>
      </c>
      <c r="H42" s="591">
        <f>G$23+1</f>
        <v>2023</v>
      </c>
      <c r="I42" s="593">
        <f>H$23+1</f>
        <v>2024</v>
      </c>
      <c r="J42" s="592">
        <f>I$23+1</f>
        <v>2025</v>
      </c>
    </row>
    <row r="43" spans="2:11" ht="13.5" customHeight="1">
      <c r="B43" s="142" t="s">
        <v>1039</v>
      </c>
      <c r="C43" s="143"/>
      <c r="D43" s="143"/>
      <c r="E43" s="143"/>
      <c r="F43" s="143"/>
      <c r="G43" s="143"/>
      <c r="H43" s="143"/>
      <c r="I43" s="143"/>
      <c r="J43" s="144"/>
    </row>
    <row r="44" spans="2:11" ht="13.5" customHeight="1">
      <c r="B44" s="949" t="s">
        <v>323</v>
      </c>
      <c r="C44" s="950"/>
      <c r="D44" s="157" t="s">
        <v>443</v>
      </c>
      <c r="E44" s="808"/>
      <c r="F44" s="808"/>
      <c r="G44" s="808"/>
      <c r="H44" s="808"/>
      <c r="I44" s="808"/>
      <c r="J44" s="809"/>
    </row>
    <row r="45" spans="2:11" ht="13.5" customHeight="1">
      <c r="B45" s="949" t="s">
        <v>322</v>
      </c>
      <c r="C45" s="950"/>
      <c r="D45" s="157" t="s">
        <v>442</v>
      </c>
      <c r="E45" s="808"/>
      <c r="F45" s="808"/>
      <c r="G45" s="808"/>
      <c r="H45" s="808"/>
      <c r="I45" s="808"/>
      <c r="J45" s="809"/>
    </row>
    <row r="46" spans="2:11" ht="13.5" customHeight="1">
      <c r="B46" s="949" t="s">
        <v>321</v>
      </c>
      <c r="C46" s="950"/>
      <c r="D46" s="157" t="s">
        <v>447</v>
      </c>
      <c r="E46" s="808"/>
      <c r="F46" s="808"/>
      <c r="G46" s="808"/>
      <c r="H46" s="808"/>
      <c r="I46" s="808"/>
      <c r="J46" s="809"/>
    </row>
    <row r="47" spans="2:11" ht="13.5" customHeight="1">
      <c r="B47" s="949" t="s">
        <v>320</v>
      </c>
      <c r="C47" s="950"/>
      <c r="D47" s="157" t="s">
        <v>448</v>
      </c>
      <c r="E47" s="808"/>
      <c r="F47" s="808"/>
      <c r="G47" s="808"/>
      <c r="H47" s="808"/>
      <c r="I47" s="808"/>
      <c r="J47" s="809"/>
    </row>
    <row r="48" spans="2:11" ht="13.5" customHeight="1">
      <c r="B48" s="949" t="s">
        <v>319</v>
      </c>
      <c r="C48" s="950"/>
      <c r="D48" s="157" t="s">
        <v>444</v>
      </c>
      <c r="E48" s="808"/>
      <c r="F48" s="808"/>
      <c r="G48" s="808"/>
      <c r="H48" s="808"/>
      <c r="I48" s="808"/>
      <c r="J48" s="809"/>
    </row>
    <row r="49" spans="1:12" ht="13.5" customHeight="1">
      <c r="B49" s="949" t="s">
        <v>1195</v>
      </c>
      <c r="C49" s="950"/>
      <c r="D49" s="157" t="s">
        <v>449</v>
      </c>
      <c r="E49" s="808"/>
      <c r="F49" s="808"/>
      <c r="G49" s="808"/>
      <c r="H49" s="808"/>
      <c r="I49" s="808"/>
      <c r="J49" s="809"/>
    </row>
    <row r="50" spans="1:12" ht="13.5" customHeight="1">
      <c r="B50" s="949" t="s">
        <v>798</v>
      </c>
      <c r="C50" s="950"/>
      <c r="D50" s="156" t="s">
        <v>436</v>
      </c>
      <c r="E50" s="808"/>
      <c r="F50" s="808"/>
      <c r="G50" s="808"/>
      <c r="H50" s="808"/>
      <c r="I50" s="808"/>
      <c r="J50" s="809"/>
    </row>
    <row r="51" spans="1:12" ht="13.5" customHeight="1">
      <c r="A51" s="282"/>
      <c r="B51" s="949" t="s">
        <v>1027</v>
      </c>
      <c r="C51" s="950"/>
      <c r="D51" s="156" t="s">
        <v>445</v>
      </c>
      <c r="E51" s="808"/>
      <c r="F51" s="808"/>
      <c r="G51" s="808"/>
      <c r="H51" s="808"/>
      <c r="I51" s="808"/>
      <c r="J51" s="809"/>
      <c r="K51" s="282"/>
    </row>
    <row r="52" spans="1:12" ht="13.5" customHeight="1">
      <c r="A52" s="282"/>
      <c r="B52" s="951" t="s">
        <v>921</v>
      </c>
      <c r="C52" s="950"/>
      <c r="D52" s="156" t="s">
        <v>920</v>
      </c>
      <c r="E52" s="808"/>
      <c r="F52" s="808"/>
      <c r="G52" s="808"/>
      <c r="H52" s="808"/>
      <c r="I52" s="808"/>
      <c r="J52" s="809"/>
      <c r="K52" s="282"/>
    </row>
    <row r="53" spans="1:12" ht="13.5" customHeight="1">
      <c r="B53" s="951" t="s">
        <v>318</v>
      </c>
      <c r="C53" s="950"/>
      <c r="D53" s="156" t="s">
        <v>439</v>
      </c>
      <c r="E53" s="808"/>
      <c r="F53" s="808"/>
      <c r="G53" s="808"/>
      <c r="H53" s="810"/>
      <c r="I53" s="810"/>
      <c r="J53" s="965"/>
    </row>
    <row r="54" spans="1:12" ht="13.5" customHeight="1">
      <c r="B54" s="147" t="s">
        <v>1040</v>
      </c>
      <c r="C54" s="148"/>
      <c r="D54" s="148"/>
      <c r="E54" s="880"/>
      <c r="F54" s="880"/>
      <c r="G54" s="880"/>
      <c r="H54" s="880"/>
      <c r="I54" s="880"/>
      <c r="J54" s="881"/>
    </row>
    <row r="55" spans="1:12" ht="13.5" customHeight="1">
      <c r="B55" s="949" t="s">
        <v>317</v>
      </c>
      <c r="C55" s="950"/>
      <c r="D55" s="156" t="s">
        <v>437</v>
      </c>
      <c r="E55" s="808"/>
      <c r="F55" s="808"/>
      <c r="G55" s="808"/>
      <c r="H55" s="808"/>
      <c r="I55" s="808"/>
      <c r="J55" s="809"/>
    </row>
    <row r="56" spans="1:12" ht="13.5" customHeight="1">
      <c r="B56" s="949" t="s">
        <v>316</v>
      </c>
      <c r="C56" s="950"/>
      <c r="D56" s="156" t="s">
        <v>440</v>
      </c>
      <c r="E56" s="808"/>
      <c r="F56" s="808"/>
      <c r="G56" s="808"/>
      <c r="H56" s="808"/>
      <c r="I56" s="808"/>
      <c r="J56" s="809"/>
    </row>
    <row r="57" spans="1:12" ht="13.5" customHeight="1" thickBot="1">
      <c r="B57" s="952" t="s">
        <v>315</v>
      </c>
      <c r="C57" s="953"/>
      <c r="D57" s="281" t="s">
        <v>441</v>
      </c>
      <c r="E57" s="811"/>
      <c r="F57" s="811"/>
      <c r="G57" s="811"/>
      <c r="H57" s="811"/>
      <c r="I57" s="811"/>
      <c r="J57" s="812"/>
    </row>
    <row r="58" spans="1:12" ht="13.5" customHeight="1">
      <c r="D58" s="279"/>
      <c r="E58" s="279"/>
      <c r="F58" s="279"/>
      <c r="G58" s="279"/>
      <c r="H58" s="279"/>
      <c r="I58" s="279"/>
    </row>
    <row r="59" spans="1:12" ht="13.5" customHeight="1" thickBot="1">
      <c r="B59" s="280" t="str">
        <f>"設置学校一覧（"&amp;$I$10&amp;"年度の事業活動収支内訳表から）"</f>
        <v>設置学校一覧（2024年度の事業活動収支内訳表から）</v>
      </c>
      <c r="C59" s="280"/>
      <c r="D59" s="279"/>
      <c r="E59" s="279"/>
      <c r="F59" s="279"/>
      <c r="H59" s="139" t="s">
        <v>258</v>
      </c>
      <c r="I59" s="279"/>
    </row>
    <row r="60" spans="1:12" ht="13.5" customHeight="1" thickBot="1">
      <c r="B60" s="1211" t="s">
        <v>314</v>
      </c>
      <c r="C60" s="1212"/>
      <c r="D60" s="1213"/>
      <c r="E60" s="1208" t="s">
        <v>362</v>
      </c>
      <c r="F60" s="1209"/>
      <c r="G60" s="1208" t="s">
        <v>363</v>
      </c>
      <c r="H60" s="1210"/>
      <c r="I60" s="129"/>
    </row>
    <row r="61" spans="1:12" ht="13.5" customHeight="1">
      <c r="B61" s="1230"/>
      <c r="C61" s="1231"/>
      <c r="D61" s="1232"/>
      <c r="E61" s="1221"/>
      <c r="F61" s="1222"/>
      <c r="G61" s="1221"/>
      <c r="H61" s="1223"/>
      <c r="I61" s="129"/>
      <c r="J61" s="585"/>
      <c r="L61" s="600"/>
    </row>
    <row r="62" spans="1:12" ht="13.5" customHeight="1">
      <c r="B62" s="1224"/>
      <c r="C62" s="1225"/>
      <c r="D62" s="1226"/>
      <c r="E62" s="1218"/>
      <c r="F62" s="1219"/>
      <c r="G62" s="1218"/>
      <c r="H62" s="1220"/>
      <c r="I62" s="129"/>
      <c r="J62" s="585"/>
      <c r="L62" s="600"/>
    </row>
    <row r="63" spans="1:12" ht="13.5" customHeight="1">
      <c r="B63" s="1224"/>
      <c r="C63" s="1225"/>
      <c r="D63" s="1226"/>
      <c r="E63" s="1218"/>
      <c r="F63" s="1219"/>
      <c r="G63" s="1218"/>
      <c r="H63" s="1220"/>
      <c r="I63" s="129"/>
    </row>
    <row r="64" spans="1:12" ht="13.5" customHeight="1">
      <c r="B64" s="1224"/>
      <c r="C64" s="1225"/>
      <c r="D64" s="1226"/>
      <c r="E64" s="1218"/>
      <c r="F64" s="1219"/>
      <c r="G64" s="1218"/>
      <c r="H64" s="1220"/>
      <c r="I64" s="129"/>
    </row>
    <row r="65" spans="2:9" ht="13.5" customHeight="1">
      <c r="B65" s="1224"/>
      <c r="C65" s="1225"/>
      <c r="D65" s="1226"/>
      <c r="E65" s="1218"/>
      <c r="F65" s="1219"/>
      <c r="G65" s="1218"/>
      <c r="H65" s="1220"/>
      <c r="I65" s="129"/>
    </row>
    <row r="66" spans="2:9" ht="13.5" customHeight="1">
      <c r="B66" s="1224"/>
      <c r="C66" s="1225"/>
      <c r="D66" s="1226"/>
      <c r="E66" s="1218"/>
      <c r="F66" s="1219"/>
      <c r="G66" s="1218"/>
      <c r="H66" s="1220"/>
      <c r="I66" s="129"/>
    </row>
    <row r="67" spans="2:9" ht="13.5" customHeight="1" thickBot="1">
      <c r="B67" s="1227"/>
      <c r="C67" s="1228"/>
      <c r="D67" s="1229"/>
      <c r="E67" s="1215"/>
      <c r="F67" s="1216"/>
      <c r="G67" s="1215"/>
      <c r="H67" s="1217"/>
    </row>
    <row r="68" spans="2:9">
      <c r="B68" s="278"/>
      <c r="C68" s="278"/>
      <c r="D68" s="277"/>
      <c r="E68" s="277"/>
      <c r="F68" s="277"/>
      <c r="G68" s="277"/>
      <c r="H68" s="277"/>
      <c r="I68" s="277"/>
    </row>
  </sheetData>
  <mergeCells count="37">
    <mergeCell ref="B66:D66"/>
    <mergeCell ref="B67:D67"/>
    <mergeCell ref="B61:D61"/>
    <mergeCell ref="B62:D62"/>
    <mergeCell ref="B63:D63"/>
    <mergeCell ref="B64:D64"/>
    <mergeCell ref="B65:D65"/>
    <mergeCell ref="E61:F61"/>
    <mergeCell ref="G61:H61"/>
    <mergeCell ref="E62:F62"/>
    <mergeCell ref="G62:H62"/>
    <mergeCell ref="E63:F63"/>
    <mergeCell ref="G63:H63"/>
    <mergeCell ref="E67:F67"/>
    <mergeCell ref="G67:H67"/>
    <mergeCell ref="E64:F64"/>
    <mergeCell ref="G64:H64"/>
    <mergeCell ref="E65:F65"/>
    <mergeCell ref="G65:H65"/>
    <mergeCell ref="E66:F66"/>
    <mergeCell ref="G66:H66"/>
    <mergeCell ref="D6:E6"/>
    <mergeCell ref="F6:I6"/>
    <mergeCell ref="E60:F60"/>
    <mergeCell ref="G60:H60"/>
    <mergeCell ref="D7:E7"/>
    <mergeCell ref="F7:I7"/>
    <mergeCell ref="B60:D60"/>
    <mergeCell ref="D8:I8"/>
    <mergeCell ref="E2:F2"/>
    <mergeCell ref="G2:J2"/>
    <mergeCell ref="D4:E4"/>
    <mergeCell ref="F4:I4"/>
    <mergeCell ref="D5:E5"/>
    <mergeCell ref="F5:I5"/>
    <mergeCell ref="D3:E3"/>
    <mergeCell ref="F3:I3"/>
  </mergeCells>
  <phoneticPr fontId="45"/>
  <dataValidations count="6">
    <dataValidation type="list" allowBlank="1" showInputMessage="1" showErrorMessage="1" sqref="WVM983026 JA4 SW4 ACS4 AMO4 AWK4 BGG4 BQC4 BZY4 CJU4 CTQ4 DDM4 DNI4 DXE4 EHA4 EQW4 FAS4 FKO4 FUK4 GEG4 GOC4 GXY4 HHU4 HRQ4 IBM4 ILI4 IVE4 JFA4 JOW4 JYS4 KIO4 KSK4 LCG4 LMC4 LVY4 MFU4 MPQ4 MZM4 NJI4 NTE4 ODA4 OMW4 OWS4 PGO4 PQK4 QAG4 QKC4 QTY4 RDU4 RNQ4 RXM4 SHI4 SRE4 TBA4 TKW4 TUS4 UEO4 UOK4 UYG4 VIC4 VRY4 WBU4 WLQ4 WVM4 K65522 JA65522 SW65522 ACS65522 AMO65522 AWK65522 BGG65522 BQC65522 BZY65522 CJU65522 CTQ65522 DDM65522 DNI65522 DXE65522 EHA65522 EQW65522 FAS65522 FKO65522 FUK65522 GEG65522 GOC65522 GXY65522 HHU65522 HRQ65522 IBM65522 ILI65522 IVE65522 JFA65522 JOW65522 JYS65522 KIO65522 KSK65522 LCG65522 LMC65522 LVY65522 MFU65522 MPQ65522 MZM65522 NJI65522 NTE65522 ODA65522 OMW65522 OWS65522 PGO65522 PQK65522 QAG65522 QKC65522 QTY65522 RDU65522 RNQ65522 RXM65522 SHI65522 SRE65522 TBA65522 TKW65522 TUS65522 UEO65522 UOK65522 UYG65522 VIC65522 VRY65522 WBU65522 WLQ65522 WVM65522 K131058 JA131058 SW131058 ACS131058 AMO131058 AWK131058 BGG131058 BQC131058 BZY131058 CJU131058 CTQ131058 DDM131058 DNI131058 DXE131058 EHA131058 EQW131058 FAS131058 FKO131058 FUK131058 GEG131058 GOC131058 GXY131058 HHU131058 HRQ131058 IBM131058 ILI131058 IVE131058 JFA131058 JOW131058 JYS131058 KIO131058 KSK131058 LCG131058 LMC131058 LVY131058 MFU131058 MPQ131058 MZM131058 NJI131058 NTE131058 ODA131058 OMW131058 OWS131058 PGO131058 PQK131058 QAG131058 QKC131058 QTY131058 RDU131058 RNQ131058 RXM131058 SHI131058 SRE131058 TBA131058 TKW131058 TUS131058 UEO131058 UOK131058 UYG131058 VIC131058 VRY131058 WBU131058 WLQ131058 WVM131058 K196594 JA196594 SW196594 ACS196594 AMO196594 AWK196594 BGG196594 BQC196594 BZY196594 CJU196594 CTQ196594 DDM196594 DNI196594 DXE196594 EHA196594 EQW196594 FAS196594 FKO196594 FUK196594 GEG196594 GOC196594 GXY196594 HHU196594 HRQ196594 IBM196594 ILI196594 IVE196594 JFA196594 JOW196594 JYS196594 KIO196594 KSK196594 LCG196594 LMC196594 LVY196594 MFU196594 MPQ196594 MZM196594 NJI196594 NTE196594 ODA196594 OMW196594 OWS196594 PGO196594 PQK196594 QAG196594 QKC196594 QTY196594 RDU196594 RNQ196594 RXM196594 SHI196594 SRE196594 TBA196594 TKW196594 TUS196594 UEO196594 UOK196594 UYG196594 VIC196594 VRY196594 WBU196594 WLQ196594 WVM196594 K262130 JA262130 SW262130 ACS262130 AMO262130 AWK262130 BGG262130 BQC262130 BZY262130 CJU262130 CTQ262130 DDM262130 DNI262130 DXE262130 EHA262130 EQW262130 FAS262130 FKO262130 FUK262130 GEG262130 GOC262130 GXY262130 HHU262130 HRQ262130 IBM262130 ILI262130 IVE262130 JFA262130 JOW262130 JYS262130 KIO262130 KSK262130 LCG262130 LMC262130 LVY262130 MFU262130 MPQ262130 MZM262130 NJI262130 NTE262130 ODA262130 OMW262130 OWS262130 PGO262130 PQK262130 QAG262130 QKC262130 QTY262130 RDU262130 RNQ262130 RXM262130 SHI262130 SRE262130 TBA262130 TKW262130 TUS262130 UEO262130 UOK262130 UYG262130 VIC262130 VRY262130 WBU262130 WLQ262130 WVM262130 K327666 JA327666 SW327666 ACS327666 AMO327666 AWK327666 BGG327666 BQC327666 BZY327666 CJU327666 CTQ327666 DDM327666 DNI327666 DXE327666 EHA327666 EQW327666 FAS327666 FKO327666 FUK327666 GEG327666 GOC327666 GXY327666 HHU327666 HRQ327666 IBM327666 ILI327666 IVE327666 JFA327666 JOW327666 JYS327666 KIO327666 KSK327666 LCG327666 LMC327666 LVY327666 MFU327666 MPQ327666 MZM327666 NJI327666 NTE327666 ODA327666 OMW327666 OWS327666 PGO327666 PQK327666 QAG327666 QKC327666 QTY327666 RDU327666 RNQ327666 RXM327666 SHI327666 SRE327666 TBA327666 TKW327666 TUS327666 UEO327666 UOK327666 UYG327666 VIC327666 VRY327666 WBU327666 WLQ327666 WVM327666 K393202 JA393202 SW393202 ACS393202 AMO393202 AWK393202 BGG393202 BQC393202 BZY393202 CJU393202 CTQ393202 DDM393202 DNI393202 DXE393202 EHA393202 EQW393202 FAS393202 FKO393202 FUK393202 GEG393202 GOC393202 GXY393202 HHU393202 HRQ393202 IBM393202 ILI393202 IVE393202 JFA393202 JOW393202 JYS393202 KIO393202 KSK393202 LCG393202 LMC393202 LVY393202 MFU393202 MPQ393202 MZM393202 NJI393202 NTE393202 ODA393202 OMW393202 OWS393202 PGO393202 PQK393202 QAG393202 QKC393202 QTY393202 RDU393202 RNQ393202 RXM393202 SHI393202 SRE393202 TBA393202 TKW393202 TUS393202 UEO393202 UOK393202 UYG393202 VIC393202 VRY393202 WBU393202 WLQ393202 WVM393202 K458738 JA458738 SW458738 ACS458738 AMO458738 AWK458738 BGG458738 BQC458738 BZY458738 CJU458738 CTQ458738 DDM458738 DNI458738 DXE458738 EHA458738 EQW458738 FAS458738 FKO458738 FUK458738 GEG458738 GOC458738 GXY458738 HHU458738 HRQ458738 IBM458738 ILI458738 IVE458738 JFA458738 JOW458738 JYS458738 KIO458738 KSK458738 LCG458738 LMC458738 LVY458738 MFU458738 MPQ458738 MZM458738 NJI458738 NTE458738 ODA458738 OMW458738 OWS458738 PGO458738 PQK458738 QAG458738 QKC458738 QTY458738 RDU458738 RNQ458738 RXM458738 SHI458738 SRE458738 TBA458738 TKW458738 TUS458738 UEO458738 UOK458738 UYG458738 VIC458738 VRY458738 WBU458738 WLQ458738 WVM458738 K524274 JA524274 SW524274 ACS524274 AMO524274 AWK524274 BGG524274 BQC524274 BZY524274 CJU524274 CTQ524274 DDM524274 DNI524274 DXE524274 EHA524274 EQW524274 FAS524274 FKO524274 FUK524274 GEG524274 GOC524274 GXY524274 HHU524274 HRQ524274 IBM524274 ILI524274 IVE524274 JFA524274 JOW524274 JYS524274 KIO524274 KSK524274 LCG524274 LMC524274 LVY524274 MFU524274 MPQ524274 MZM524274 NJI524274 NTE524274 ODA524274 OMW524274 OWS524274 PGO524274 PQK524274 QAG524274 QKC524274 QTY524274 RDU524274 RNQ524274 RXM524274 SHI524274 SRE524274 TBA524274 TKW524274 TUS524274 UEO524274 UOK524274 UYG524274 VIC524274 VRY524274 WBU524274 WLQ524274 WVM524274 K589810 JA589810 SW589810 ACS589810 AMO589810 AWK589810 BGG589810 BQC589810 BZY589810 CJU589810 CTQ589810 DDM589810 DNI589810 DXE589810 EHA589810 EQW589810 FAS589810 FKO589810 FUK589810 GEG589810 GOC589810 GXY589810 HHU589810 HRQ589810 IBM589810 ILI589810 IVE589810 JFA589810 JOW589810 JYS589810 KIO589810 KSK589810 LCG589810 LMC589810 LVY589810 MFU589810 MPQ589810 MZM589810 NJI589810 NTE589810 ODA589810 OMW589810 OWS589810 PGO589810 PQK589810 QAG589810 QKC589810 QTY589810 RDU589810 RNQ589810 RXM589810 SHI589810 SRE589810 TBA589810 TKW589810 TUS589810 UEO589810 UOK589810 UYG589810 VIC589810 VRY589810 WBU589810 WLQ589810 WVM589810 K655346 JA655346 SW655346 ACS655346 AMO655346 AWK655346 BGG655346 BQC655346 BZY655346 CJU655346 CTQ655346 DDM655346 DNI655346 DXE655346 EHA655346 EQW655346 FAS655346 FKO655346 FUK655346 GEG655346 GOC655346 GXY655346 HHU655346 HRQ655346 IBM655346 ILI655346 IVE655346 JFA655346 JOW655346 JYS655346 KIO655346 KSK655346 LCG655346 LMC655346 LVY655346 MFU655346 MPQ655346 MZM655346 NJI655346 NTE655346 ODA655346 OMW655346 OWS655346 PGO655346 PQK655346 QAG655346 QKC655346 QTY655346 RDU655346 RNQ655346 RXM655346 SHI655346 SRE655346 TBA655346 TKW655346 TUS655346 UEO655346 UOK655346 UYG655346 VIC655346 VRY655346 WBU655346 WLQ655346 WVM655346 K720882 JA720882 SW720882 ACS720882 AMO720882 AWK720882 BGG720882 BQC720882 BZY720882 CJU720882 CTQ720882 DDM720882 DNI720882 DXE720882 EHA720882 EQW720882 FAS720882 FKO720882 FUK720882 GEG720882 GOC720882 GXY720882 HHU720882 HRQ720882 IBM720882 ILI720882 IVE720882 JFA720882 JOW720882 JYS720882 KIO720882 KSK720882 LCG720882 LMC720882 LVY720882 MFU720882 MPQ720882 MZM720882 NJI720882 NTE720882 ODA720882 OMW720882 OWS720882 PGO720882 PQK720882 QAG720882 QKC720882 QTY720882 RDU720882 RNQ720882 RXM720882 SHI720882 SRE720882 TBA720882 TKW720882 TUS720882 UEO720882 UOK720882 UYG720882 VIC720882 VRY720882 WBU720882 WLQ720882 WVM720882 K786418 JA786418 SW786418 ACS786418 AMO786418 AWK786418 BGG786418 BQC786418 BZY786418 CJU786418 CTQ786418 DDM786418 DNI786418 DXE786418 EHA786418 EQW786418 FAS786418 FKO786418 FUK786418 GEG786418 GOC786418 GXY786418 HHU786418 HRQ786418 IBM786418 ILI786418 IVE786418 JFA786418 JOW786418 JYS786418 KIO786418 KSK786418 LCG786418 LMC786418 LVY786418 MFU786418 MPQ786418 MZM786418 NJI786418 NTE786418 ODA786418 OMW786418 OWS786418 PGO786418 PQK786418 QAG786418 QKC786418 QTY786418 RDU786418 RNQ786418 RXM786418 SHI786418 SRE786418 TBA786418 TKW786418 TUS786418 UEO786418 UOK786418 UYG786418 VIC786418 VRY786418 WBU786418 WLQ786418 WVM786418 K851954 JA851954 SW851954 ACS851954 AMO851954 AWK851954 BGG851954 BQC851954 BZY851954 CJU851954 CTQ851954 DDM851954 DNI851954 DXE851954 EHA851954 EQW851954 FAS851954 FKO851954 FUK851954 GEG851954 GOC851954 GXY851954 HHU851954 HRQ851954 IBM851954 ILI851954 IVE851954 JFA851954 JOW851954 JYS851954 KIO851954 KSK851954 LCG851954 LMC851954 LVY851954 MFU851954 MPQ851954 MZM851954 NJI851954 NTE851954 ODA851954 OMW851954 OWS851954 PGO851954 PQK851954 QAG851954 QKC851954 QTY851954 RDU851954 RNQ851954 RXM851954 SHI851954 SRE851954 TBA851954 TKW851954 TUS851954 UEO851954 UOK851954 UYG851954 VIC851954 VRY851954 WBU851954 WLQ851954 WVM851954 K917490 JA917490 SW917490 ACS917490 AMO917490 AWK917490 BGG917490 BQC917490 BZY917490 CJU917490 CTQ917490 DDM917490 DNI917490 DXE917490 EHA917490 EQW917490 FAS917490 FKO917490 FUK917490 GEG917490 GOC917490 GXY917490 HHU917490 HRQ917490 IBM917490 ILI917490 IVE917490 JFA917490 JOW917490 JYS917490 KIO917490 KSK917490 LCG917490 LMC917490 LVY917490 MFU917490 MPQ917490 MZM917490 NJI917490 NTE917490 ODA917490 OMW917490 OWS917490 PGO917490 PQK917490 QAG917490 QKC917490 QTY917490 RDU917490 RNQ917490 RXM917490 SHI917490 SRE917490 TBA917490 TKW917490 TUS917490 UEO917490 UOK917490 UYG917490 VIC917490 VRY917490 WBU917490 WLQ917490 WVM917490 K983026 JA983026 SW983026 ACS983026 AMO983026 AWK983026 BGG983026 BQC983026 BZY983026 CJU983026 CTQ983026 DDM983026 DNI983026 DXE983026 EHA983026 EQW983026 FAS983026 FKO983026 FUK983026 GEG983026 GOC983026 GXY983026 HHU983026 HRQ983026 IBM983026 ILI983026 IVE983026 JFA983026 JOW983026 JYS983026 KIO983026 KSK983026 LCG983026 LMC983026 LVY983026 MFU983026 MPQ983026 MZM983026 NJI983026 NTE983026 ODA983026 OMW983026 OWS983026 PGO983026 PQK983026 QAG983026 QKC983026 QTY983026 RDU983026 RNQ983026 RXM983026 SHI983026 SRE983026 TBA983026 TKW983026 TUS983026 UEO983026 UOK983026 UYG983026 VIC983026 VRY983026 WBU983026 WLQ983026">
      <formula1>"大学,短期大学"</formula1>
    </dataValidation>
    <dataValidation type="list" allowBlank="1" showInputMessage="1" showErrorMessage="1" sqref="J65521 IW7:IZ7 SS7:SV7 ACO7:ACR7 AMK7:AMN7 AWG7:AWJ7 BGC7:BGF7 BPY7:BQB7 BZU7:BZX7 CJQ7:CJT7 CTM7:CTP7 DDI7:DDL7 DNE7:DNH7 DXA7:DXD7 EGW7:EGZ7 EQS7:EQV7 FAO7:FAR7 FKK7:FKN7 FUG7:FUJ7 GEC7:GEF7 GNY7:GOB7 GXU7:GXX7 HHQ7:HHT7 HRM7:HRP7 IBI7:IBL7 ILE7:ILH7 IVA7:IVD7 JEW7:JEZ7 JOS7:JOV7 JYO7:JYR7 KIK7:KIN7 KSG7:KSJ7 LCC7:LCF7 LLY7:LMB7 LVU7:LVX7 MFQ7:MFT7 MPM7:MPP7 MZI7:MZL7 NJE7:NJH7 NTA7:NTD7 OCW7:OCZ7 OMS7:OMV7 OWO7:OWR7 PGK7:PGN7 PQG7:PQJ7 QAC7:QAF7 QJY7:QKB7 QTU7:QTX7 RDQ7:RDT7 RNM7:RNP7 RXI7:RXL7 SHE7:SHH7 SRA7:SRD7 TAW7:TAZ7 TKS7:TKV7 TUO7:TUR7 UEK7:UEN7 UOG7:UOJ7 UYC7:UYF7 VHY7:VIB7 VRU7:VRX7 WBQ7:WBT7 WLM7:WLP7 WVI7:WVL7 IW65525:IZ65525 SS65525:SV65525 ACO65525:ACR65525 AMK65525:AMN65525 AWG65525:AWJ65525 BGC65525:BGF65525 BPY65525:BQB65525 BZU65525:BZX65525 CJQ65525:CJT65525 CTM65525:CTP65525 DDI65525:DDL65525 DNE65525:DNH65525 DXA65525:DXD65525 EGW65525:EGZ65525 EQS65525:EQV65525 FAO65525:FAR65525 FKK65525:FKN65525 FUG65525:FUJ65525 GEC65525:GEF65525 GNY65525:GOB65525 GXU65525:GXX65525 HHQ65525:HHT65525 HRM65525:HRP65525 IBI65525:IBL65525 ILE65525:ILH65525 IVA65525:IVD65525 JEW65525:JEZ65525 JOS65525:JOV65525 JYO65525:JYR65525 KIK65525:KIN65525 KSG65525:KSJ65525 LCC65525:LCF65525 LLY65525:LMB65525 LVU65525:LVX65525 MFQ65525:MFT65525 MPM65525:MPP65525 MZI65525:MZL65525 NJE65525:NJH65525 NTA65525:NTD65525 OCW65525:OCZ65525 OMS65525:OMV65525 OWO65525:OWR65525 PGK65525:PGN65525 PQG65525:PQJ65525 QAC65525:QAF65525 QJY65525:QKB65525 QTU65525:QTX65525 RDQ65525:RDT65525 RNM65525:RNP65525 RXI65525:RXL65525 SHE65525:SHH65525 SRA65525:SRD65525 TAW65525:TAZ65525 TKS65525:TKV65525 TUO65525:TUR65525 UEK65525:UEN65525 UOG65525:UOJ65525 UYC65525:UYF65525 VHY65525:VIB65525 VRU65525:VRX65525 WBQ65525:WBT65525 WLM65525:WLP65525 WVI65525:WVL65525 IW131061:IZ131061 SS131061:SV131061 ACO131061:ACR131061 AMK131061:AMN131061 AWG131061:AWJ131061 BGC131061:BGF131061 BPY131061:BQB131061 BZU131061:BZX131061 CJQ131061:CJT131061 CTM131061:CTP131061 DDI131061:DDL131061 DNE131061:DNH131061 DXA131061:DXD131061 EGW131061:EGZ131061 EQS131061:EQV131061 FAO131061:FAR131061 FKK131061:FKN131061 FUG131061:FUJ131061 GEC131061:GEF131061 GNY131061:GOB131061 GXU131061:GXX131061 HHQ131061:HHT131061 HRM131061:HRP131061 IBI131061:IBL131061 ILE131061:ILH131061 IVA131061:IVD131061 JEW131061:JEZ131061 JOS131061:JOV131061 JYO131061:JYR131061 KIK131061:KIN131061 KSG131061:KSJ131061 LCC131061:LCF131061 LLY131061:LMB131061 LVU131061:LVX131061 MFQ131061:MFT131061 MPM131061:MPP131061 MZI131061:MZL131061 NJE131061:NJH131061 NTA131061:NTD131061 OCW131061:OCZ131061 OMS131061:OMV131061 OWO131061:OWR131061 PGK131061:PGN131061 PQG131061:PQJ131061 QAC131061:QAF131061 QJY131061:QKB131061 QTU131061:QTX131061 RDQ131061:RDT131061 RNM131061:RNP131061 RXI131061:RXL131061 SHE131061:SHH131061 SRA131061:SRD131061 TAW131061:TAZ131061 TKS131061:TKV131061 TUO131061:TUR131061 UEK131061:UEN131061 UOG131061:UOJ131061 UYC131061:UYF131061 VHY131061:VIB131061 VRU131061:VRX131061 WBQ131061:WBT131061 WLM131061:WLP131061 WVI131061:WVL131061 IW196597:IZ196597 SS196597:SV196597 ACO196597:ACR196597 AMK196597:AMN196597 AWG196597:AWJ196597 BGC196597:BGF196597 BPY196597:BQB196597 BZU196597:BZX196597 CJQ196597:CJT196597 CTM196597:CTP196597 DDI196597:DDL196597 DNE196597:DNH196597 DXA196597:DXD196597 EGW196597:EGZ196597 EQS196597:EQV196597 FAO196597:FAR196597 FKK196597:FKN196597 FUG196597:FUJ196597 GEC196597:GEF196597 GNY196597:GOB196597 GXU196597:GXX196597 HHQ196597:HHT196597 HRM196597:HRP196597 IBI196597:IBL196597 ILE196597:ILH196597 IVA196597:IVD196597 JEW196597:JEZ196597 JOS196597:JOV196597 JYO196597:JYR196597 KIK196597:KIN196597 KSG196597:KSJ196597 LCC196597:LCF196597 LLY196597:LMB196597 LVU196597:LVX196597 MFQ196597:MFT196597 MPM196597:MPP196597 MZI196597:MZL196597 NJE196597:NJH196597 NTA196597:NTD196597 OCW196597:OCZ196597 OMS196597:OMV196597 OWO196597:OWR196597 PGK196597:PGN196597 PQG196597:PQJ196597 QAC196597:QAF196597 QJY196597:QKB196597 QTU196597:QTX196597 RDQ196597:RDT196597 RNM196597:RNP196597 RXI196597:RXL196597 SHE196597:SHH196597 SRA196597:SRD196597 TAW196597:TAZ196597 TKS196597:TKV196597 TUO196597:TUR196597 UEK196597:UEN196597 UOG196597:UOJ196597 UYC196597:UYF196597 VHY196597:VIB196597 VRU196597:VRX196597 WBQ196597:WBT196597 WLM196597:WLP196597 WVI196597:WVL196597 IW262133:IZ262133 SS262133:SV262133 ACO262133:ACR262133 AMK262133:AMN262133 AWG262133:AWJ262133 BGC262133:BGF262133 BPY262133:BQB262133 BZU262133:BZX262133 CJQ262133:CJT262133 CTM262133:CTP262133 DDI262133:DDL262133 DNE262133:DNH262133 DXA262133:DXD262133 EGW262133:EGZ262133 EQS262133:EQV262133 FAO262133:FAR262133 FKK262133:FKN262133 FUG262133:FUJ262133 GEC262133:GEF262133 GNY262133:GOB262133 GXU262133:GXX262133 HHQ262133:HHT262133 HRM262133:HRP262133 IBI262133:IBL262133 ILE262133:ILH262133 IVA262133:IVD262133 JEW262133:JEZ262133 JOS262133:JOV262133 JYO262133:JYR262133 KIK262133:KIN262133 KSG262133:KSJ262133 LCC262133:LCF262133 LLY262133:LMB262133 LVU262133:LVX262133 MFQ262133:MFT262133 MPM262133:MPP262133 MZI262133:MZL262133 NJE262133:NJH262133 NTA262133:NTD262133 OCW262133:OCZ262133 OMS262133:OMV262133 OWO262133:OWR262133 PGK262133:PGN262133 PQG262133:PQJ262133 QAC262133:QAF262133 QJY262133:QKB262133 QTU262133:QTX262133 RDQ262133:RDT262133 RNM262133:RNP262133 RXI262133:RXL262133 SHE262133:SHH262133 SRA262133:SRD262133 TAW262133:TAZ262133 TKS262133:TKV262133 TUO262133:TUR262133 UEK262133:UEN262133 UOG262133:UOJ262133 UYC262133:UYF262133 VHY262133:VIB262133 VRU262133:VRX262133 WBQ262133:WBT262133 WLM262133:WLP262133 WVI262133:WVL262133 IW327669:IZ327669 SS327669:SV327669 ACO327669:ACR327669 AMK327669:AMN327669 AWG327669:AWJ327669 BGC327669:BGF327669 BPY327669:BQB327669 BZU327669:BZX327669 CJQ327669:CJT327669 CTM327669:CTP327669 DDI327669:DDL327669 DNE327669:DNH327669 DXA327669:DXD327669 EGW327669:EGZ327669 EQS327669:EQV327669 FAO327669:FAR327669 FKK327669:FKN327669 FUG327669:FUJ327669 GEC327669:GEF327669 GNY327669:GOB327669 GXU327669:GXX327669 HHQ327669:HHT327669 HRM327669:HRP327669 IBI327669:IBL327669 ILE327669:ILH327669 IVA327669:IVD327669 JEW327669:JEZ327669 JOS327669:JOV327669 JYO327669:JYR327669 KIK327669:KIN327669 KSG327669:KSJ327669 LCC327669:LCF327669 LLY327669:LMB327669 LVU327669:LVX327669 MFQ327669:MFT327669 MPM327669:MPP327669 MZI327669:MZL327669 NJE327669:NJH327669 NTA327669:NTD327669 OCW327669:OCZ327669 OMS327669:OMV327669 OWO327669:OWR327669 PGK327669:PGN327669 PQG327669:PQJ327669 QAC327669:QAF327669 QJY327669:QKB327669 QTU327669:QTX327669 RDQ327669:RDT327669 RNM327669:RNP327669 RXI327669:RXL327669 SHE327669:SHH327669 SRA327669:SRD327669 TAW327669:TAZ327669 TKS327669:TKV327669 TUO327669:TUR327669 UEK327669:UEN327669 UOG327669:UOJ327669 UYC327669:UYF327669 VHY327669:VIB327669 VRU327669:VRX327669 WBQ327669:WBT327669 WLM327669:WLP327669 WVI327669:WVL327669 IW393205:IZ393205 SS393205:SV393205 ACO393205:ACR393205 AMK393205:AMN393205 AWG393205:AWJ393205 BGC393205:BGF393205 BPY393205:BQB393205 BZU393205:BZX393205 CJQ393205:CJT393205 CTM393205:CTP393205 DDI393205:DDL393205 DNE393205:DNH393205 DXA393205:DXD393205 EGW393205:EGZ393205 EQS393205:EQV393205 FAO393205:FAR393205 FKK393205:FKN393205 FUG393205:FUJ393205 GEC393205:GEF393205 GNY393205:GOB393205 GXU393205:GXX393205 HHQ393205:HHT393205 HRM393205:HRP393205 IBI393205:IBL393205 ILE393205:ILH393205 IVA393205:IVD393205 JEW393205:JEZ393205 JOS393205:JOV393205 JYO393205:JYR393205 KIK393205:KIN393205 KSG393205:KSJ393205 LCC393205:LCF393205 LLY393205:LMB393205 LVU393205:LVX393205 MFQ393205:MFT393205 MPM393205:MPP393205 MZI393205:MZL393205 NJE393205:NJH393205 NTA393205:NTD393205 OCW393205:OCZ393205 OMS393205:OMV393205 OWO393205:OWR393205 PGK393205:PGN393205 PQG393205:PQJ393205 QAC393205:QAF393205 QJY393205:QKB393205 QTU393205:QTX393205 RDQ393205:RDT393205 RNM393205:RNP393205 RXI393205:RXL393205 SHE393205:SHH393205 SRA393205:SRD393205 TAW393205:TAZ393205 TKS393205:TKV393205 TUO393205:TUR393205 UEK393205:UEN393205 UOG393205:UOJ393205 UYC393205:UYF393205 VHY393205:VIB393205 VRU393205:VRX393205 WBQ393205:WBT393205 WLM393205:WLP393205 WVI393205:WVL393205 IW458741:IZ458741 SS458741:SV458741 ACO458741:ACR458741 AMK458741:AMN458741 AWG458741:AWJ458741 BGC458741:BGF458741 BPY458741:BQB458741 BZU458741:BZX458741 CJQ458741:CJT458741 CTM458741:CTP458741 DDI458741:DDL458741 DNE458741:DNH458741 DXA458741:DXD458741 EGW458741:EGZ458741 EQS458741:EQV458741 FAO458741:FAR458741 FKK458741:FKN458741 FUG458741:FUJ458741 GEC458741:GEF458741 GNY458741:GOB458741 GXU458741:GXX458741 HHQ458741:HHT458741 HRM458741:HRP458741 IBI458741:IBL458741 ILE458741:ILH458741 IVA458741:IVD458741 JEW458741:JEZ458741 JOS458741:JOV458741 JYO458741:JYR458741 KIK458741:KIN458741 KSG458741:KSJ458741 LCC458741:LCF458741 LLY458741:LMB458741 LVU458741:LVX458741 MFQ458741:MFT458741 MPM458741:MPP458741 MZI458741:MZL458741 NJE458741:NJH458741 NTA458741:NTD458741 OCW458741:OCZ458741 OMS458741:OMV458741 OWO458741:OWR458741 PGK458741:PGN458741 PQG458741:PQJ458741 QAC458741:QAF458741 QJY458741:QKB458741 QTU458741:QTX458741 RDQ458741:RDT458741 RNM458741:RNP458741 RXI458741:RXL458741 SHE458741:SHH458741 SRA458741:SRD458741 TAW458741:TAZ458741 TKS458741:TKV458741 TUO458741:TUR458741 UEK458741:UEN458741 UOG458741:UOJ458741 UYC458741:UYF458741 VHY458741:VIB458741 VRU458741:VRX458741 WBQ458741:WBT458741 WLM458741:WLP458741 WVI458741:WVL458741 IW524277:IZ524277 SS524277:SV524277 ACO524277:ACR524277 AMK524277:AMN524277 AWG524277:AWJ524277 BGC524277:BGF524277 BPY524277:BQB524277 BZU524277:BZX524277 CJQ524277:CJT524277 CTM524277:CTP524277 DDI524277:DDL524277 DNE524277:DNH524277 DXA524277:DXD524277 EGW524277:EGZ524277 EQS524277:EQV524277 FAO524277:FAR524277 FKK524277:FKN524277 FUG524277:FUJ524277 GEC524277:GEF524277 GNY524277:GOB524277 GXU524277:GXX524277 HHQ524277:HHT524277 HRM524277:HRP524277 IBI524277:IBL524277 ILE524277:ILH524277 IVA524277:IVD524277 JEW524277:JEZ524277 JOS524277:JOV524277 JYO524277:JYR524277 KIK524277:KIN524277 KSG524277:KSJ524277 LCC524277:LCF524277 LLY524277:LMB524277 LVU524277:LVX524277 MFQ524277:MFT524277 MPM524277:MPP524277 MZI524277:MZL524277 NJE524277:NJH524277 NTA524277:NTD524277 OCW524277:OCZ524277 OMS524277:OMV524277 OWO524277:OWR524277 PGK524277:PGN524277 PQG524277:PQJ524277 QAC524277:QAF524277 QJY524277:QKB524277 QTU524277:QTX524277 RDQ524277:RDT524277 RNM524277:RNP524277 RXI524277:RXL524277 SHE524277:SHH524277 SRA524277:SRD524277 TAW524277:TAZ524277 TKS524277:TKV524277 TUO524277:TUR524277 UEK524277:UEN524277 UOG524277:UOJ524277 UYC524277:UYF524277 VHY524277:VIB524277 VRU524277:VRX524277 WBQ524277:WBT524277 WLM524277:WLP524277 WVI524277:WVL524277 IW589813:IZ589813 SS589813:SV589813 ACO589813:ACR589813 AMK589813:AMN589813 AWG589813:AWJ589813 BGC589813:BGF589813 BPY589813:BQB589813 BZU589813:BZX589813 CJQ589813:CJT589813 CTM589813:CTP589813 DDI589813:DDL589813 DNE589813:DNH589813 DXA589813:DXD589813 EGW589813:EGZ589813 EQS589813:EQV589813 FAO589813:FAR589813 FKK589813:FKN589813 FUG589813:FUJ589813 GEC589813:GEF589813 GNY589813:GOB589813 GXU589813:GXX589813 HHQ589813:HHT589813 HRM589813:HRP589813 IBI589813:IBL589813 ILE589813:ILH589813 IVA589813:IVD589813 JEW589813:JEZ589813 JOS589813:JOV589813 JYO589813:JYR589813 KIK589813:KIN589813 KSG589813:KSJ589813 LCC589813:LCF589813 LLY589813:LMB589813 LVU589813:LVX589813 MFQ589813:MFT589813 MPM589813:MPP589813 MZI589813:MZL589813 NJE589813:NJH589813 NTA589813:NTD589813 OCW589813:OCZ589813 OMS589813:OMV589813 OWO589813:OWR589813 PGK589813:PGN589813 PQG589813:PQJ589813 QAC589813:QAF589813 QJY589813:QKB589813 QTU589813:QTX589813 RDQ589813:RDT589813 RNM589813:RNP589813 RXI589813:RXL589813 SHE589813:SHH589813 SRA589813:SRD589813 TAW589813:TAZ589813 TKS589813:TKV589813 TUO589813:TUR589813 UEK589813:UEN589813 UOG589813:UOJ589813 UYC589813:UYF589813 VHY589813:VIB589813 VRU589813:VRX589813 WBQ589813:WBT589813 WLM589813:WLP589813 WVI589813:WVL589813 IW655349:IZ655349 SS655349:SV655349 ACO655349:ACR655349 AMK655349:AMN655349 AWG655349:AWJ655349 BGC655349:BGF655349 BPY655349:BQB655349 BZU655349:BZX655349 CJQ655349:CJT655349 CTM655349:CTP655349 DDI655349:DDL655349 DNE655349:DNH655349 DXA655349:DXD655349 EGW655349:EGZ655349 EQS655349:EQV655349 FAO655349:FAR655349 FKK655349:FKN655349 FUG655349:FUJ655349 GEC655349:GEF655349 GNY655349:GOB655349 GXU655349:GXX655349 HHQ655349:HHT655349 HRM655349:HRP655349 IBI655349:IBL655349 ILE655349:ILH655349 IVA655349:IVD655349 JEW655349:JEZ655349 JOS655349:JOV655349 JYO655349:JYR655349 KIK655349:KIN655349 KSG655349:KSJ655349 LCC655349:LCF655349 LLY655349:LMB655349 LVU655349:LVX655349 MFQ655349:MFT655349 MPM655349:MPP655349 MZI655349:MZL655349 NJE655349:NJH655349 NTA655349:NTD655349 OCW655349:OCZ655349 OMS655349:OMV655349 OWO655349:OWR655349 PGK655349:PGN655349 PQG655349:PQJ655349 QAC655349:QAF655349 QJY655349:QKB655349 QTU655349:QTX655349 RDQ655349:RDT655349 RNM655349:RNP655349 RXI655349:RXL655349 SHE655349:SHH655349 SRA655349:SRD655349 TAW655349:TAZ655349 TKS655349:TKV655349 TUO655349:TUR655349 UEK655349:UEN655349 UOG655349:UOJ655349 UYC655349:UYF655349 VHY655349:VIB655349 VRU655349:VRX655349 WBQ655349:WBT655349 WLM655349:WLP655349 WVI655349:WVL655349 IW720885:IZ720885 SS720885:SV720885 ACO720885:ACR720885 AMK720885:AMN720885 AWG720885:AWJ720885 BGC720885:BGF720885 BPY720885:BQB720885 BZU720885:BZX720885 CJQ720885:CJT720885 CTM720885:CTP720885 DDI720885:DDL720885 DNE720885:DNH720885 DXA720885:DXD720885 EGW720885:EGZ720885 EQS720885:EQV720885 FAO720885:FAR720885 FKK720885:FKN720885 FUG720885:FUJ720885 GEC720885:GEF720885 GNY720885:GOB720885 GXU720885:GXX720885 HHQ720885:HHT720885 HRM720885:HRP720885 IBI720885:IBL720885 ILE720885:ILH720885 IVA720885:IVD720885 JEW720885:JEZ720885 JOS720885:JOV720885 JYO720885:JYR720885 KIK720885:KIN720885 KSG720885:KSJ720885 LCC720885:LCF720885 LLY720885:LMB720885 LVU720885:LVX720885 MFQ720885:MFT720885 MPM720885:MPP720885 MZI720885:MZL720885 NJE720885:NJH720885 NTA720885:NTD720885 OCW720885:OCZ720885 OMS720885:OMV720885 OWO720885:OWR720885 PGK720885:PGN720885 PQG720885:PQJ720885 QAC720885:QAF720885 QJY720885:QKB720885 QTU720885:QTX720885 RDQ720885:RDT720885 RNM720885:RNP720885 RXI720885:RXL720885 SHE720885:SHH720885 SRA720885:SRD720885 TAW720885:TAZ720885 TKS720885:TKV720885 TUO720885:TUR720885 UEK720885:UEN720885 UOG720885:UOJ720885 UYC720885:UYF720885 VHY720885:VIB720885 VRU720885:VRX720885 WBQ720885:WBT720885 WLM720885:WLP720885 WVI720885:WVL720885 IW786421:IZ786421 SS786421:SV786421 ACO786421:ACR786421 AMK786421:AMN786421 AWG786421:AWJ786421 BGC786421:BGF786421 BPY786421:BQB786421 BZU786421:BZX786421 CJQ786421:CJT786421 CTM786421:CTP786421 DDI786421:DDL786421 DNE786421:DNH786421 DXA786421:DXD786421 EGW786421:EGZ786421 EQS786421:EQV786421 FAO786421:FAR786421 FKK786421:FKN786421 FUG786421:FUJ786421 GEC786421:GEF786421 GNY786421:GOB786421 GXU786421:GXX786421 HHQ786421:HHT786421 HRM786421:HRP786421 IBI786421:IBL786421 ILE786421:ILH786421 IVA786421:IVD786421 JEW786421:JEZ786421 JOS786421:JOV786421 JYO786421:JYR786421 KIK786421:KIN786421 KSG786421:KSJ786421 LCC786421:LCF786421 LLY786421:LMB786421 LVU786421:LVX786421 MFQ786421:MFT786421 MPM786421:MPP786421 MZI786421:MZL786421 NJE786421:NJH786421 NTA786421:NTD786421 OCW786421:OCZ786421 OMS786421:OMV786421 OWO786421:OWR786421 PGK786421:PGN786421 PQG786421:PQJ786421 QAC786421:QAF786421 QJY786421:QKB786421 QTU786421:QTX786421 RDQ786421:RDT786421 RNM786421:RNP786421 RXI786421:RXL786421 SHE786421:SHH786421 SRA786421:SRD786421 TAW786421:TAZ786421 TKS786421:TKV786421 TUO786421:TUR786421 UEK786421:UEN786421 UOG786421:UOJ786421 UYC786421:UYF786421 VHY786421:VIB786421 VRU786421:VRX786421 WBQ786421:WBT786421 WLM786421:WLP786421 WVI786421:WVL786421 IW851957:IZ851957 SS851957:SV851957 ACO851957:ACR851957 AMK851957:AMN851957 AWG851957:AWJ851957 BGC851957:BGF851957 BPY851957:BQB851957 BZU851957:BZX851957 CJQ851957:CJT851957 CTM851957:CTP851957 DDI851957:DDL851957 DNE851957:DNH851957 DXA851957:DXD851957 EGW851957:EGZ851957 EQS851957:EQV851957 FAO851957:FAR851957 FKK851957:FKN851957 FUG851957:FUJ851957 GEC851957:GEF851957 GNY851957:GOB851957 GXU851957:GXX851957 HHQ851957:HHT851957 HRM851957:HRP851957 IBI851957:IBL851957 ILE851957:ILH851957 IVA851957:IVD851957 JEW851957:JEZ851957 JOS851957:JOV851957 JYO851957:JYR851957 KIK851957:KIN851957 KSG851957:KSJ851957 LCC851957:LCF851957 LLY851957:LMB851957 LVU851957:LVX851957 MFQ851957:MFT851957 MPM851957:MPP851957 MZI851957:MZL851957 NJE851957:NJH851957 NTA851957:NTD851957 OCW851957:OCZ851957 OMS851957:OMV851957 OWO851957:OWR851957 PGK851957:PGN851957 PQG851957:PQJ851957 QAC851957:QAF851957 QJY851957:QKB851957 QTU851957:QTX851957 RDQ851957:RDT851957 RNM851957:RNP851957 RXI851957:RXL851957 SHE851957:SHH851957 SRA851957:SRD851957 TAW851957:TAZ851957 TKS851957:TKV851957 TUO851957:TUR851957 UEK851957:UEN851957 UOG851957:UOJ851957 UYC851957:UYF851957 VHY851957:VIB851957 VRU851957:VRX851957 WBQ851957:WBT851957 WLM851957:WLP851957 WVI851957:WVL851957 IW917493:IZ917493 SS917493:SV917493 ACO917493:ACR917493 AMK917493:AMN917493 AWG917493:AWJ917493 BGC917493:BGF917493 BPY917493:BQB917493 BZU917493:BZX917493 CJQ917493:CJT917493 CTM917493:CTP917493 DDI917493:DDL917493 DNE917493:DNH917493 DXA917493:DXD917493 EGW917493:EGZ917493 EQS917493:EQV917493 FAO917493:FAR917493 FKK917493:FKN917493 FUG917493:FUJ917493 GEC917493:GEF917493 GNY917493:GOB917493 GXU917493:GXX917493 HHQ917493:HHT917493 HRM917493:HRP917493 IBI917493:IBL917493 ILE917493:ILH917493 IVA917493:IVD917493 JEW917493:JEZ917493 JOS917493:JOV917493 JYO917493:JYR917493 KIK917493:KIN917493 KSG917493:KSJ917493 LCC917493:LCF917493 LLY917493:LMB917493 LVU917493:LVX917493 MFQ917493:MFT917493 MPM917493:MPP917493 MZI917493:MZL917493 NJE917493:NJH917493 NTA917493:NTD917493 OCW917493:OCZ917493 OMS917493:OMV917493 OWO917493:OWR917493 PGK917493:PGN917493 PQG917493:PQJ917493 QAC917493:QAF917493 QJY917493:QKB917493 QTU917493:QTX917493 RDQ917493:RDT917493 RNM917493:RNP917493 RXI917493:RXL917493 SHE917493:SHH917493 SRA917493:SRD917493 TAW917493:TAZ917493 TKS917493:TKV917493 TUO917493:TUR917493 UEK917493:UEN917493 UOG917493:UOJ917493 UYC917493:UYF917493 VHY917493:VIB917493 VRU917493:VRX917493 WBQ917493:WBT917493 WLM917493:WLP917493 WVI917493:WVL917493 IW983029:IZ983029 SS983029:SV983029 ACO983029:ACR983029 AMK983029:AMN983029 AWG983029:AWJ983029 BGC983029:BGF983029 BPY983029:BQB983029 BZU983029:BZX983029 CJQ983029:CJT983029 CTM983029:CTP983029 DDI983029:DDL983029 DNE983029:DNH983029 DXA983029:DXD983029 EGW983029:EGZ983029 EQS983029:EQV983029 FAO983029:FAR983029 FKK983029:FKN983029 FUG983029:FUJ983029 GEC983029:GEF983029 GNY983029:GOB983029 GXU983029:GXX983029 HHQ983029:HHT983029 HRM983029:HRP983029 IBI983029:IBL983029 ILE983029:ILH983029 IVA983029:IVD983029 JEW983029:JEZ983029 JOS983029:JOV983029 JYO983029:JYR983029 KIK983029:KIN983029 KSG983029:KSJ983029 LCC983029:LCF983029 LLY983029:LMB983029 LVU983029:LVX983029 MFQ983029:MFT983029 MPM983029:MPP983029 MZI983029:MZL983029 NJE983029:NJH983029 NTA983029:NTD983029 OCW983029:OCZ983029 OMS983029:OMV983029 OWO983029:OWR983029 PGK983029:PGN983029 PQG983029:PQJ983029 QAC983029:QAF983029 QJY983029:QKB983029 QTU983029:QTX983029 RDQ983029:RDT983029 RNM983029:RNP983029 RXI983029:RXL983029 SHE983029:SHH983029 SRA983029:SRD983029 TAW983029:TAZ983029 TKS983029:TKV983029 TUO983029:TUR983029 UEK983029:UEN983029 UOG983029:UOJ983029 UYC983029:UYF983029 VHY983029:VIB983029 VRU983029:VRX983029 WBQ983029:WBT983029 WLM983029:WLP983029 WVI983029:WVL983029 G983046:I983046 J983025 G917510:I917510 J917489 G851974:I851974 J851953 G786438:I786438 J786417 G720902:I720902 J720881 G655366:I655366 J655345 G589830:I589830 J589809 G524294:I524294 J524273 G458758:I458758 J458737 G393222:I393222 J393201 G327686:I327686 J327665 G262150:I262150 J262129 G196614:I196614 J196593 G131078:I131078 J131057 G65542:I65542">
      <formula1>"01北海道,02青森,03岩手,04宮城,05秋田,06山形,07福島,08茨城,09栃木,10群馬,11埼玉,12千葉,13東京,14神奈川,15新潟,16富山,17石川,18福井,19山梨,20長野,21岐阜,22静岡,23愛知,24三重,25滋賀,26京都,27大坂,28兵庫,29奈良,30和歌山,31鳥取,32島根,33岡山,34広島,35山口,36徳島,37香川,38愛媛, 39高知,40福岡,41佐賀,42長崎,43熊本,44大分,45宮崎,46鹿児島,47沖縄"</formula1>
    </dataValidation>
    <dataValidation type="list" allowBlank="1" showInputMessage="1" showErrorMessage="1" sqref="J65518 IW4:IZ4 SS4:SV4 ACO4:ACR4 AMK4:AMN4 AWG4:AWJ4 BGC4:BGF4 BPY4:BQB4 BZU4:BZX4 CJQ4:CJT4 CTM4:CTP4 DDI4:DDL4 DNE4:DNH4 DXA4:DXD4 EGW4:EGZ4 EQS4:EQV4 FAO4:FAR4 FKK4:FKN4 FUG4:FUJ4 GEC4:GEF4 GNY4:GOB4 GXU4:GXX4 HHQ4:HHT4 HRM4:HRP4 IBI4:IBL4 ILE4:ILH4 IVA4:IVD4 JEW4:JEZ4 JOS4:JOV4 JYO4:JYR4 KIK4:KIN4 KSG4:KSJ4 LCC4:LCF4 LLY4:LMB4 LVU4:LVX4 MFQ4:MFT4 MPM4:MPP4 MZI4:MZL4 NJE4:NJH4 NTA4:NTD4 OCW4:OCZ4 OMS4:OMV4 OWO4:OWR4 PGK4:PGN4 PQG4:PQJ4 QAC4:QAF4 QJY4:QKB4 QTU4:QTX4 RDQ4:RDT4 RNM4:RNP4 RXI4:RXL4 SHE4:SHH4 SRA4:SRD4 TAW4:TAZ4 TKS4:TKV4 TUO4:TUR4 UEK4:UEN4 UOG4:UOJ4 UYC4:UYF4 VHY4:VIB4 VRU4:VRX4 WBQ4:WBT4 WLM4:WLP4 WVI4:WVL4 IW65522:IZ65522 SS65522:SV65522 ACO65522:ACR65522 AMK65522:AMN65522 AWG65522:AWJ65522 BGC65522:BGF65522 BPY65522:BQB65522 BZU65522:BZX65522 CJQ65522:CJT65522 CTM65522:CTP65522 DDI65522:DDL65522 DNE65522:DNH65522 DXA65522:DXD65522 EGW65522:EGZ65522 EQS65522:EQV65522 FAO65522:FAR65522 FKK65522:FKN65522 FUG65522:FUJ65522 GEC65522:GEF65522 GNY65522:GOB65522 GXU65522:GXX65522 HHQ65522:HHT65522 HRM65522:HRP65522 IBI65522:IBL65522 ILE65522:ILH65522 IVA65522:IVD65522 JEW65522:JEZ65522 JOS65522:JOV65522 JYO65522:JYR65522 KIK65522:KIN65522 KSG65522:KSJ65522 LCC65522:LCF65522 LLY65522:LMB65522 LVU65522:LVX65522 MFQ65522:MFT65522 MPM65522:MPP65522 MZI65522:MZL65522 NJE65522:NJH65522 NTA65522:NTD65522 OCW65522:OCZ65522 OMS65522:OMV65522 OWO65522:OWR65522 PGK65522:PGN65522 PQG65522:PQJ65522 QAC65522:QAF65522 QJY65522:QKB65522 QTU65522:QTX65522 RDQ65522:RDT65522 RNM65522:RNP65522 RXI65522:RXL65522 SHE65522:SHH65522 SRA65522:SRD65522 TAW65522:TAZ65522 TKS65522:TKV65522 TUO65522:TUR65522 UEK65522:UEN65522 UOG65522:UOJ65522 UYC65522:UYF65522 VHY65522:VIB65522 VRU65522:VRX65522 WBQ65522:WBT65522 WLM65522:WLP65522 WVI65522:WVL65522 IW131058:IZ131058 SS131058:SV131058 ACO131058:ACR131058 AMK131058:AMN131058 AWG131058:AWJ131058 BGC131058:BGF131058 BPY131058:BQB131058 BZU131058:BZX131058 CJQ131058:CJT131058 CTM131058:CTP131058 DDI131058:DDL131058 DNE131058:DNH131058 DXA131058:DXD131058 EGW131058:EGZ131058 EQS131058:EQV131058 FAO131058:FAR131058 FKK131058:FKN131058 FUG131058:FUJ131058 GEC131058:GEF131058 GNY131058:GOB131058 GXU131058:GXX131058 HHQ131058:HHT131058 HRM131058:HRP131058 IBI131058:IBL131058 ILE131058:ILH131058 IVA131058:IVD131058 JEW131058:JEZ131058 JOS131058:JOV131058 JYO131058:JYR131058 KIK131058:KIN131058 KSG131058:KSJ131058 LCC131058:LCF131058 LLY131058:LMB131058 LVU131058:LVX131058 MFQ131058:MFT131058 MPM131058:MPP131058 MZI131058:MZL131058 NJE131058:NJH131058 NTA131058:NTD131058 OCW131058:OCZ131058 OMS131058:OMV131058 OWO131058:OWR131058 PGK131058:PGN131058 PQG131058:PQJ131058 QAC131058:QAF131058 QJY131058:QKB131058 QTU131058:QTX131058 RDQ131058:RDT131058 RNM131058:RNP131058 RXI131058:RXL131058 SHE131058:SHH131058 SRA131058:SRD131058 TAW131058:TAZ131058 TKS131058:TKV131058 TUO131058:TUR131058 UEK131058:UEN131058 UOG131058:UOJ131058 UYC131058:UYF131058 VHY131058:VIB131058 VRU131058:VRX131058 WBQ131058:WBT131058 WLM131058:WLP131058 WVI131058:WVL131058 IW196594:IZ196594 SS196594:SV196594 ACO196594:ACR196594 AMK196594:AMN196594 AWG196594:AWJ196594 BGC196594:BGF196594 BPY196594:BQB196594 BZU196594:BZX196594 CJQ196594:CJT196594 CTM196594:CTP196594 DDI196594:DDL196594 DNE196594:DNH196594 DXA196594:DXD196594 EGW196594:EGZ196594 EQS196594:EQV196594 FAO196594:FAR196594 FKK196594:FKN196594 FUG196594:FUJ196594 GEC196594:GEF196594 GNY196594:GOB196594 GXU196594:GXX196594 HHQ196594:HHT196594 HRM196594:HRP196594 IBI196594:IBL196594 ILE196594:ILH196594 IVA196594:IVD196594 JEW196594:JEZ196594 JOS196594:JOV196594 JYO196594:JYR196594 KIK196594:KIN196594 KSG196594:KSJ196594 LCC196594:LCF196594 LLY196594:LMB196594 LVU196594:LVX196594 MFQ196594:MFT196594 MPM196594:MPP196594 MZI196594:MZL196594 NJE196594:NJH196594 NTA196594:NTD196594 OCW196594:OCZ196594 OMS196594:OMV196594 OWO196594:OWR196594 PGK196594:PGN196594 PQG196594:PQJ196594 QAC196594:QAF196594 QJY196594:QKB196594 QTU196594:QTX196594 RDQ196594:RDT196594 RNM196594:RNP196594 RXI196594:RXL196594 SHE196594:SHH196594 SRA196594:SRD196594 TAW196594:TAZ196594 TKS196594:TKV196594 TUO196594:TUR196594 UEK196594:UEN196594 UOG196594:UOJ196594 UYC196594:UYF196594 VHY196594:VIB196594 VRU196594:VRX196594 WBQ196594:WBT196594 WLM196594:WLP196594 WVI196594:WVL196594 IW262130:IZ262130 SS262130:SV262130 ACO262130:ACR262130 AMK262130:AMN262130 AWG262130:AWJ262130 BGC262130:BGF262130 BPY262130:BQB262130 BZU262130:BZX262130 CJQ262130:CJT262130 CTM262130:CTP262130 DDI262130:DDL262130 DNE262130:DNH262130 DXA262130:DXD262130 EGW262130:EGZ262130 EQS262130:EQV262130 FAO262130:FAR262130 FKK262130:FKN262130 FUG262130:FUJ262130 GEC262130:GEF262130 GNY262130:GOB262130 GXU262130:GXX262130 HHQ262130:HHT262130 HRM262130:HRP262130 IBI262130:IBL262130 ILE262130:ILH262130 IVA262130:IVD262130 JEW262130:JEZ262130 JOS262130:JOV262130 JYO262130:JYR262130 KIK262130:KIN262130 KSG262130:KSJ262130 LCC262130:LCF262130 LLY262130:LMB262130 LVU262130:LVX262130 MFQ262130:MFT262130 MPM262130:MPP262130 MZI262130:MZL262130 NJE262130:NJH262130 NTA262130:NTD262130 OCW262130:OCZ262130 OMS262130:OMV262130 OWO262130:OWR262130 PGK262130:PGN262130 PQG262130:PQJ262130 QAC262130:QAF262130 QJY262130:QKB262130 QTU262130:QTX262130 RDQ262130:RDT262130 RNM262130:RNP262130 RXI262130:RXL262130 SHE262130:SHH262130 SRA262130:SRD262130 TAW262130:TAZ262130 TKS262130:TKV262130 TUO262130:TUR262130 UEK262130:UEN262130 UOG262130:UOJ262130 UYC262130:UYF262130 VHY262130:VIB262130 VRU262130:VRX262130 WBQ262130:WBT262130 WLM262130:WLP262130 WVI262130:WVL262130 IW327666:IZ327666 SS327666:SV327666 ACO327666:ACR327666 AMK327666:AMN327666 AWG327666:AWJ327666 BGC327666:BGF327666 BPY327666:BQB327666 BZU327666:BZX327666 CJQ327666:CJT327666 CTM327666:CTP327666 DDI327666:DDL327666 DNE327666:DNH327666 DXA327666:DXD327666 EGW327666:EGZ327666 EQS327666:EQV327666 FAO327666:FAR327666 FKK327666:FKN327666 FUG327666:FUJ327666 GEC327666:GEF327666 GNY327666:GOB327666 GXU327666:GXX327666 HHQ327666:HHT327666 HRM327666:HRP327666 IBI327666:IBL327666 ILE327666:ILH327666 IVA327666:IVD327666 JEW327666:JEZ327666 JOS327666:JOV327666 JYO327666:JYR327666 KIK327666:KIN327666 KSG327666:KSJ327666 LCC327666:LCF327666 LLY327666:LMB327666 LVU327666:LVX327666 MFQ327666:MFT327666 MPM327666:MPP327666 MZI327666:MZL327666 NJE327666:NJH327666 NTA327666:NTD327666 OCW327666:OCZ327666 OMS327666:OMV327666 OWO327666:OWR327666 PGK327666:PGN327666 PQG327666:PQJ327666 QAC327666:QAF327666 QJY327666:QKB327666 QTU327666:QTX327666 RDQ327666:RDT327666 RNM327666:RNP327666 RXI327666:RXL327666 SHE327666:SHH327666 SRA327666:SRD327666 TAW327666:TAZ327666 TKS327666:TKV327666 TUO327666:TUR327666 UEK327666:UEN327666 UOG327666:UOJ327666 UYC327666:UYF327666 VHY327666:VIB327666 VRU327666:VRX327666 WBQ327666:WBT327666 WLM327666:WLP327666 WVI327666:WVL327666 IW393202:IZ393202 SS393202:SV393202 ACO393202:ACR393202 AMK393202:AMN393202 AWG393202:AWJ393202 BGC393202:BGF393202 BPY393202:BQB393202 BZU393202:BZX393202 CJQ393202:CJT393202 CTM393202:CTP393202 DDI393202:DDL393202 DNE393202:DNH393202 DXA393202:DXD393202 EGW393202:EGZ393202 EQS393202:EQV393202 FAO393202:FAR393202 FKK393202:FKN393202 FUG393202:FUJ393202 GEC393202:GEF393202 GNY393202:GOB393202 GXU393202:GXX393202 HHQ393202:HHT393202 HRM393202:HRP393202 IBI393202:IBL393202 ILE393202:ILH393202 IVA393202:IVD393202 JEW393202:JEZ393202 JOS393202:JOV393202 JYO393202:JYR393202 KIK393202:KIN393202 KSG393202:KSJ393202 LCC393202:LCF393202 LLY393202:LMB393202 LVU393202:LVX393202 MFQ393202:MFT393202 MPM393202:MPP393202 MZI393202:MZL393202 NJE393202:NJH393202 NTA393202:NTD393202 OCW393202:OCZ393202 OMS393202:OMV393202 OWO393202:OWR393202 PGK393202:PGN393202 PQG393202:PQJ393202 QAC393202:QAF393202 QJY393202:QKB393202 QTU393202:QTX393202 RDQ393202:RDT393202 RNM393202:RNP393202 RXI393202:RXL393202 SHE393202:SHH393202 SRA393202:SRD393202 TAW393202:TAZ393202 TKS393202:TKV393202 TUO393202:TUR393202 UEK393202:UEN393202 UOG393202:UOJ393202 UYC393202:UYF393202 VHY393202:VIB393202 VRU393202:VRX393202 WBQ393202:WBT393202 WLM393202:WLP393202 WVI393202:WVL393202 IW458738:IZ458738 SS458738:SV458738 ACO458738:ACR458738 AMK458738:AMN458738 AWG458738:AWJ458738 BGC458738:BGF458738 BPY458738:BQB458738 BZU458738:BZX458738 CJQ458738:CJT458738 CTM458738:CTP458738 DDI458738:DDL458738 DNE458738:DNH458738 DXA458738:DXD458738 EGW458738:EGZ458738 EQS458738:EQV458738 FAO458738:FAR458738 FKK458738:FKN458738 FUG458738:FUJ458738 GEC458738:GEF458738 GNY458738:GOB458738 GXU458738:GXX458738 HHQ458738:HHT458738 HRM458738:HRP458738 IBI458738:IBL458738 ILE458738:ILH458738 IVA458738:IVD458738 JEW458738:JEZ458738 JOS458738:JOV458738 JYO458738:JYR458738 KIK458738:KIN458738 KSG458738:KSJ458738 LCC458738:LCF458738 LLY458738:LMB458738 LVU458738:LVX458738 MFQ458738:MFT458738 MPM458738:MPP458738 MZI458738:MZL458738 NJE458738:NJH458738 NTA458738:NTD458738 OCW458738:OCZ458738 OMS458738:OMV458738 OWO458738:OWR458738 PGK458738:PGN458738 PQG458738:PQJ458738 QAC458738:QAF458738 QJY458738:QKB458738 QTU458738:QTX458738 RDQ458738:RDT458738 RNM458738:RNP458738 RXI458738:RXL458738 SHE458738:SHH458738 SRA458738:SRD458738 TAW458738:TAZ458738 TKS458738:TKV458738 TUO458738:TUR458738 UEK458738:UEN458738 UOG458738:UOJ458738 UYC458738:UYF458738 VHY458738:VIB458738 VRU458738:VRX458738 WBQ458738:WBT458738 WLM458738:WLP458738 WVI458738:WVL458738 IW524274:IZ524274 SS524274:SV524274 ACO524274:ACR524274 AMK524274:AMN524274 AWG524274:AWJ524274 BGC524274:BGF524274 BPY524274:BQB524274 BZU524274:BZX524274 CJQ524274:CJT524274 CTM524274:CTP524274 DDI524274:DDL524274 DNE524274:DNH524274 DXA524274:DXD524274 EGW524274:EGZ524274 EQS524274:EQV524274 FAO524274:FAR524274 FKK524274:FKN524274 FUG524274:FUJ524274 GEC524274:GEF524274 GNY524274:GOB524274 GXU524274:GXX524274 HHQ524274:HHT524274 HRM524274:HRP524274 IBI524274:IBL524274 ILE524274:ILH524274 IVA524274:IVD524274 JEW524274:JEZ524274 JOS524274:JOV524274 JYO524274:JYR524274 KIK524274:KIN524274 KSG524274:KSJ524274 LCC524274:LCF524274 LLY524274:LMB524274 LVU524274:LVX524274 MFQ524274:MFT524274 MPM524274:MPP524274 MZI524274:MZL524274 NJE524274:NJH524274 NTA524274:NTD524274 OCW524274:OCZ524274 OMS524274:OMV524274 OWO524274:OWR524274 PGK524274:PGN524274 PQG524274:PQJ524274 QAC524274:QAF524274 QJY524274:QKB524274 QTU524274:QTX524274 RDQ524274:RDT524274 RNM524274:RNP524274 RXI524274:RXL524274 SHE524274:SHH524274 SRA524274:SRD524274 TAW524274:TAZ524274 TKS524274:TKV524274 TUO524274:TUR524274 UEK524274:UEN524274 UOG524274:UOJ524274 UYC524274:UYF524274 VHY524274:VIB524274 VRU524274:VRX524274 WBQ524274:WBT524274 WLM524274:WLP524274 WVI524274:WVL524274 IW589810:IZ589810 SS589810:SV589810 ACO589810:ACR589810 AMK589810:AMN589810 AWG589810:AWJ589810 BGC589810:BGF589810 BPY589810:BQB589810 BZU589810:BZX589810 CJQ589810:CJT589810 CTM589810:CTP589810 DDI589810:DDL589810 DNE589810:DNH589810 DXA589810:DXD589810 EGW589810:EGZ589810 EQS589810:EQV589810 FAO589810:FAR589810 FKK589810:FKN589810 FUG589810:FUJ589810 GEC589810:GEF589810 GNY589810:GOB589810 GXU589810:GXX589810 HHQ589810:HHT589810 HRM589810:HRP589810 IBI589810:IBL589810 ILE589810:ILH589810 IVA589810:IVD589810 JEW589810:JEZ589810 JOS589810:JOV589810 JYO589810:JYR589810 KIK589810:KIN589810 KSG589810:KSJ589810 LCC589810:LCF589810 LLY589810:LMB589810 LVU589810:LVX589810 MFQ589810:MFT589810 MPM589810:MPP589810 MZI589810:MZL589810 NJE589810:NJH589810 NTA589810:NTD589810 OCW589810:OCZ589810 OMS589810:OMV589810 OWO589810:OWR589810 PGK589810:PGN589810 PQG589810:PQJ589810 QAC589810:QAF589810 QJY589810:QKB589810 QTU589810:QTX589810 RDQ589810:RDT589810 RNM589810:RNP589810 RXI589810:RXL589810 SHE589810:SHH589810 SRA589810:SRD589810 TAW589810:TAZ589810 TKS589810:TKV589810 TUO589810:TUR589810 UEK589810:UEN589810 UOG589810:UOJ589810 UYC589810:UYF589810 VHY589810:VIB589810 VRU589810:VRX589810 WBQ589810:WBT589810 WLM589810:WLP589810 WVI589810:WVL589810 IW655346:IZ655346 SS655346:SV655346 ACO655346:ACR655346 AMK655346:AMN655346 AWG655346:AWJ655346 BGC655346:BGF655346 BPY655346:BQB655346 BZU655346:BZX655346 CJQ655346:CJT655346 CTM655346:CTP655346 DDI655346:DDL655346 DNE655346:DNH655346 DXA655346:DXD655346 EGW655346:EGZ655346 EQS655346:EQV655346 FAO655346:FAR655346 FKK655346:FKN655346 FUG655346:FUJ655346 GEC655346:GEF655346 GNY655346:GOB655346 GXU655346:GXX655346 HHQ655346:HHT655346 HRM655346:HRP655346 IBI655346:IBL655346 ILE655346:ILH655346 IVA655346:IVD655346 JEW655346:JEZ655346 JOS655346:JOV655346 JYO655346:JYR655346 KIK655346:KIN655346 KSG655346:KSJ655346 LCC655346:LCF655346 LLY655346:LMB655346 LVU655346:LVX655346 MFQ655346:MFT655346 MPM655346:MPP655346 MZI655346:MZL655346 NJE655346:NJH655346 NTA655346:NTD655346 OCW655346:OCZ655346 OMS655346:OMV655346 OWO655346:OWR655346 PGK655346:PGN655346 PQG655346:PQJ655346 QAC655346:QAF655346 QJY655346:QKB655346 QTU655346:QTX655346 RDQ655346:RDT655346 RNM655346:RNP655346 RXI655346:RXL655346 SHE655346:SHH655346 SRA655346:SRD655346 TAW655346:TAZ655346 TKS655346:TKV655346 TUO655346:TUR655346 UEK655346:UEN655346 UOG655346:UOJ655346 UYC655346:UYF655346 VHY655346:VIB655346 VRU655346:VRX655346 WBQ655346:WBT655346 WLM655346:WLP655346 WVI655346:WVL655346 IW720882:IZ720882 SS720882:SV720882 ACO720882:ACR720882 AMK720882:AMN720882 AWG720882:AWJ720882 BGC720882:BGF720882 BPY720882:BQB720882 BZU720882:BZX720882 CJQ720882:CJT720882 CTM720882:CTP720882 DDI720882:DDL720882 DNE720882:DNH720882 DXA720882:DXD720882 EGW720882:EGZ720882 EQS720882:EQV720882 FAO720882:FAR720882 FKK720882:FKN720882 FUG720882:FUJ720882 GEC720882:GEF720882 GNY720882:GOB720882 GXU720882:GXX720882 HHQ720882:HHT720882 HRM720882:HRP720882 IBI720882:IBL720882 ILE720882:ILH720882 IVA720882:IVD720882 JEW720882:JEZ720882 JOS720882:JOV720882 JYO720882:JYR720882 KIK720882:KIN720882 KSG720882:KSJ720882 LCC720882:LCF720882 LLY720882:LMB720882 LVU720882:LVX720882 MFQ720882:MFT720882 MPM720882:MPP720882 MZI720882:MZL720882 NJE720882:NJH720882 NTA720882:NTD720882 OCW720882:OCZ720882 OMS720882:OMV720882 OWO720882:OWR720882 PGK720882:PGN720882 PQG720882:PQJ720882 QAC720882:QAF720882 QJY720882:QKB720882 QTU720882:QTX720882 RDQ720882:RDT720882 RNM720882:RNP720882 RXI720882:RXL720882 SHE720882:SHH720882 SRA720882:SRD720882 TAW720882:TAZ720882 TKS720882:TKV720882 TUO720882:TUR720882 UEK720882:UEN720882 UOG720882:UOJ720882 UYC720882:UYF720882 VHY720882:VIB720882 VRU720882:VRX720882 WBQ720882:WBT720882 WLM720882:WLP720882 WVI720882:WVL720882 IW786418:IZ786418 SS786418:SV786418 ACO786418:ACR786418 AMK786418:AMN786418 AWG786418:AWJ786418 BGC786418:BGF786418 BPY786418:BQB786418 BZU786418:BZX786418 CJQ786418:CJT786418 CTM786418:CTP786418 DDI786418:DDL786418 DNE786418:DNH786418 DXA786418:DXD786418 EGW786418:EGZ786418 EQS786418:EQV786418 FAO786418:FAR786418 FKK786418:FKN786418 FUG786418:FUJ786418 GEC786418:GEF786418 GNY786418:GOB786418 GXU786418:GXX786418 HHQ786418:HHT786418 HRM786418:HRP786418 IBI786418:IBL786418 ILE786418:ILH786418 IVA786418:IVD786418 JEW786418:JEZ786418 JOS786418:JOV786418 JYO786418:JYR786418 KIK786418:KIN786418 KSG786418:KSJ786418 LCC786418:LCF786418 LLY786418:LMB786418 LVU786418:LVX786418 MFQ786418:MFT786418 MPM786418:MPP786418 MZI786418:MZL786418 NJE786418:NJH786418 NTA786418:NTD786418 OCW786418:OCZ786418 OMS786418:OMV786418 OWO786418:OWR786418 PGK786418:PGN786418 PQG786418:PQJ786418 QAC786418:QAF786418 QJY786418:QKB786418 QTU786418:QTX786418 RDQ786418:RDT786418 RNM786418:RNP786418 RXI786418:RXL786418 SHE786418:SHH786418 SRA786418:SRD786418 TAW786418:TAZ786418 TKS786418:TKV786418 TUO786418:TUR786418 UEK786418:UEN786418 UOG786418:UOJ786418 UYC786418:UYF786418 VHY786418:VIB786418 VRU786418:VRX786418 WBQ786418:WBT786418 WLM786418:WLP786418 WVI786418:WVL786418 IW851954:IZ851954 SS851954:SV851954 ACO851954:ACR851954 AMK851954:AMN851954 AWG851954:AWJ851954 BGC851954:BGF851954 BPY851954:BQB851954 BZU851954:BZX851954 CJQ851954:CJT851954 CTM851954:CTP851954 DDI851954:DDL851954 DNE851954:DNH851954 DXA851954:DXD851954 EGW851954:EGZ851954 EQS851954:EQV851954 FAO851954:FAR851954 FKK851954:FKN851954 FUG851954:FUJ851954 GEC851954:GEF851954 GNY851954:GOB851954 GXU851954:GXX851954 HHQ851954:HHT851954 HRM851954:HRP851954 IBI851954:IBL851954 ILE851954:ILH851954 IVA851954:IVD851954 JEW851954:JEZ851954 JOS851954:JOV851954 JYO851954:JYR851954 KIK851954:KIN851954 KSG851954:KSJ851954 LCC851954:LCF851954 LLY851954:LMB851954 LVU851954:LVX851954 MFQ851954:MFT851954 MPM851954:MPP851954 MZI851954:MZL851954 NJE851954:NJH851954 NTA851954:NTD851954 OCW851954:OCZ851954 OMS851954:OMV851954 OWO851954:OWR851954 PGK851954:PGN851954 PQG851954:PQJ851954 QAC851954:QAF851954 QJY851954:QKB851954 QTU851954:QTX851954 RDQ851954:RDT851954 RNM851954:RNP851954 RXI851954:RXL851954 SHE851954:SHH851954 SRA851954:SRD851954 TAW851954:TAZ851954 TKS851954:TKV851954 TUO851954:TUR851954 UEK851954:UEN851954 UOG851954:UOJ851954 UYC851954:UYF851954 VHY851954:VIB851954 VRU851954:VRX851954 WBQ851954:WBT851954 WLM851954:WLP851954 WVI851954:WVL851954 IW917490:IZ917490 SS917490:SV917490 ACO917490:ACR917490 AMK917490:AMN917490 AWG917490:AWJ917490 BGC917490:BGF917490 BPY917490:BQB917490 BZU917490:BZX917490 CJQ917490:CJT917490 CTM917490:CTP917490 DDI917490:DDL917490 DNE917490:DNH917490 DXA917490:DXD917490 EGW917490:EGZ917490 EQS917490:EQV917490 FAO917490:FAR917490 FKK917490:FKN917490 FUG917490:FUJ917490 GEC917490:GEF917490 GNY917490:GOB917490 GXU917490:GXX917490 HHQ917490:HHT917490 HRM917490:HRP917490 IBI917490:IBL917490 ILE917490:ILH917490 IVA917490:IVD917490 JEW917490:JEZ917490 JOS917490:JOV917490 JYO917490:JYR917490 KIK917490:KIN917490 KSG917490:KSJ917490 LCC917490:LCF917490 LLY917490:LMB917490 LVU917490:LVX917490 MFQ917490:MFT917490 MPM917490:MPP917490 MZI917490:MZL917490 NJE917490:NJH917490 NTA917490:NTD917490 OCW917490:OCZ917490 OMS917490:OMV917490 OWO917490:OWR917490 PGK917490:PGN917490 PQG917490:PQJ917490 QAC917490:QAF917490 QJY917490:QKB917490 QTU917490:QTX917490 RDQ917490:RDT917490 RNM917490:RNP917490 RXI917490:RXL917490 SHE917490:SHH917490 SRA917490:SRD917490 TAW917490:TAZ917490 TKS917490:TKV917490 TUO917490:TUR917490 UEK917490:UEN917490 UOG917490:UOJ917490 UYC917490:UYF917490 VHY917490:VIB917490 VRU917490:VRX917490 WBQ917490:WBT917490 WLM917490:WLP917490 WVI917490:WVL917490 IW983026:IZ983026 SS983026:SV983026 ACO983026:ACR983026 AMK983026:AMN983026 AWG983026:AWJ983026 BGC983026:BGF983026 BPY983026:BQB983026 BZU983026:BZX983026 CJQ983026:CJT983026 CTM983026:CTP983026 DDI983026:DDL983026 DNE983026:DNH983026 DXA983026:DXD983026 EGW983026:EGZ983026 EQS983026:EQV983026 FAO983026:FAR983026 FKK983026:FKN983026 FUG983026:FUJ983026 GEC983026:GEF983026 GNY983026:GOB983026 GXU983026:GXX983026 HHQ983026:HHT983026 HRM983026:HRP983026 IBI983026:IBL983026 ILE983026:ILH983026 IVA983026:IVD983026 JEW983026:JEZ983026 JOS983026:JOV983026 JYO983026:JYR983026 KIK983026:KIN983026 KSG983026:KSJ983026 LCC983026:LCF983026 LLY983026:LMB983026 LVU983026:LVX983026 MFQ983026:MFT983026 MPM983026:MPP983026 MZI983026:MZL983026 NJE983026:NJH983026 NTA983026:NTD983026 OCW983026:OCZ983026 OMS983026:OMV983026 OWO983026:OWR983026 PGK983026:PGN983026 PQG983026:PQJ983026 QAC983026:QAF983026 QJY983026:QKB983026 QTU983026:QTX983026 RDQ983026:RDT983026 RNM983026:RNP983026 RXI983026:RXL983026 SHE983026:SHH983026 SRA983026:SRD983026 TAW983026:TAZ983026 TKS983026:TKV983026 TUO983026:TUR983026 UEK983026:UEN983026 UOG983026:UOJ983026 UYC983026:UYF983026 VHY983026:VIB983026 VRU983026:VRX983026 WBQ983026:WBT983026 WLM983026:WLP983026 WVI983026:WVL983026 G983043:I983043 J983022 G917507:I917507 J917486 G851971:I851971 J851950 G786435:I786435 J786414 G720899:I720899 J720878 G655363:I655363 J655342 G589827:I589827 J589806 G524291:I524291 J524270 G458755:I458755 J458734 G393219:I393219 J393198 G327683:I327683 J327662 G262147:I262147 J262126 G196611:I196611 J196590 G131075:I131075 J131054 G65539:I65539">
      <formula1>"大学,短期大学,高等専門学校"</formula1>
    </dataValidation>
    <dataValidation type="list" allowBlank="1" showInputMessage="1" showErrorMessage="1" sqref="F4:I4">
      <formula1>"大学,短期大学および高等専門学校"</formula1>
    </dataValidation>
    <dataValidation type="list" allowBlank="1" showInputMessage="1" showErrorMessage="1" sqref="F6:I6">
      <formula1>INDIRECT($F4)</formula1>
    </dataValidation>
    <dataValidation type="list" allowBlank="1" showInputMessage="1" showErrorMessage="1" sqref="F7:I7">
      <formula1>INDIRECT($F4)</formula1>
    </dataValidation>
  </dataValidations>
  <printOptions horizontalCentered="1" verticalCentered="1"/>
  <pageMargins left="0.39370078740157483" right="0.39370078740157483" top="0.39370078740157483" bottom="0.39370078740157483" header="0" footer="0.19685039370078741"/>
  <pageSetup paperSize="9" scale="65" fitToHeight="0" orientation="landscape" r:id="rId1"/>
  <headerFooter scaleWithDoc="0">
    <oddFooter>&amp;P / &amp;N ページ</oddFooter>
  </headerFooter>
  <rowBreaks count="1" manualBreakCount="1">
    <brk id="39" max="17" man="1"/>
  </rowBreaks>
  <ignoredErrors>
    <ignoredError sqref="F3" unlockedFormula="1"/>
  </ignoredErrors>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FFCCFF"/>
    <pageSetUpPr fitToPage="1"/>
  </sheetPr>
  <dimension ref="A1:Y25"/>
  <sheetViews>
    <sheetView showGridLines="0" zoomScaleNormal="100" zoomScaleSheetLayoutView="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1.88671875" style="1" customWidth="1"/>
    <col min="17" max="17" width="3.6640625" style="2" customWidth="1"/>
    <col min="18" max="18" width="13.77734375" style="1" customWidth="1"/>
    <col min="19" max="19" width="5.6640625" style="1" customWidth="1"/>
    <col min="20" max="20" width="2.44140625" style="2" customWidth="1"/>
    <col min="21" max="21" width="5.6640625" style="1" customWidth="1"/>
    <col min="22" max="22" width="3.44140625" style="1" bestFit="1" customWidth="1"/>
    <col min="23" max="23" width="5.109375" style="424" customWidth="1"/>
    <col min="24" max="24" width="2.77734375" style="1" customWidth="1"/>
    <col min="25" max="25" width="5.109375" style="420" customWidth="1"/>
    <col min="26" max="16384" width="10.6640625" style="1"/>
  </cols>
  <sheetData>
    <row r="1" spans="1:25" ht="24" customHeight="1" thickBot="1">
      <c r="A1" s="2103" t="s">
        <v>0</v>
      </c>
      <c r="B1" s="2104"/>
      <c r="C1" s="2104"/>
      <c r="D1" s="2105" t="str">
        <f>IF('学校入力シート（要入力）'!F3="","",'学校入力シート（要入力）'!F3)</f>
        <v/>
      </c>
      <c r="E1" s="2105"/>
      <c r="F1" s="2105"/>
      <c r="G1" s="2105"/>
      <c r="H1" s="2106"/>
      <c r="I1" s="58"/>
      <c r="J1" s="58"/>
      <c r="K1" s="58"/>
      <c r="L1" s="58"/>
      <c r="M1" s="58"/>
      <c r="N1" s="58"/>
      <c r="O1" s="58"/>
      <c r="P1" s="58"/>
      <c r="Q1" s="65"/>
      <c r="R1" s="1885" t="s">
        <v>492</v>
      </c>
      <c r="S1" s="1886"/>
      <c r="T1" s="1886"/>
      <c r="U1" s="1886"/>
      <c r="V1" s="1886"/>
      <c r="W1" s="1886"/>
      <c r="X1" s="1886"/>
      <c r="Y1" s="1886"/>
    </row>
    <row r="2" spans="1:25" ht="24" customHeight="1" thickBot="1">
      <c r="A2" s="2103" t="s">
        <v>128</v>
      </c>
      <c r="B2" s="2104"/>
      <c r="C2" s="2104"/>
      <c r="D2" s="2105" t="str">
        <f>IF('学校入力シート（要入力）'!F5="","",'学校入力シート（要入力）'!F5)</f>
        <v/>
      </c>
      <c r="E2" s="2105"/>
      <c r="F2" s="2105"/>
      <c r="G2" s="2105"/>
      <c r="H2" s="2106"/>
      <c r="I2" s="58"/>
      <c r="J2" s="58"/>
      <c r="K2" s="58"/>
      <c r="L2" s="58"/>
      <c r="M2" s="58"/>
      <c r="N2" s="58"/>
      <c r="O2" s="58"/>
      <c r="P2" s="58"/>
      <c r="Q2" s="65"/>
      <c r="R2" s="58"/>
      <c r="S2" s="58"/>
      <c r="T2" s="65"/>
      <c r="U2" s="58"/>
      <c r="V2" s="58"/>
      <c r="X2" s="58"/>
    </row>
    <row r="3" spans="1:25" ht="24" customHeight="1">
      <c r="A3" s="58"/>
      <c r="B3" s="58"/>
      <c r="C3" s="58"/>
      <c r="D3" s="58"/>
      <c r="E3" s="58"/>
      <c r="F3" s="58"/>
      <c r="G3" s="58"/>
      <c r="H3" s="58"/>
      <c r="I3" s="58"/>
      <c r="J3" s="58"/>
      <c r="K3" s="58"/>
      <c r="L3" s="58"/>
      <c r="M3" s="58"/>
      <c r="N3" s="58"/>
      <c r="O3" s="58"/>
      <c r="P3" s="58"/>
      <c r="Q3" s="65"/>
      <c r="R3" s="58"/>
      <c r="S3" s="58"/>
      <c r="T3" s="65"/>
      <c r="U3" s="58"/>
      <c r="V3" s="58"/>
      <c r="X3" s="58"/>
    </row>
    <row r="4" spans="1:25" ht="24" customHeight="1">
      <c r="A4" s="57" t="s">
        <v>129</v>
      </c>
      <c r="B4" s="58"/>
      <c r="C4" s="58"/>
      <c r="D4" s="58"/>
      <c r="E4" s="58"/>
      <c r="F4" s="58"/>
      <c r="G4" s="58"/>
      <c r="H4" s="58"/>
      <c r="I4" s="58"/>
      <c r="J4" s="58"/>
      <c r="K4" s="58"/>
      <c r="L4" s="58"/>
      <c r="M4" s="58"/>
      <c r="N4" s="58"/>
      <c r="O4" s="58"/>
      <c r="P4" s="58"/>
      <c r="Q4" s="65"/>
      <c r="R4" s="58"/>
      <c r="S4" s="58"/>
      <c r="T4" s="65"/>
      <c r="U4" s="58"/>
      <c r="V4" s="58"/>
      <c r="X4" s="58"/>
    </row>
    <row r="5" spans="1:25" ht="24" customHeight="1">
      <c r="A5" s="57" t="s">
        <v>178</v>
      </c>
      <c r="B5" s="58"/>
      <c r="C5" s="58"/>
      <c r="D5" s="58"/>
      <c r="E5" s="58"/>
      <c r="F5" s="58"/>
      <c r="G5" s="58"/>
      <c r="I5" s="58"/>
      <c r="J5" s="58"/>
      <c r="K5" s="58"/>
      <c r="L5" s="58"/>
      <c r="M5" s="58"/>
      <c r="N5" s="58"/>
      <c r="O5" s="58"/>
      <c r="P5" s="58"/>
      <c r="Q5" s="65"/>
      <c r="R5" s="58"/>
      <c r="S5" s="58"/>
      <c r="T5" s="65"/>
      <c r="U5" s="58"/>
      <c r="V5" s="58"/>
      <c r="X5" s="58"/>
    </row>
    <row r="6" spans="1:25" ht="24" customHeight="1">
      <c r="A6" s="58"/>
      <c r="B6" s="58"/>
      <c r="C6" s="58"/>
      <c r="D6" s="58"/>
      <c r="E6" s="58"/>
      <c r="F6" s="58"/>
      <c r="G6" s="58"/>
      <c r="I6" s="114"/>
      <c r="J6" s="114"/>
      <c r="K6" s="114"/>
      <c r="L6" s="114"/>
      <c r="M6" s="114"/>
      <c r="N6" s="114"/>
      <c r="O6" s="114"/>
      <c r="P6" s="114"/>
      <c r="Q6" s="114"/>
      <c r="R6" s="114"/>
      <c r="S6" s="114"/>
      <c r="T6" s="114"/>
      <c r="U6" s="114"/>
      <c r="V6" s="114"/>
      <c r="W6" s="425"/>
      <c r="X6" s="114"/>
      <c r="Y6" s="421"/>
    </row>
    <row r="7" spans="1:25" ht="24" customHeight="1">
      <c r="A7" s="58"/>
      <c r="B7" s="59" t="s">
        <v>189</v>
      </c>
      <c r="C7" s="58"/>
      <c r="D7" s="58"/>
      <c r="E7" s="58"/>
      <c r="F7" s="58"/>
      <c r="G7" s="58"/>
      <c r="H7" s="58" t="s">
        <v>3</v>
      </c>
      <c r="I7" s="114"/>
      <c r="J7" s="114"/>
      <c r="K7" s="114"/>
      <c r="L7" s="114"/>
      <c r="M7" s="114"/>
      <c r="N7" s="114"/>
      <c r="O7" s="114"/>
      <c r="P7" s="114"/>
      <c r="Q7" s="114"/>
      <c r="R7" s="114"/>
      <c r="S7" s="114"/>
      <c r="T7" s="114"/>
      <c r="U7" s="114"/>
      <c r="V7" s="114"/>
      <c r="W7" s="425"/>
      <c r="X7" s="114"/>
      <c r="Y7" s="421"/>
    </row>
    <row r="8" spans="1:25" ht="24" customHeight="1">
      <c r="A8" s="58"/>
      <c r="B8" s="59"/>
      <c r="C8" s="59" t="s">
        <v>17</v>
      </c>
      <c r="D8" s="58"/>
      <c r="E8" s="58"/>
      <c r="F8" s="58"/>
      <c r="G8" s="58"/>
      <c r="H8" s="1869" t="s">
        <v>980</v>
      </c>
      <c r="I8" s="1869"/>
      <c r="J8" s="1869"/>
      <c r="K8" s="1869"/>
      <c r="L8" s="1869"/>
      <c r="M8" s="1869"/>
      <c r="N8" s="1869"/>
      <c r="O8" s="1869"/>
      <c r="P8" s="1869"/>
      <c r="Q8" s="1869"/>
      <c r="R8" s="1869"/>
      <c r="S8" s="1869"/>
      <c r="T8" s="1869"/>
      <c r="U8" s="1869"/>
      <c r="V8" s="1869"/>
      <c r="W8" s="1869"/>
      <c r="X8" s="1869"/>
      <c r="Y8" s="1869"/>
    </row>
    <row r="9" spans="1:25" ht="24" customHeight="1">
      <c r="A9" s="58"/>
      <c r="B9" s="58"/>
      <c r="C9" s="1862" t="s">
        <v>190</v>
      </c>
      <c r="D9" s="1862"/>
      <c r="E9" s="1862"/>
      <c r="F9" s="59"/>
      <c r="G9" s="59"/>
      <c r="H9" s="1869"/>
      <c r="I9" s="1869"/>
      <c r="J9" s="1869"/>
      <c r="K9" s="1869"/>
      <c r="L9" s="1869"/>
      <c r="M9" s="1869"/>
      <c r="N9" s="1869"/>
      <c r="O9" s="1869"/>
      <c r="P9" s="1869"/>
      <c r="Q9" s="1869"/>
      <c r="R9" s="1869"/>
      <c r="S9" s="1869"/>
      <c r="T9" s="1869"/>
      <c r="U9" s="1869"/>
      <c r="V9" s="1869"/>
      <c r="W9" s="1869"/>
      <c r="X9" s="1869"/>
      <c r="Y9" s="1869"/>
    </row>
    <row r="10" spans="1:25" ht="24" customHeight="1">
      <c r="A10" s="58"/>
      <c r="B10" s="59"/>
      <c r="C10" s="1863" t="s">
        <v>187</v>
      </c>
      <c r="D10" s="1863"/>
      <c r="E10" s="1863"/>
      <c r="F10" s="59"/>
      <c r="G10" s="59"/>
      <c r="H10" s="1869"/>
      <c r="I10" s="1869"/>
      <c r="J10" s="1869"/>
      <c r="K10" s="1869"/>
      <c r="L10" s="1869"/>
      <c r="M10" s="1869"/>
      <c r="N10" s="1869"/>
      <c r="O10" s="1869"/>
      <c r="P10" s="1869"/>
      <c r="Q10" s="1869"/>
      <c r="R10" s="1869"/>
      <c r="S10" s="1869"/>
      <c r="T10" s="1869"/>
      <c r="U10" s="1869"/>
      <c r="V10" s="1869"/>
      <c r="W10" s="1869"/>
      <c r="X10" s="1869"/>
      <c r="Y10" s="1869"/>
    </row>
    <row r="11" spans="1:25" ht="24" customHeight="1">
      <c r="B11" s="8"/>
      <c r="C11" s="1861"/>
      <c r="D11" s="1861"/>
      <c r="E11" s="1861"/>
      <c r="F11" s="8"/>
      <c r="G11" s="8"/>
      <c r="H11" s="1869"/>
      <c r="I11" s="1869"/>
      <c r="J11" s="1869"/>
      <c r="K11" s="1869"/>
      <c r="L11" s="1869"/>
      <c r="M11" s="1869"/>
      <c r="N11" s="1869"/>
      <c r="O11" s="1869"/>
      <c r="P11" s="1869"/>
      <c r="Q11" s="1869"/>
      <c r="R11" s="1869"/>
      <c r="S11" s="1869"/>
      <c r="T11" s="1869"/>
      <c r="U11" s="1869"/>
      <c r="V11" s="1869"/>
      <c r="W11" s="1869"/>
      <c r="X11" s="1869"/>
      <c r="Y11" s="1869"/>
    </row>
    <row r="12" spans="1:25" ht="24" customHeight="1">
      <c r="B12" s="47" t="s">
        <v>1208</v>
      </c>
      <c r="Q12" s="4" t="s">
        <v>60</v>
      </c>
    </row>
    <row r="13" spans="1:25" ht="24" customHeight="1">
      <c r="B13" s="1784" t="s">
        <v>16</v>
      </c>
      <c r="C13" s="1785"/>
      <c r="D13" s="1785"/>
      <c r="E13" s="1786"/>
      <c r="F13" s="1781">
        <f>'学校入力シート（要入力）'!$F$42</f>
        <v>2021</v>
      </c>
      <c r="G13" s="1781">
        <f>'学校入力シート（要入力）'!$G$42</f>
        <v>2022</v>
      </c>
      <c r="H13" s="1781">
        <f>'学校入力シート（要入力）'!$H$42</f>
        <v>2023</v>
      </c>
      <c r="I13" s="1781">
        <f>'学校入力シート（要入力）'!$I$42</f>
        <v>2024</v>
      </c>
      <c r="J13" s="2160">
        <f>'学校入力シート（要入力）'!$J$42</f>
        <v>2025</v>
      </c>
      <c r="K13" s="1879" t="str">
        <f>"増減
"&amp;$J$13&amp;"-"&amp;$F$13</f>
        <v>増減
2025-2021</v>
      </c>
      <c r="L13" s="1982" t="str">
        <f>"対"&amp;$F$13&amp;"
年度
伸び率"</f>
        <v>対2021
年度
伸び率</v>
      </c>
      <c r="M13" s="1836" t="s">
        <v>14</v>
      </c>
      <c r="N13" s="1876" t="s">
        <v>13</v>
      </c>
      <c r="O13" s="1876" t="s">
        <v>15</v>
      </c>
      <c r="P13" s="3"/>
      <c r="Q13" s="1873" t="s">
        <v>48</v>
      </c>
      <c r="R13" s="837" t="s">
        <v>10</v>
      </c>
      <c r="S13" s="1864" t="s">
        <v>70</v>
      </c>
      <c r="T13" s="1848"/>
      <c r="U13" s="1836"/>
      <c r="V13" s="1796" t="s">
        <v>48</v>
      </c>
      <c r="W13" s="1849" t="s">
        <v>49</v>
      </c>
      <c r="X13" s="1849"/>
      <c r="Y13" s="1850"/>
    </row>
    <row r="14" spans="1:25" ht="24" customHeight="1">
      <c r="B14" s="1787"/>
      <c r="C14" s="1788"/>
      <c r="D14" s="1788"/>
      <c r="E14" s="1789"/>
      <c r="F14" s="1782"/>
      <c r="G14" s="1782"/>
      <c r="H14" s="1782"/>
      <c r="I14" s="1782"/>
      <c r="J14" s="2161"/>
      <c r="K14" s="2130"/>
      <c r="L14" s="2173"/>
      <c r="M14" s="1837"/>
      <c r="N14" s="1877"/>
      <c r="O14" s="1877"/>
      <c r="P14" s="3"/>
      <c r="Q14" s="1874"/>
      <c r="R14" s="276" t="s">
        <v>37</v>
      </c>
      <c r="S14" s="1865"/>
      <c r="T14" s="1866"/>
      <c r="U14" s="1837"/>
      <c r="V14" s="1796"/>
      <c r="W14" s="1851"/>
      <c r="X14" s="1851"/>
      <c r="Y14" s="1852"/>
    </row>
    <row r="15" spans="1:25" ht="24" customHeight="1">
      <c r="B15" s="1790"/>
      <c r="C15" s="1791"/>
      <c r="D15" s="1791"/>
      <c r="E15" s="1792"/>
      <c r="F15" s="1783"/>
      <c r="G15" s="1783"/>
      <c r="H15" s="1783"/>
      <c r="I15" s="1783"/>
      <c r="J15" s="2162"/>
      <c r="K15" s="2131"/>
      <c r="L15" s="1889"/>
      <c r="M15" s="1838"/>
      <c r="N15" s="1878"/>
      <c r="O15" s="1878"/>
      <c r="Q15" s="1875"/>
      <c r="R15" s="354" t="str">
        <f>'目標値入力シート（必要に応じて入力）'!H21</f>
        <v/>
      </c>
      <c r="S15" s="1867"/>
      <c r="T15" s="1868"/>
      <c r="U15" s="1838"/>
      <c r="V15" s="1796"/>
      <c r="W15" s="1853"/>
      <c r="X15" s="1853"/>
      <c r="Y15" s="1854"/>
    </row>
    <row r="16" spans="1:25" ht="24" customHeight="1">
      <c r="B16" s="1901" t="s">
        <v>191</v>
      </c>
      <c r="C16" s="1902"/>
      <c r="D16" s="1902"/>
      <c r="E16" s="1903"/>
      <c r="F16" s="1916" t="str">
        <f>IFERROR((ROUND(F23/F20,8)),"－")</f>
        <v>－</v>
      </c>
      <c r="G16" s="1916" t="str">
        <f t="shared" ref="G16:J16" si="0">IFERROR((ROUND(G23/G20,8)),"－")</f>
        <v>－</v>
      </c>
      <c r="H16" s="1916" t="str">
        <f t="shared" si="0"/>
        <v>－</v>
      </c>
      <c r="I16" s="1916" t="str">
        <f t="shared" si="0"/>
        <v>－</v>
      </c>
      <c r="J16" s="2262" t="str">
        <f t="shared" si="0"/>
        <v>－</v>
      </c>
      <c r="K16" s="1963" t="str">
        <f>IFERROR(ROUND(J16-F16,8)*100,"－")</f>
        <v>－</v>
      </c>
      <c r="L16" s="1832"/>
      <c r="M16" s="2022" t="str">
        <f>IF(R15="","目標入力",IF(J16="－","－",IF(AND(I16&lt;=$R$15,J16&lt;=$R$15),10,IF(AND(I16&gt;$R$15,J16&lt;=$R$15),8,IF(AND(J16&gt;$R$15,OR(I16&lt;=$R$15,I16="－")),4,IF(AND(I16&gt;$R$15,J16&gt;$R$15),2))))))</f>
        <v>目標入力</v>
      </c>
      <c r="N16" s="2027" t="str" cm="1">
        <f t="array" ref="N16">IFERROR(_xlfn.IFS($K$16="－","－",$K$16/100&gt;=趨勢評価!G43,2,$K$16/100&gt;=趨勢評価!G42,4,$K$16/100&gt;趨勢評価!G41,6,$K$16/100&gt;趨勢評価!G40,8,$K$16/100&lt;=趨勢評価!G40,10),"－")</f>
        <v>－</v>
      </c>
      <c r="O16" s="1793" t="str">
        <f ca="1">IFERROR(OFFSET(INDEX(Y16:Y25,MATCH(J16,Y16:Y25,1),1),0,-3),"－")</f>
        <v>－</v>
      </c>
      <c r="Q16" s="1806">
        <v>10</v>
      </c>
      <c r="R16" s="1941" t="s">
        <v>166</v>
      </c>
      <c r="S16" s="1818" t="s">
        <v>80</v>
      </c>
      <c r="T16" s="1813"/>
      <c r="U16" s="1814"/>
      <c r="V16" s="63">
        <v>10</v>
      </c>
      <c r="W16" s="484">
        <f>IF(OR('学校入力シート（要入力）'!$F$4="",'学校入力シート（要入力）'!$F$4="大学"),大学部門!AB75,短大部門!AB75)</f>
        <v>0.34444443000000002</v>
      </c>
      <c r="X16" s="485" t="s">
        <v>544</v>
      </c>
      <c r="Y16" s="605">
        <v>0</v>
      </c>
    </row>
    <row r="17" spans="2:25" ht="24" customHeight="1">
      <c r="B17" s="1904"/>
      <c r="C17" s="1905"/>
      <c r="D17" s="1905"/>
      <c r="E17" s="1906"/>
      <c r="F17" s="1917"/>
      <c r="G17" s="1917"/>
      <c r="H17" s="1917"/>
      <c r="I17" s="1917"/>
      <c r="J17" s="2113"/>
      <c r="K17" s="2120"/>
      <c r="L17" s="1833"/>
      <c r="M17" s="2023"/>
      <c r="N17" s="2027"/>
      <c r="O17" s="1965"/>
      <c r="Q17" s="1806"/>
      <c r="R17" s="1941"/>
      <c r="S17" s="1815"/>
      <c r="T17" s="1816"/>
      <c r="U17" s="1817"/>
      <c r="V17" s="64">
        <v>9</v>
      </c>
      <c r="W17" s="487">
        <f>IF(OR('学校入力シート（要入力）'!$F$4="",'学校入力シート（要入力）'!$F$4="大学"),大学部門!Y75,短大部門!Y75)</f>
        <v>0.43181817</v>
      </c>
      <c r="X17" s="488" t="s">
        <v>544</v>
      </c>
      <c r="Y17" s="489">
        <f>IF(OR('学校入力シート（要入力）'!$F$4="",'学校入力シート（要入力）'!$F$4="大学"),大学部門!AA75,短大部門!AA75)</f>
        <v>0.34444444000000002</v>
      </c>
    </row>
    <row r="18" spans="2:25" ht="24" customHeight="1">
      <c r="B18" s="1904"/>
      <c r="C18" s="1905"/>
      <c r="D18" s="1905"/>
      <c r="E18" s="1906"/>
      <c r="F18" s="1917"/>
      <c r="G18" s="1917"/>
      <c r="H18" s="1917"/>
      <c r="I18" s="1917"/>
      <c r="J18" s="2113"/>
      <c r="K18" s="2120"/>
      <c r="L18" s="1833"/>
      <c r="M18" s="2023"/>
      <c r="N18" s="2027"/>
      <c r="O18" s="1965"/>
      <c r="Q18" s="1796">
        <v>8</v>
      </c>
      <c r="R18" s="1941" t="s">
        <v>145</v>
      </c>
      <c r="S18" s="1818" t="s">
        <v>74</v>
      </c>
      <c r="T18" s="1813"/>
      <c r="U18" s="1814"/>
      <c r="V18" s="63">
        <v>8</v>
      </c>
      <c r="W18" s="484">
        <f>IF(OR('学校入力シート（要入力）'!$F$4="",'学校入力シート（要入力）'!$F$4="大学"),大学部門!V75,短大部門!V75)</f>
        <v>0.49609374000000001</v>
      </c>
      <c r="X18" s="485" t="s">
        <v>544</v>
      </c>
      <c r="Y18" s="490">
        <f>IF(OR('学校入力シート（要入力）'!$F$4="",'学校入力シート（要入力）'!$F$4="大学"),大学部門!X75,短大部門!X75)</f>
        <v>0.43181818</v>
      </c>
    </row>
    <row r="19" spans="2:25" ht="24" customHeight="1">
      <c r="B19" s="1904"/>
      <c r="C19" s="1905"/>
      <c r="D19" s="1905"/>
      <c r="E19" s="1906"/>
      <c r="F19" s="1918"/>
      <c r="G19" s="1918"/>
      <c r="H19" s="1918"/>
      <c r="I19" s="1918"/>
      <c r="J19" s="2114"/>
      <c r="K19" s="1964"/>
      <c r="L19" s="1834"/>
      <c r="M19" s="2023"/>
      <c r="N19" s="2027"/>
      <c r="O19" s="1965"/>
      <c r="Q19" s="1796"/>
      <c r="R19" s="1941"/>
      <c r="S19" s="1815"/>
      <c r="T19" s="1816"/>
      <c r="U19" s="1817"/>
      <c r="V19" s="64">
        <v>7</v>
      </c>
      <c r="W19" s="487">
        <f>IF(OR('学校入力シート（要入力）'!$F$4="",'学校入力シート（要入力）'!$F$4="大学"),大学部門!S75,短大部門!S75)</f>
        <v>0.55102039999999997</v>
      </c>
      <c r="X19" s="488" t="s">
        <v>544</v>
      </c>
      <c r="Y19" s="489">
        <f>IF(OR('学校入力シート（要入力）'!$F$4="",'学校入力シート（要入力）'!$F$4="大学"),大学部門!U75,短大部門!U75)</f>
        <v>0.49609375</v>
      </c>
    </row>
    <row r="20" spans="2:25" ht="24" customHeight="1">
      <c r="B20" s="5"/>
      <c r="C20" s="1890" t="s">
        <v>182</v>
      </c>
      <c r="D20" s="1891"/>
      <c r="E20" s="1892"/>
      <c r="F20" s="2174">
        <f>IFERROR('学校入力シート（要入力）'!F55,"－")</f>
        <v>0</v>
      </c>
      <c r="G20" s="2174">
        <f>IFERROR('学校入力シート（要入力）'!G55,"－")</f>
        <v>0</v>
      </c>
      <c r="H20" s="2174">
        <f>IFERROR('学校入力シート（要入力）'!H55,"－")</f>
        <v>0</v>
      </c>
      <c r="I20" s="2174">
        <f>IFERROR('学校入力シート（要入力）'!I55,"－")</f>
        <v>0</v>
      </c>
      <c r="J20" s="2163">
        <f>IFERROR('学校入力シート（要入力）'!J55,"－")</f>
        <v>0</v>
      </c>
      <c r="K20" s="2181">
        <f>IFERROR(J20-F20,"－")</f>
        <v>0</v>
      </c>
      <c r="L20" s="1803" t="str">
        <f>IFERROR(K20/F20,"－")</f>
        <v>－</v>
      </c>
      <c r="M20" s="2023"/>
      <c r="N20" s="2027"/>
      <c r="O20" s="1965"/>
      <c r="Q20" s="1796">
        <v>6</v>
      </c>
      <c r="R20" s="1941" t="s">
        <v>88</v>
      </c>
      <c r="S20" s="1818" t="s">
        <v>81</v>
      </c>
      <c r="T20" s="1813"/>
      <c r="U20" s="1814"/>
      <c r="V20" s="63">
        <v>6</v>
      </c>
      <c r="W20" s="484">
        <f>IF(OR('学校入力シート（要入力）'!$F$4="",'学校入力シート（要入力）'!$F$4="大学"),大学部門!P75,短大部門!P75)</f>
        <v>0.61261259999999995</v>
      </c>
      <c r="X20" s="485" t="s">
        <v>544</v>
      </c>
      <c r="Y20" s="486">
        <f>IF(OR('学校入力シート（要入力）'!$F$4="",'学校入力シート（要入力）'!$F$4="大学"),大学部門!R75,短大部門!R75)</f>
        <v>0.55102041000000002</v>
      </c>
    </row>
    <row r="21" spans="2:25" ht="24" customHeight="1">
      <c r="B21" s="5"/>
      <c r="C21" s="1910"/>
      <c r="D21" s="1911"/>
      <c r="E21" s="1912"/>
      <c r="F21" s="2175"/>
      <c r="G21" s="2175"/>
      <c r="H21" s="2175"/>
      <c r="I21" s="2175"/>
      <c r="J21" s="2164"/>
      <c r="K21" s="2182"/>
      <c r="L21" s="1929"/>
      <c r="M21" s="2023"/>
      <c r="N21" s="2027"/>
      <c r="O21" s="1965"/>
      <c r="Q21" s="1796"/>
      <c r="R21" s="1941"/>
      <c r="S21" s="1815"/>
      <c r="T21" s="1816"/>
      <c r="U21" s="1817"/>
      <c r="V21" s="64">
        <v>5</v>
      </c>
      <c r="W21" s="487">
        <f>IF(OR('学校入力シート（要入力）'!$F$4="",'学校入力シート（要入力）'!$F$4="大学"),大学部門!M75,短大部門!M75)</f>
        <v>0.67999999</v>
      </c>
      <c r="X21" s="488" t="s">
        <v>544</v>
      </c>
      <c r="Y21" s="489">
        <f>IF(OR('学校入力シート（要入力）'!$F$4="",'学校入力シート（要入力）'!$F$4="大学"),大学部門!O75,短大部門!O75)</f>
        <v>0.61261261</v>
      </c>
    </row>
    <row r="22" spans="2:25" ht="24" customHeight="1">
      <c r="B22" s="5"/>
      <c r="C22" s="1893"/>
      <c r="D22" s="1894"/>
      <c r="E22" s="1895"/>
      <c r="F22" s="2176"/>
      <c r="G22" s="2176"/>
      <c r="H22" s="2176"/>
      <c r="I22" s="2176"/>
      <c r="J22" s="2165"/>
      <c r="K22" s="2183"/>
      <c r="L22" s="1804"/>
      <c r="M22" s="2023"/>
      <c r="N22" s="2027"/>
      <c r="O22" s="1965"/>
      <c r="Q22" s="1796">
        <v>4</v>
      </c>
      <c r="R22" s="1941" t="s">
        <v>147</v>
      </c>
      <c r="S22" s="1818" t="s">
        <v>69</v>
      </c>
      <c r="T22" s="1813"/>
      <c r="U22" s="1814"/>
      <c r="V22" s="63">
        <v>4</v>
      </c>
      <c r="W22" s="484">
        <f>IF(OR('学校入力シート（要入力）'!$F$4="",'学校入力シート（要入力）'!$F$4="大学"),大学部門!J75,短大部門!J75)</f>
        <v>0.73529411</v>
      </c>
      <c r="X22" s="485" t="s">
        <v>544</v>
      </c>
      <c r="Y22" s="486">
        <f>IF(OR('学校入力シート（要入力）'!$F$4="",'学校入力シート（要入力）'!$F$4="大学"),大学部門!L75,短大部門!L75)</f>
        <v>0.68</v>
      </c>
    </row>
    <row r="23" spans="2:25" ht="24" customHeight="1">
      <c r="B23" s="5"/>
      <c r="C23" s="1890" t="s">
        <v>192</v>
      </c>
      <c r="D23" s="1891"/>
      <c r="E23" s="1892"/>
      <c r="F23" s="2174">
        <f>IFERROR('学校入力シート（要入力）'!F57,"－")</f>
        <v>0</v>
      </c>
      <c r="G23" s="2174">
        <f>IFERROR('学校入力シート（要入力）'!G57,"－")</f>
        <v>0</v>
      </c>
      <c r="H23" s="2174">
        <f>IFERROR('学校入力シート（要入力）'!H57,"－")</f>
        <v>0</v>
      </c>
      <c r="I23" s="2174">
        <f>IFERROR('学校入力シート（要入力）'!I57,"－")</f>
        <v>0</v>
      </c>
      <c r="J23" s="2163">
        <f>IFERROR('学校入力シート（要入力）'!J57,"－")</f>
        <v>0</v>
      </c>
      <c r="K23" s="2181">
        <f>IFERROR(J23-F23,"－")</f>
        <v>0</v>
      </c>
      <c r="L23" s="1805" t="str">
        <f>IFERROR(K23/F23,"－")</f>
        <v>－</v>
      </c>
      <c r="M23" s="2023"/>
      <c r="N23" s="2027"/>
      <c r="O23" s="1965"/>
      <c r="Q23" s="1796"/>
      <c r="R23" s="1941"/>
      <c r="S23" s="1815"/>
      <c r="T23" s="1816"/>
      <c r="U23" s="1817"/>
      <c r="V23" s="64">
        <v>3</v>
      </c>
      <c r="W23" s="487">
        <f>IF(OR('学校入力シート（要入力）'!$F$4="",'学校入力シート（要入力）'!$F$4="大学"),大学部門!G75,短大部門!G75)</f>
        <v>0.81437124999999999</v>
      </c>
      <c r="X23" s="488" t="s">
        <v>544</v>
      </c>
      <c r="Y23" s="489">
        <f>IF(OR('学校入力シート（要入力）'!$F$4="",'学校入力シート（要入力）'!$F$4="大学"),大学部門!I75,短大部門!I75)</f>
        <v>0.73529412000000005</v>
      </c>
    </row>
    <row r="24" spans="2:25" ht="24" customHeight="1">
      <c r="B24" s="5"/>
      <c r="C24" s="1910"/>
      <c r="D24" s="1911"/>
      <c r="E24" s="1912"/>
      <c r="F24" s="2175"/>
      <c r="G24" s="2175"/>
      <c r="H24" s="2175"/>
      <c r="I24" s="2175"/>
      <c r="J24" s="2164"/>
      <c r="K24" s="2182"/>
      <c r="L24" s="1929"/>
      <c r="M24" s="2023"/>
      <c r="N24" s="2027"/>
      <c r="O24" s="1965"/>
      <c r="Q24" s="1796">
        <v>2</v>
      </c>
      <c r="R24" s="1941" t="s">
        <v>184</v>
      </c>
      <c r="S24" s="1908" t="s">
        <v>82</v>
      </c>
      <c r="T24" s="1820"/>
      <c r="U24" s="1821"/>
      <c r="V24" s="63">
        <v>2</v>
      </c>
      <c r="W24" s="491">
        <f>IF(OR('学校入力シート（要入力）'!$F$4="",'学校入力シート（要入力）'!$F$4="大学"),大学部門!D75,短大部門!D75)</f>
        <v>0.95271866999999999</v>
      </c>
      <c r="X24" s="485" t="s">
        <v>544</v>
      </c>
      <c r="Y24" s="492">
        <f>IF(OR('学校入力シート（要入力）'!$F$4="",'学校入力シート（要入力）'!$F$4="大学"),大学部門!F75,短大部門!F75)</f>
        <v>0.81437126000000004</v>
      </c>
    </row>
    <row r="25" spans="2:25" ht="24" customHeight="1">
      <c r="B25" s="7"/>
      <c r="C25" s="1896"/>
      <c r="D25" s="1897"/>
      <c r="E25" s="1898"/>
      <c r="F25" s="2188"/>
      <c r="G25" s="2188"/>
      <c r="H25" s="2188"/>
      <c r="I25" s="2188"/>
      <c r="J25" s="2189"/>
      <c r="K25" s="2190"/>
      <c r="L25" s="1828"/>
      <c r="M25" s="2024"/>
      <c r="N25" s="2027"/>
      <c r="O25" s="1795"/>
      <c r="Q25" s="1796"/>
      <c r="R25" s="1941"/>
      <c r="S25" s="1822"/>
      <c r="T25" s="1823"/>
      <c r="U25" s="1824"/>
      <c r="V25" s="64">
        <v>1</v>
      </c>
      <c r="W25" s="493"/>
      <c r="X25" s="488" t="s">
        <v>544</v>
      </c>
      <c r="Y25" s="489">
        <f>IF(OR('学校入力シート（要入力）'!$F$4="",'学校入力シート（要入力）'!$F$4="大学"),大学部門!C75,短大部門!C75)</f>
        <v>0.95271867999999993</v>
      </c>
    </row>
  </sheetData>
  <mergeCells count="66">
    <mergeCell ref="J23:J25"/>
    <mergeCell ref="C23:E25"/>
    <mergeCell ref="F23:F25"/>
    <mergeCell ref="G23:G25"/>
    <mergeCell ref="H23:H25"/>
    <mergeCell ref="I23:I25"/>
    <mergeCell ref="K20:K22"/>
    <mergeCell ref="L20:L22"/>
    <mergeCell ref="Q20:Q21"/>
    <mergeCell ref="R20:R21"/>
    <mergeCell ref="S20:U21"/>
    <mergeCell ref="Q22:Q23"/>
    <mergeCell ref="R22:R23"/>
    <mergeCell ref="S22:U23"/>
    <mergeCell ref="K23:K25"/>
    <mergeCell ref="L23:L25"/>
    <mergeCell ref="S24:U25"/>
    <mergeCell ref="L16:L19"/>
    <mergeCell ref="M16:M25"/>
    <mergeCell ref="N16:N25"/>
    <mergeCell ref="O16:O25"/>
    <mergeCell ref="Q16:Q17"/>
    <mergeCell ref="R16:R17"/>
    <mergeCell ref="Q24:Q25"/>
    <mergeCell ref="R24:R25"/>
    <mergeCell ref="S16:U17"/>
    <mergeCell ref="Q18:Q19"/>
    <mergeCell ref="R18:R19"/>
    <mergeCell ref="S18:U19"/>
    <mergeCell ref="C20:E22"/>
    <mergeCell ref="F20:F22"/>
    <mergeCell ref="G20:G22"/>
    <mergeCell ref="H20:H22"/>
    <mergeCell ref="I20:I22"/>
    <mergeCell ref="J20:J22"/>
    <mergeCell ref="W13:Y15"/>
    <mergeCell ref="B16:E19"/>
    <mergeCell ref="F16:F19"/>
    <mergeCell ref="G16:G19"/>
    <mergeCell ref="H16:H19"/>
    <mergeCell ref="I16:I19"/>
    <mergeCell ref="J16:J19"/>
    <mergeCell ref="K16:K19"/>
    <mergeCell ref="K13:K15"/>
    <mergeCell ref="L13:L15"/>
    <mergeCell ref="F13:F15"/>
    <mergeCell ref="G13:G15"/>
    <mergeCell ref="H13:H15"/>
    <mergeCell ref="I13:I15"/>
    <mergeCell ref="S13:U15"/>
    <mergeCell ref="J13:J15"/>
    <mergeCell ref="A1:C1"/>
    <mergeCell ref="D1:H1"/>
    <mergeCell ref="A2:C2"/>
    <mergeCell ref="D2:H2"/>
    <mergeCell ref="H8:Y11"/>
    <mergeCell ref="C9:E9"/>
    <mergeCell ref="C10:E10"/>
    <mergeCell ref="C11:E11"/>
    <mergeCell ref="B13:E15"/>
    <mergeCell ref="V13:V15"/>
    <mergeCell ref="M13:M15"/>
    <mergeCell ref="N13:N15"/>
    <mergeCell ref="O13:O15"/>
    <mergeCell ref="Q13:Q15"/>
    <mergeCell ref="R1:Y1"/>
  </mergeCells>
  <phoneticPr fontId="1"/>
  <conditionalFormatting sqref="R16:R17">
    <cfRule type="expression" dxfId="106" priority="20">
      <formula>$M$16=10</formula>
    </cfRule>
  </conditionalFormatting>
  <conditionalFormatting sqref="R18:R19">
    <cfRule type="expression" dxfId="105" priority="19">
      <formula>$M$16=8</formula>
    </cfRule>
  </conditionalFormatting>
  <conditionalFormatting sqref="R22:R23">
    <cfRule type="expression" dxfId="104" priority="18">
      <formula>$M$16=4</formula>
    </cfRule>
  </conditionalFormatting>
  <conditionalFormatting sqref="R24:R25">
    <cfRule type="expression" dxfId="103" priority="17">
      <formula>$M$16=2</formula>
    </cfRule>
  </conditionalFormatting>
  <conditionalFormatting sqref="S16:U17">
    <cfRule type="expression" dxfId="102" priority="16">
      <formula>$N$16=10</formula>
    </cfRule>
  </conditionalFormatting>
  <conditionalFormatting sqref="S18:U19">
    <cfRule type="expression" dxfId="101" priority="15">
      <formula>$N$16=8</formula>
    </cfRule>
  </conditionalFormatting>
  <conditionalFormatting sqref="S20:U21">
    <cfRule type="expression" dxfId="100" priority="14">
      <formula>$N$16=6</formula>
    </cfRule>
  </conditionalFormatting>
  <conditionalFormatting sqref="S22:U23">
    <cfRule type="expression" dxfId="99" priority="13">
      <formula>$N$16=4</formula>
    </cfRule>
  </conditionalFormatting>
  <conditionalFormatting sqref="S24:U25">
    <cfRule type="expression" dxfId="98" priority="12">
      <formula>$N$16=2</formula>
    </cfRule>
  </conditionalFormatting>
  <conditionalFormatting sqref="Y16">
    <cfRule type="expression" dxfId="97" priority="1">
      <formula>$O$16=10</formula>
    </cfRule>
  </conditionalFormatting>
  <conditionalFormatting sqref="W16:Y16">
    <cfRule type="expression" dxfId="96" priority="11">
      <formula>$O$16=10</formula>
    </cfRule>
  </conditionalFormatting>
  <conditionalFormatting sqref="W17:Y17">
    <cfRule type="expression" dxfId="95" priority="10">
      <formula>$O$16=9</formula>
    </cfRule>
  </conditionalFormatting>
  <conditionalFormatting sqref="W18:Y18">
    <cfRule type="expression" dxfId="94" priority="9">
      <formula>$O$16=8</formula>
    </cfRule>
  </conditionalFormatting>
  <conditionalFormatting sqref="W19:Y19">
    <cfRule type="expression" dxfId="93" priority="8">
      <formula>$O$16=7</formula>
    </cfRule>
  </conditionalFormatting>
  <conditionalFormatting sqref="W20:Y20">
    <cfRule type="expression" dxfId="92" priority="7">
      <formula>$O$16=6</formula>
    </cfRule>
  </conditionalFormatting>
  <conditionalFormatting sqref="W21:Y21">
    <cfRule type="expression" dxfId="91" priority="6">
      <formula>$O$16=5</formula>
    </cfRule>
  </conditionalFormatting>
  <conditionalFormatting sqref="W22:Y22">
    <cfRule type="expression" dxfId="90" priority="5">
      <formula>$O$16=4</formula>
    </cfRule>
  </conditionalFormatting>
  <conditionalFormatting sqref="W23:Y23">
    <cfRule type="expression" dxfId="89" priority="4">
      <formula>$O$16=3</formula>
    </cfRule>
  </conditionalFormatting>
  <conditionalFormatting sqref="W24:Y24">
    <cfRule type="expression" dxfId="88" priority="3">
      <formula>$O$16=2</formula>
    </cfRule>
  </conditionalFormatting>
  <conditionalFormatting sqref="W25:Y25">
    <cfRule type="expression" dxfId="87" priority="2">
      <formula>$O$16=1</formula>
    </cfRule>
  </conditionalFormatting>
  <hyperlinks>
    <hyperlink ref="R1:Y1" location="'総括表 (部門)'!A1" display="総括表（部門）へ戻る"/>
  </hyperlinks>
  <printOptions horizontalCentered="1" verticalCentered="1"/>
  <pageMargins left="0.39370078740157483" right="0.39370078740157483" top="0.39370078740157483" bottom="0.39370078740157483" header="0" footer="0.19685039370078741"/>
  <pageSetup paperSize="9" scale="79" orientation="landscape" r:id="rId1"/>
  <headerFooter scaleWithDoc="0">
    <oddFooter>&amp;P / &amp;N ページ</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FFCCFF"/>
    <pageSetUpPr fitToPage="1"/>
  </sheetPr>
  <dimension ref="A1:AB26"/>
  <sheetViews>
    <sheetView showGridLines="0" zoomScaleNormal="100" zoomScaleSheetLayoutView="100" workbookViewId="0">
      <selection sqref="A1:C1"/>
    </sheetView>
  </sheetViews>
  <sheetFormatPr defaultColWidth="10.6640625" defaultRowHeight="24" customHeight="1"/>
  <cols>
    <col min="1" max="2" width="4.33203125" style="1" customWidth="1"/>
    <col min="3" max="5" width="10.6640625" style="1"/>
    <col min="6" max="10" width="9.77734375" style="1" customWidth="1"/>
    <col min="11" max="12" width="8.109375" style="1" customWidth="1"/>
    <col min="13" max="15" width="6.6640625" style="1" customWidth="1"/>
    <col min="16" max="16" width="0.88671875" style="1" customWidth="1"/>
    <col min="17" max="17" width="3.6640625" style="2" customWidth="1"/>
    <col min="18" max="19" width="6.6640625" style="1" customWidth="1"/>
    <col min="20" max="20" width="6.6640625" style="2" customWidth="1"/>
    <col min="21" max="21" width="6.6640625" style="1" customWidth="1"/>
    <col min="22" max="22" width="3.6640625" style="1" customWidth="1"/>
    <col min="23" max="23" width="5.109375" style="1" customWidth="1"/>
    <col min="24" max="24" width="2.109375" style="1" customWidth="1"/>
    <col min="25" max="26" width="5.109375" style="1" customWidth="1"/>
    <col min="27" max="27" width="2.109375" style="1" customWidth="1"/>
    <col min="28" max="28" width="5.109375" style="1" customWidth="1"/>
    <col min="29" max="16384" width="10.6640625" style="1"/>
  </cols>
  <sheetData>
    <row r="1" spans="1:28" ht="24" customHeight="1" thickBot="1">
      <c r="A1" s="2103" t="s">
        <v>0</v>
      </c>
      <c r="B1" s="2104"/>
      <c r="C1" s="2104"/>
      <c r="D1" s="2105" t="str">
        <f>IF('学校入力シート（要入力）'!F3="","",'学校入力シート（要入力）'!F3)</f>
        <v/>
      </c>
      <c r="E1" s="2105"/>
      <c r="F1" s="2105"/>
      <c r="G1" s="2105"/>
      <c r="H1" s="2106"/>
      <c r="I1" s="58"/>
      <c r="J1" s="58"/>
      <c r="K1" s="58"/>
      <c r="L1" s="58"/>
      <c r="M1" s="58"/>
      <c r="N1" s="58"/>
      <c r="O1" s="58"/>
      <c r="P1" s="58"/>
      <c r="Q1" s="65"/>
      <c r="R1" s="58"/>
      <c r="S1" s="58"/>
      <c r="T1" s="65"/>
      <c r="U1" s="1885" t="s">
        <v>492</v>
      </c>
      <c r="V1" s="1886"/>
      <c r="W1" s="1886"/>
      <c r="X1" s="1886"/>
      <c r="Y1" s="1886"/>
      <c r="Z1" s="1886"/>
      <c r="AA1" s="1886"/>
      <c r="AB1" s="1886"/>
    </row>
    <row r="2" spans="1:28" ht="24" customHeight="1" thickBot="1">
      <c r="A2" s="2103" t="s">
        <v>128</v>
      </c>
      <c r="B2" s="2104"/>
      <c r="C2" s="2104"/>
      <c r="D2" s="2105" t="str">
        <f>IF('学校入力シート（要入力）'!F5="","",'学校入力シート（要入力）'!F5)</f>
        <v/>
      </c>
      <c r="E2" s="2105"/>
      <c r="F2" s="2105"/>
      <c r="G2" s="2105"/>
      <c r="H2" s="2106"/>
      <c r="I2" s="58"/>
      <c r="J2" s="58"/>
      <c r="K2" s="58"/>
      <c r="L2" s="58"/>
      <c r="M2" s="58"/>
      <c r="N2" s="58"/>
      <c r="O2" s="58"/>
      <c r="P2" s="58"/>
      <c r="Q2" s="65"/>
      <c r="R2" s="58"/>
      <c r="S2" s="58"/>
      <c r="T2" s="65"/>
      <c r="U2" s="58"/>
      <c r="V2" s="58"/>
      <c r="W2" s="58"/>
      <c r="X2" s="58"/>
      <c r="Y2" s="58"/>
      <c r="Z2" s="58"/>
      <c r="AA2" s="58"/>
      <c r="AB2" s="58"/>
    </row>
    <row r="3" spans="1:28" ht="24" customHeight="1">
      <c r="A3" s="58"/>
      <c r="B3" s="58"/>
      <c r="C3" s="58"/>
      <c r="D3" s="58"/>
      <c r="E3" s="58"/>
      <c r="F3" s="58"/>
      <c r="G3" s="58"/>
      <c r="H3" s="58"/>
      <c r="I3" s="58"/>
      <c r="J3" s="58"/>
      <c r="K3" s="58"/>
      <c r="L3" s="58"/>
      <c r="M3" s="58"/>
      <c r="N3" s="58"/>
      <c r="O3" s="58"/>
      <c r="P3" s="58"/>
      <c r="Q3" s="65"/>
      <c r="R3" s="58"/>
      <c r="S3" s="58"/>
      <c r="T3" s="65"/>
      <c r="U3" s="58"/>
      <c r="V3" s="58"/>
      <c r="W3" s="58"/>
      <c r="X3" s="58"/>
      <c r="Y3" s="58"/>
      <c r="Z3" s="58"/>
      <c r="AA3" s="58"/>
      <c r="AB3" s="58"/>
    </row>
    <row r="4" spans="1:28" ht="24" customHeight="1">
      <c r="A4" s="57" t="s">
        <v>129</v>
      </c>
      <c r="B4" s="58"/>
      <c r="C4" s="58"/>
      <c r="D4" s="58"/>
      <c r="E4" s="58"/>
      <c r="F4" s="58"/>
      <c r="G4" s="58"/>
      <c r="H4" s="58"/>
      <c r="I4" s="58"/>
      <c r="J4" s="58"/>
      <c r="M4" s="58"/>
      <c r="N4" s="58"/>
      <c r="O4" s="58"/>
      <c r="P4" s="58"/>
      <c r="Q4" s="58"/>
      <c r="R4" s="58"/>
      <c r="S4" s="58"/>
      <c r="T4" s="65"/>
      <c r="U4" s="58"/>
      <c r="V4" s="65"/>
      <c r="W4" s="58"/>
      <c r="X4" s="58"/>
      <c r="Y4" s="58"/>
      <c r="Z4" s="58"/>
      <c r="AA4" s="58"/>
      <c r="AB4" s="58"/>
    </row>
    <row r="5" spans="1:28" ht="24" customHeight="1">
      <c r="A5" s="57" t="s">
        <v>178</v>
      </c>
      <c r="B5" s="58"/>
      <c r="C5" s="58"/>
      <c r="D5" s="58"/>
      <c r="E5" s="58"/>
      <c r="F5" s="58"/>
      <c r="G5" s="58"/>
      <c r="M5" s="123"/>
      <c r="N5" s="123"/>
      <c r="O5" s="123"/>
      <c r="P5" s="123"/>
      <c r="Q5" s="123"/>
      <c r="R5" s="123"/>
      <c r="S5" s="123"/>
      <c r="T5" s="123"/>
      <c r="U5" s="123"/>
      <c r="V5" s="123"/>
      <c r="W5" s="123"/>
      <c r="X5" s="123"/>
      <c r="Y5" s="123"/>
      <c r="Z5" s="123"/>
      <c r="AA5" s="123"/>
      <c r="AB5" s="123"/>
    </row>
    <row r="6" spans="1:28" ht="24" customHeight="1">
      <c r="A6" s="58"/>
      <c r="B6" s="58"/>
      <c r="C6" s="58"/>
      <c r="D6" s="58"/>
      <c r="E6" s="58"/>
      <c r="F6" s="58"/>
      <c r="G6" s="58"/>
      <c r="K6" s="116"/>
      <c r="L6" s="123"/>
      <c r="M6" s="123"/>
      <c r="N6" s="123"/>
      <c r="O6" s="123"/>
      <c r="P6" s="123"/>
      <c r="Q6" s="123"/>
      <c r="R6" s="123"/>
      <c r="S6" s="123"/>
      <c r="T6" s="123"/>
      <c r="U6" s="123"/>
      <c r="V6" s="123"/>
      <c r="W6" s="123"/>
      <c r="X6" s="123"/>
      <c r="Y6" s="123"/>
      <c r="Z6" s="123"/>
      <c r="AA6" s="123"/>
      <c r="AB6" s="123"/>
    </row>
    <row r="7" spans="1:28" ht="24" customHeight="1">
      <c r="A7" s="58"/>
      <c r="B7" s="70" t="s">
        <v>872</v>
      </c>
      <c r="C7" s="72"/>
      <c r="D7" s="72"/>
      <c r="E7" s="72"/>
      <c r="F7" s="72"/>
      <c r="G7" s="72"/>
      <c r="H7" s="72"/>
      <c r="I7" s="72"/>
      <c r="J7" s="72"/>
      <c r="K7" s="117"/>
      <c r="L7" s="58" t="s">
        <v>3</v>
      </c>
      <c r="M7" s="114"/>
      <c r="N7" s="114"/>
      <c r="O7" s="114"/>
      <c r="P7" s="114"/>
      <c r="Q7" s="114"/>
      <c r="R7" s="114"/>
      <c r="S7" s="114"/>
      <c r="T7" s="114"/>
      <c r="U7" s="114"/>
      <c r="V7" s="114"/>
      <c r="W7" s="114"/>
      <c r="X7" s="114"/>
      <c r="Y7" s="114"/>
      <c r="Z7" s="114"/>
      <c r="AA7" s="114"/>
      <c r="AB7" s="114"/>
    </row>
    <row r="8" spans="1:28" ht="24" customHeight="1">
      <c r="A8" s="58"/>
      <c r="B8" s="70"/>
      <c r="C8" s="70" t="s">
        <v>17</v>
      </c>
      <c r="D8" s="72"/>
      <c r="E8" s="72"/>
      <c r="F8" s="72"/>
      <c r="G8" s="72"/>
      <c r="H8" s="72"/>
      <c r="I8" s="72"/>
      <c r="J8" s="72"/>
      <c r="K8" s="117"/>
      <c r="L8" s="1869" t="s">
        <v>981</v>
      </c>
      <c r="M8" s="1869"/>
      <c r="N8" s="1869"/>
      <c r="O8" s="1869"/>
      <c r="P8" s="1869"/>
      <c r="Q8" s="1869"/>
      <c r="R8" s="1869"/>
      <c r="S8" s="1869"/>
      <c r="T8" s="1869"/>
      <c r="U8" s="1869"/>
      <c r="V8" s="1869"/>
      <c r="W8" s="1869"/>
      <c r="X8" s="1869"/>
      <c r="Y8" s="1869"/>
      <c r="Z8" s="1869"/>
      <c r="AA8" s="1869"/>
      <c r="AB8" s="1869"/>
    </row>
    <row r="9" spans="1:28" ht="24" customHeight="1">
      <c r="A9" s="58"/>
      <c r="B9" s="72"/>
      <c r="C9" s="2264" t="s">
        <v>208</v>
      </c>
      <c r="D9" s="2264"/>
      <c r="E9" s="2264"/>
      <c r="F9" s="2264" t="s">
        <v>360</v>
      </c>
      <c r="G9" s="2264" t="s">
        <v>209</v>
      </c>
      <c r="H9" s="2264"/>
      <c r="I9" s="2264"/>
      <c r="J9" s="72"/>
      <c r="K9" s="117"/>
      <c r="L9" s="1869"/>
      <c r="M9" s="1869"/>
      <c r="N9" s="1869"/>
      <c r="O9" s="1869"/>
      <c r="P9" s="1869"/>
      <c r="Q9" s="1869"/>
      <c r="R9" s="1869"/>
      <c r="S9" s="1869"/>
      <c r="T9" s="1869"/>
      <c r="U9" s="1869"/>
      <c r="V9" s="1869"/>
      <c r="W9" s="1869"/>
      <c r="X9" s="1869"/>
      <c r="Y9" s="1869"/>
      <c r="Z9" s="1869"/>
      <c r="AA9" s="1869"/>
      <c r="AB9" s="1869"/>
    </row>
    <row r="10" spans="1:28" ht="24" customHeight="1">
      <c r="A10" s="58"/>
      <c r="B10" s="70"/>
      <c r="C10" s="2265" t="s">
        <v>187</v>
      </c>
      <c r="D10" s="2265"/>
      <c r="E10" s="2265"/>
      <c r="F10" s="2264"/>
      <c r="G10" s="2265" t="s">
        <v>190</v>
      </c>
      <c r="H10" s="2265"/>
      <c r="I10" s="2265"/>
      <c r="J10" s="72"/>
      <c r="K10" s="72"/>
      <c r="L10" s="1869"/>
      <c r="M10" s="1869"/>
      <c r="N10" s="1869"/>
      <c r="O10" s="1869"/>
      <c r="P10" s="1869"/>
      <c r="Q10" s="1869"/>
      <c r="R10" s="1869"/>
      <c r="S10" s="1869"/>
      <c r="T10" s="1869"/>
      <c r="U10" s="1869"/>
      <c r="V10" s="1869"/>
      <c r="W10" s="1869"/>
      <c r="X10" s="1869"/>
      <c r="Y10" s="1869"/>
      <c r="Z10" s="1869"/>
      <c r="AA10" s="1869"/>
      <c r="AB10" s="1869"/>
    </row>
    <row r="11" spans="1:28" ht="24" customHeight="1">
      <c r="A11" s="58"/>
      <c r="B11" s="59"/>
      <c r="C11" s="1920"/>
      <c r="D11" s="1920"/>
      <c r="E11" s="1920"/>
      <c r="F11" s="59"/>
      <c r="G11" s="59"/>
      <c r="H11" s="58"/>
      <c r="I11" s="58"/>
      <c r="J11" s="58"/>
      <c r="K11" s="58"/>
      <c r="L11" s="1869"/>
      <c r="M11" s="1869"/>
      <c r="N11" s="1869"/>
      <c r="O11" s="1869"/>
      <c r="P11" s="1869"/>
      <c r="Q11" s="1869"/>
      <c r="R11" s="1869"/>
      <c r="S11" s="1869"/>
      <c r="T11" s="1869"/>
      <c r="U11" s="1869"/>
      <c r="V11" s="1869"/>
      <c r="W11" s="1869"/>
      <c r="X11" s="1869"/>
      <c r="Y11" s="1869"/>
      <c r="Z11" s="1869"/>
      <c r="AA11" s="1869"/>
      <c r="AB11" s="1869"/>
    </row>
    <row r="12" spans="1:28" ht="24" customHeight="1">
      <c r="B12" s="47" t="s">
        <v>1208</v>
      </c>
      <c r="O12" s="35" t="s">
        <v>351</v>
      </c>
      <c r="Q12" s="4" t="s">
        <v>60</v>
      </c>
    </row>
    <row r="13" spans="1:28" ht="24" customHeight="1">
      <c r="B13" s="1784" t="s">
        <v>16</v>
      </c>
      <c r="C13" s="1785"/>
      <c r="D13" s="1785"/>
      <c r="E13" s="1786"/>
      <c r="F13" s="1781">
        <f>'法人入力シート（要入力）'!$D$11</f>
        <v>2020</v>
      </c>
      <c r="G13" s="1781">
        <f>'法人入力シート（要入力）'!$E$11</f>
        <v>2021</v>
      </c>
      <c r="H13" s="1781">
        <f>'法人入力シート（要入力）'!$F$11</f>
        <v>2022</v>
      </c>
      <c r="I13" s="1781">
        <f>'法人入力シート（要入力）'!$G$11</f>
        <v>2023</v>
      </c>
      <c r="J13" s="1839">
        <f>'法人入力シート（要入力）'!$H$11</f>
        <v>2024</v>
      </c>
      <c r="K13" s="1992" t="str">
        <f>"増減
"&amp;$J$13&amp;"-"&amp;$F$13</f>
        <v>増減
2024-2020</v>
      </c>
      <c r="L13" s="1887" t="str">
        <f>"対"&amp;$F$13&amp;"
年度
伸び率"</f>
        <v>対2020
年度
伸び率</v>
      </c>
      <c r="M13" s="1836" t="s">
        <v>14</v>
      </c>
      <c r="N13" s="1876" t="s">
        <v>13</v>
      </c>
      <c r="O13" s="1876" t="s">
        <v>15</v>
      </c>
      <c r="P13" s="3"/>
      <c r="Q13" s="2273" t="s">
        <v>48</v>
      </c>
      <c r="R13" s="2001" t="s">
        <v>10</v>
      </c>
      <c r="S13" s="1850"/>
      <c r="T13" s="1864" t="s">
        <v>137</v>
      </c>
      <c r="U13" s="1836"/>
      <c r="V13" s="1882" t="s">
        <v>48</v>
      </c>
      <c r="W13" s="1848" t="s">
        <v>827</v>
      </c>
      <c r="X13" s="1849"/>
      <c r="Y13" s="1849"/>
      <c r="Z13" s="1849"/>
      <c r="AA13" s="1849"/>
      <c r="AB13" s="1850"/>
    </row>
    <row r="14" spans="1:28" ht="24" customHeight="1">
      <c r="B14" s="1787"/>
      <c r="C14" s="1788"/>
      <c r="D14" s="1788"/>
      <c r="E14" s="1789"/>
      <c r="F14" s="1939"/>
      <c r="G14" s="1939"/>
      <c r="H14" s="1939"/>
      <c r="I14" s="1939"/>
      <c r="J14" s="1840"/>
      <c r="K14" s="2263"/>
      <c r="L14" s="1888"/>
      <c r="M14" s="1837"/>
      <c r="N14" s="1877"/>
      <c r="O14" s="1877"/>
      <c r="P14" s="3"/>
      <c r="Q14" s="2239"/>
      <c r="R14" s="2002" t="s">
        <v>37</v>
      </c>
      <c r="S14" s="2004"/>
      <c r="T14" s="2200"/>
      <c r="U14" s="2201"/>
      <c r="V14" s="1883"/>
      <c r="W14" s="1851"/>
      <c r="X14" s="1851"/>
      <c r="Y14" s="1851"/>
      <c r="Z14" s="1851"/>
      <c r="AA14" s="1851"/>
      <c r="AB14" s="1852"/>
    </row>
    <row r="15" spans="1:28" ht="24" customHeight="1">
      <c r="B15" s="1787"/>
      <c r="C15" s="1788"/>
      <c r="D15" s="1788"/>
      <c r="E15" s="1789"/>
      <c r="F15" s="1939"/>
      <c r="G15" s="1939"/>
      <c r="H15" s="1939"/>
      <c r="I15" s="1939"/>
      <c r="J15" s="1840"/>
      <c r="K15" s="2263"/>
      <c r="L15" s="1888"/>
      <c r="M15" s="1837"/>
      <c r="N15" s="1877"/>
      <c r="O15" s="1877"/>
      <c r="Q15" s="2239"/>
      <c r="R15" s="851" t="s">
        <v>193</v>
      </c>
      <c r="S15" s="852" t="s">
        <v>194</v>
      </c>
      <c r="T15" s="2274" t="s">
        <v>193</v>
      </c>
      <c r="U15" s="2260" t="s">
        <v>194</v>
      </c>
      <c r="V15" s="1883"/>
      <c r="W15" s="2284" t="s">
        <v>195</v>
      </c>
      <c r="X15" s="2284"/>
      <c r="Y15" s="2284"/>
      <c r="Z15" s="2286" t="s">
        <v>196</v>
      </c>
      <c r="AA15" s="2287"/>
      <c r="AB15" s="2288"/>
    </row>
    <row r="16" spans="1:28" ht="24" customHeight="1">
      <c r="B16" s="1790"/>
      <c r="C16" s="1791"/>
      <c r="D16" s="1791"/>
      <c r="E16" s="1792"/>
      <c r="F16" s="1940"/>
      <c r="G16" s="1940"/>
      <c r="H16" s="1940"/>
      <c r="I16" s="1940"/>
      <c r="J16" s="1841"/>
      <c r="K16" s="1993"/>
      <c r="L16" s="1889"/>
      <c r="M16" s="1838"/>
      <c r="N16" s="1878"/>
      <c r="O16" s="1878"/>
      <c r="Q16" s="2240"/>
      <c r="R16" s="357" t="str">
        <f>'目標値入力シート（必要に応じて入力）'!H22</f>
        <v/>
      </c>
      <c r="S16" s="358" t="str">
        <f>'目標値入力シート（必要に応じて入力）'!H23</f>
        <v/>
      </c>
      <c r="T16" s="2275"/>
      <c r="U16" s="2261"/>
      <c r="V16" s="1884"/>
      <c r="W16" s="2285"/>
      <c r="X16" s="2285"/>
      <c r="Y16" s="2285"/>
      <c r="Z16" s="2289"/>
      <c r="AA16" s="2290"/>
      <c r="AB16" s="2291"/>
    </row>
    <row r="17" spans="2:28" ht="24" customHeight="1">
      <c r="B17" s="1901" t="s">
        <v>873</v>
      </c>
      <c r="C17" s="1902"/>
      <c r="D17" s="1902"/>
      <c r="E17" s="1903"/>
      <c r="F17" s="2271" t="str">
        <f>IFERROR((ROUND(F19/F21,8)),"－")</f>
        <v>－</v>
      </c>
      <c r="G17" s="2271" t="str">
        <f t="shared" ref="G17:J17" si="0">IFERROR((ROUND(G19/G21,8)),"－")</f>
        <v>－</v>
      </c>
      <c r="H17" s="2271" t="str">
        <f t="shared" si="0"/>
        <v>－</v>
      </c>
      <c r="I17" s="2271" t="str">
        <f t="shared" si="0"/>
        <v>－</v>
      </c>
      <c r="J17" s="2271" t="str">
        <f t="shared" si="0"/>
        <v>－</v>
      </c>
      <c r="K17" s="2266" t="str">
        <f>IFERROR(ROUND(J17-F17,8),"－")</f>
        <v>－</v>
      </c>
      <c r="L17" s="2268" t="str">
        <f>IFERROR(K17/F17,"－")</f>
        <v>－</v>
      </c>
      <c r="M17" s="2022" t="str">
        <f>IF(R16="","目標入力",IF(J17="－","－",IF(AND(I17&lt;=$R$16,J17&lt;=$R$16),10,IF(AND(I17&gt;$R$16,J17&lt;=$R$16),8,IF(AND(J17&gt;$R$16,OR(I17&lt;=$R$16,I17="－")),4,IF(AND(I17&gt;$R$16,J17&gt;$R$16),2))))))</f>
        <v>目標入力</v>
      </c>
      <c r="N17" s="1925" t="str" cm="1">
        <f t="array" ref="N17">IFERROR(_xlfn.IFS($K$17="－","－",$K$17/1000000&gt;=趨勢評価!H43,2,$K$17/1000000&gt;=趨勢評価!H42,4,$K$17/1000000&gt;趨勢評価!H41,6,$K$17/1000000&gt;趨勢評価!H40,8,$K$17/1000000&lt;=趨勢評価!H40,10),"－")</f>
        <v>－</v>
      </c>
      <c r="O17" s="1870" t="str">
        <f ca="1">IFERROR(OFFSET(INDEX(Y17:Y26,MATCH(J17/1000000,Y17:Y26,1),1),0,-3),"－")</f>
        <v>－</v>
      </c>
      <c r="Q17" s="1806">
        <v>10</v>
      </c>
      <c r="R17" s="2253" t="s">
        <v>358</v>
      </c>
      <c r="S17" s="2269" t="s">
        <v>431</v>
      </c>
      <c r="T17" s="2253" t="s">
        <v>427</v>
      </c>
      <c r="U17" s="2269" t="s">
        <v>197</v>
      </c>
      <c r="V17" s="63">
        <v>10</v>
      </c>
      <c r="W17" s="443">
        <f>IF(OR('学校入力シート（要入力）'!$F$4="",'学校入力シート（要入力）'!$F$4="大学"),大学部門!AB82,短大部門!AB82)</f>
        <v>6.9025443400000004</v>
      </c>
      <c r="X17" s="434" t="s">
        <v>544</v>
      </c>
      <c r="Y17" s="609">
        <v>0</v>
      </c>
      <c r="Z17" s="435">
        <f>IF(OR('学校入力シート（要入力）'!$F$4="",'学校入力シート（要入力）'!$F$4="大学"),大学部門!AB83,短大部門!AB83)</f>
        <v>4.8920335499999998</v>
      </c>
      <c r="AA17" s="434" t="s">
        <v>544</v>
      </c>
      <c r="AB17" s="610">
        <v>0</v>
      </c>
    </row>
    <row r="18" spans="2:28" ht="24" customHeight="1">
      <c r="B18" s="1904"/>
      <c r="C18" s="1905"/>
      <c r="D18" s="1905"/>
      <c r="E18" s="1906"/>
      <c r="F18" s="2272"/>
      <c r="G18" s="2272"/>
      <c r="H18" s="2272"/>
      <c r="I18" s="2272"/>
      <c r="J18" s="2272"/>
      <c r="K18" s="2267"/>
      <c r="L18" s="2149"/>
      <c r="M18" s="2023"/>
      <c r="N18" s="1926"/>
      <c r="O18" s="2255"/>
      <c r="Q18" s="1806"/>
      <c r="R18" s="2254"/>
      <c r="S18" s="2270"/>
      <c r="T18" s="2254"/>
      <c r="U18" s="2270"/>
      <c r="V18" s="64">
        <v>9</v>
      </c>
      <c r="W18" s="436">
        <f>IF(OR('学校入力シート（要入力）'!$F$4="",'学校入力シート（要入力）'!$F$4="大学"),大学部門!Y82,短大部門!Y82)</f>
        <v>7.9488535000000002</v>
      </c>
      <c r="X18" s="437" t="s">
        <v>544</v>
      </c>
      <c r="Y18" s="438">
        <f>IF(OR('学校入力シート（要入力）'!$F$4="",'学校入力シート（要入力）'!$F$4="大学"),大学部門!AA82,短大部門!AA82)</f>
        <v>6.9025443500000003</v>
      </c>
      <c r="Z18" s="439">
        <f>IF(OR('学校入力シート（要入力）'!$F$4="",'学校入力シート（要入力）'!$F$4="大学"),大学部門!Y83,短大部門!Y83)</f>
        <v>5.5335737700000003</v>
      </c>
      <c r="AA18" s="437" t="s">
        <v>544</v>
      </c>
      <c r="AB18" s="440">
        <f>IF(OR('学校入力シート（要入力）'!$F$4="",'学校入力シート（要入力）'!$F$4="大学"),大学部門!AA83,短大部門!AA83)</f>
        <v>4.8920335599999998</v>
      </c>
    </row>
    <row r="19" spans="2:28" ht="24" customHeight="1">
      <c r="B19" s="118"/>
      <c r="C19" s="1890" t="s">
        <v>210</v>
      </c>
      <c r="D19" s="1891"/>
      <c r="E19" s="1892"/>
      <c r="F19" s="2276">
        <f>IFERROR('学校入力シート（要入力）'!E33,"－")</f>
        <v>0</v>
      </c>
      <c r="G19" s="2276">
        <f>IFERROR('学校入力シート（要入力）'!F33,"－")</f>
        <v>0</v>
      </c>
      <c r="H19" s="2276">
        <f>IFERROR('学校入力シート（要入力）'!G33,"－")</f>
        <v>0</v>
      </c>
      <c r="I19" s="2276">
        <f>IFERROR('学校入力シート（要入力）'!H33,"－")</f>
        <v>0</v>
      </c>
      <c r="J19" s="2278">
        <f>IFERROR('学校入力シート（要入力）'!I33,"－")</f>
        <v>0</v>
      </c>
      <c r="K19" s="2282">
        <f>IFERROR(J19-F19,"－")</f>
        <v>0</v>
      </c>
      <c r="L19" s="2152" t="str">
        <f>IFERROR(K19/F19,"－")</f>
        <v>－</v>
      </c>
      <c r="M19" s="2023"/>
      <c r="N19" s="1926"/>
      <c r="O19" s="2255"/>
      <c r="Q19" s="1796">
        <v>8</v>
      </c>
      <c r="R19" s="2253" t="s">
        <v>145</v>
      </c>
      <c r="S19" s="2269" t="s">
        <v>145</v>
      </c>
      <c r="T19" s="2253" t="s">
        <v>428</v>
      </c>
      <c r="U19" s="2269" t="s">
        <v>428</v>
      </c>
      <c r="V19" s="63">
        <v>8</v>
      </c>
      <c r="W19" s="433">
        <f>IF(OR('学校入力シート（要入力）'!$F$4="",'学校入力シート（要入力）'!$F$4="大学"),大学部門!V82,短大部門!V82)</f>
        <v>8.529181359999999</v>
      </c>
      <c r="X19" s="434" t="s">
        <v>544</v>
      </c>
      <c r="Y19" s="441">
        <f>IF(OR('学校入力シート（要入力）'!$F$4="",'学校入力シート（要入力）'!$F$4="大学"),大学部門!X82,短大部門!X82)</f>
        <v>7.9488535100000002</v>
      </c>
      <c r="Z19" s="435">
        <f>IF(OR('学校入力シート（要入力）'!$F$4="",'学校入力シート（要入力）'!$F$4="大学"),大学部門!V83,短大部門!V83)</f>
        <v>6.0348602400000004</v>
      </c>
      <c r="AA19" s="434" t="s">
        <v>544</v>
      </c>
      <c r="AB19" s="442">
        <f>IF(OR('学校入力シート（要入力）'!$F$4="",'学校入力シート（要入力）'!$F$4="大学"),大学部門!X83,短大部門!X83)</f>
        <v>5.5335737800000002</v>
      </c>
    </row>
    <row r="20" spans="2:28" ht="24" customHeight="1">
      <c r="B20" s="118"/>
      <c r="C20" s="1893"/>
      <c r="D20" s="1894"/>
      <c r="E20" s="1895"/>
      <c r="F20" s="2277"/>
      <c r="G20" s="2277"/>
      <c r="H20" s="2277"/>
      <c r="I20" s="2277"/>
      <c r="J20" s="2279"/>
      <c r="K20" s="2283"/>
      <c r="L20" s="2149"/>
      <c r="M20" s="2023"/>
      <c r="N20" s="1926"/>
      <c r="O20" s="2255"/>
      <c r="Q20" s="1796"/>
      <c r="R20" s="2254"/>
      <c r="S20" s="2270"/>
      <c r="T20" s="2254"/>
      <c r="U20" s="2270"/>
      <c r="V20" s="64">
        <v>7</v>
      </c>
      <c r="W20" s="436">
        <f>IF(OR('学校入力シート（要入力）'!$F$4="",'学校入力シート（要入力）'!$F$4="大学"),大学部門!S82,短大部門!S82)</f>
        <v>9.0655126899999985</v>
      </c>
      <c r="X20" s="437" t="s">
        <v>544</v>
      </c>
      <c r="Y20" s="438">
        <f>IF(OR('学校入力シート（要入力）'!$F$4="",'学校入力シート（要入力）'!$F$4="大学"),大学部門!U82,短大部門!U82)</f>
        <v>8.5291813699999999</v>
      </c>
      <c r="Z20" s="439">
        <f>IF(OR('学校入力シート（要入力）'!$F$4="",'学校入力シート（要入力）'!$F$4="大学"),大学部門!S83,短大部門!S83)</f>
        <v>6.51751199</v>
      </c>
      <c r="AA20" s="437" t="s">
        <v>544</v>
      </c>
      <c r="AB20" s="440">
        <f>IF(OR('学校入力シート（要入力）'!$F$4="",'学校入力シート（要入力）'!$F$4="大学"),大学部門!U83,短大部門!U83)</f>
        <v>6.0348602500000004</v>
      </c>
    </row>
    <row r="21" spans="2:28" ht="24" customHeight="1">
      <c r="B21" s="118"/>
      <c r="C21" s="838" t="s">
        <v>182</v>
      </c>
      <c r="D21" s="839"/>
      <c r="E21" s="840"/>
      <c r="F21" s="972">
        <f>IFERROR('学校入力シート（要入力）'!E55,"－")</f>
        <v>0</v>
      </c>
      <c r="G21" s="972">
        <f>IFERROR('学校入力シート（要入力）'!F55,"－")</f>
        <v>0</v>
      </c>
      <c r="H21" s="972">
        <f>IFERROR('学校入力シート（要入力）'!G55,"－")</f>
        <v>0</v>
      </c>
      <c r="I21" s="972">
        <f>IFERROR('学校入力シート（要入力）'!H55,"－")</f>
        <v>0</v>
      </c>
      <c r="J21" s="973">
        <f>IFERROR('学校入力シート（要入力）'!I55,"－")</f>
        <v>0</v>
      </c>
      <c r="K21" s="971">
        <f>IFERROR(J21-F21,"－")</f>
        <v>0</v>
      </c>
      <c r="L21" s="847" t="str">
        <f>IFERROR(K21/F21,"－")</f>
        <v>－</v>
      </c>
      <c r="M21" s="2024"/>
      <c r="N21" s="1927"/>
      <c r="O21" s="1872"/>
      <c r="Q21" s="1796">
        <v>6</v>
      </c>
      <c r="R21" s="2253" t="s">
        <v>88</v>
      </c>
      <c r="S21" s="2269" t="s">
        <v>432</v>
      </c>
      <c r="T21" s="2253" t="s">
        <v>198</v>
      </c>
      <c r="U21" s="2269" t="s">
        <v>198</v>
      </c>
      <c r="V21" s="63">
        <v>6</v>
      </c>
      <c r="W21" s="433">
        <f>IF(OR('学校入力シート（要入力）'!$F$4="",'学校入力シート（要入力）'!$F$4="大学"),大学部門!P82,短大部門!P82)</f>
        <v>9.5262172199999995</v>
      </c>
      <c r="X21" s="434" t="s">
        <v>544</v>
      </c>
      <c r="Y21" s="441">
        <f>IF(OR('学校入力シート（要入力）'!$F$4="",'学校入力シート（要入力）'!$F$4="大学"),大学部門!R82,短大部門!R82)</f>
        <v>9.0655126999999993</v>
      </c>
      <c r="Z21" s="435">
        <f>IF(OR('学校入力シート（要入力）'!$F$4="",'学校入力シート（要入力）'!$F$4="大学"),大学部門!P83,短大部門!P83)</f>
        <v>6.9030096299999997</v>
      </c>
      <c r="AA21" s="434" t="s">
        <v>544</v>
      </c>
      <c r="AB21" s="442">
        <f>IF(OR('学校入力シート（要入力）'!$F$4="",'学校入力シート（要入力）'!$F$4="大学"),大学部門!R83,短大部門!R83)</f>
        <v>6.517512</v>
      </c>
    </row>
    <row r="22" spans="2:28" ht="24" customHeight="1">
      <c r="B22" s="1901" t="s">
        <v>874</v>
      </c>
      <c r="C22" s="1902"/>
      <c r="D22" s="1902"/>
      <c r="E22" s="1903"/>
      <c r="F22" s="2271" t="str">
        <f>IFERROR((ROUND(F24/F26,8)),"－")</f>
        <v>－</v>
      </c>
      <c r="G22" s="2271" t="str">
        <f t="shared" ref="G22:J22" si="1">IFERROR((ROUND(G24/G26,8)),"－")</f>
        <v>－</v>
      </c>
      <c r="H22" s="2271" t="str">
        <f t="shared" si="1"/>
        <v>－</v>
      </c>
      <c r="I22" s="2271" t="str">
        <f t="shared" si="1"/>
        <v>－</v>
      </c>
      <c r="J22" s="2280" t="str">
        <f t="shared" si="1"/>
        <v>－</v>
      </c>
      <c r="K22" s="2266" t="str">
        <f>IFERROR(ROUND(J22-F22,8),"－")</f>
        <v>－</v>
      </c>
      <c r="L22" s="2268" t="str">
        <f>IFERROR(K22/F22,"－")</f>
        <v>－</v>
      </c>
      <c r="M22" s="2022" t="str">
        <f>IF(S16="","目標入力",IF(J22="－","－",IF(AND(I22&lt;=$S$16,J22&lt;=$S$16),10,IF(AND(I22&gt;$S$16,J22&lt;=$S$16),8,IF(AND(J22&gt;$S$16,OR(I22&lt;=$S$16,I22="－")),4,IF(AND(I22&gt;$S$16,J22&gt;$S$16),2))))))</f>
        <v>目標入力</v>
      </c>
      <c r="N22" s="1925" t="str" cm="1">
        <f t="array" ref="N22">IFERROR(_xlfn.IFS($K$22="－","－",$K$22/1000000&gt;=趨勢評価!I43,2,$K$22/1000000&gt;=趨勢評価!I42,4,$K$22/1000000&gt;趨勢評価!I41,6,$K$22/1000000&gt;趨勢評価!I40,8,$K$22/1000000&lt;=趨勢評価!I40,10),"－")</f>
        <v>－</v>
      </c>
      <c r="O22" s="1870" t="str">
        <f ca="1">IFERROR(OFFSET(INDEX(AB17:AB26,MATCH(J22/1000000,AB17:AB26,1),1),0,-6),"－")</f>
        <v>－</v>
      </c>
      <c r="Q22" s="1796"/>
      <c r="R22" s="2254"/>
      <c r="S22" s="2270"/>
      <c r="T22" s="2254"/>
      <c r="U22" s="2270"/>
      <c r="V22" s="64">
        <v>5</v>
      </c>
      <c r="W22" s="436">
        <f>IF(OR('学校入力シート（要入力）'!$F$4="",'学校入力シート（要入力）'!$F$4="大学"),大学部門!M82,短大部門!M82)</f>
        <v>10.218257749999999</v>
      </c>
      <c r="X22" s="437" t="s">
        <v>544</v>
      </c>
      <c r="Y22" s="438">
        <f>IF(OR('学校入力シート（要入力）'!$F$4="",'学校入力シート（要入力）'!$F$4="大学"),大学部門!O82,短大部門!O82)</f>
        <v>9.5262172300000003</v>
      </c>
      <c r="Z22" s="439">
        <f>IF(OR('学校入力シート（要入力）'!$F$4="",'学校入力シート（要入力）'!$F$4="大学"),大学部門!M83,短大部門!M83)</f>
        <v>7.3081187600000002</v>
      </c>
      <c r="AA22" s="437" t="s">
        <v>544</v>
      </c>
      <c r="AB22" s="440">
        <f>IF(OR('学校入力シート（要入力）'!$F$4="",'学校入力シート（要入力）'!$F$4="大学"),大学部門!O83,短大部門!O83)</f>
        <v>6.9030096399999996</v>
      </c>
    </row>
    <row r="23" spans="2:28" ht="24" customHeight="1">
      <c r="B23" s="1904"/>
      <c r="C23" s="1905"/>
      <c r="D23" s="1905"/>
      <c r="E23" s="1906"/>
      <c r="F23" s="2272"/>
      <c r="G23" s="2272"/>
      <c r="H23" s="2272"/>
      <c r="I23" s="2272"/>
      <c r="J23" s="2281"/>
      <c r="K23" s="2267"/>
      <c r="L23" s="2149"/>
      <c r="M23" s="2023"/>
      <c r="N23" s="1926"/>
      <c r="O23" s="2255"/>
      <c r="Q23" s="1796">
        <v>4</v>
      </c>
      <c r="R23" s="2253" t="s">
        <v>424</v>
      </c>
      <c r="S23" s="2269" t="s">
        <v>424</v>
      </c>
      <c r="T23" s="2253" t="s">
        <v>429</v>
      </c>
      <c r="U23" s="2269" t="s">
        <v>429</v>
      </c>
      <c r="V23" s="63">
        <v>4</v>
      </c>
      <c r="W23" s="433">
        <f>IF(OR('学校入力シート（要入力）'!$F$4="",'学校入力シート（要入力）'!$F$4="大学"),大学部門!J82,短大部門!J82)</f>
        <v>11.15503837</v>
      </c>
      <c r="X23" s="434" t="s">
        <v>544</v>
      </c>
      <c r="Y23" s="441">
        <f>IF(OR('学校入力シート（要入力）'!$F$4="",'学校入力シート（要入力）'!$F$4="大学"),大学部門!L82,短大部門!L82)</f>
        <v>10.21825776</v>
      </c>
      <c r="Z23" s="435">
        <f>IF(OR('学校入力シート（要入力）'!$F$4="",'学校入力シート（要入力）'!$F$4="大学"),大学部門!J83,短大部門!J83)</f>
        <v>7.8973892900000005</v>
      </c>
      <c r="AA23" s="434" t="s">
        <v>544</v>
      </c>
      <c r="AB23" s="442">
        <f>IF(OR('学校入力シート（要入力）'!$F$4="",'学校入力シート（要入力）'!$F$4="大学"),大学部門!L83,短大部門!L83)</f>
        <v>7.3081187700000001</v>
      </c>
    </row>
    <row r="24" spans="2:28" ht="24" customHeight="1">
      <c r="B24" s="118"/>
      <c r="C24" s="1890" t="s">
        <v>211</v>
      </c>
      <c r="D24" s="1891"/>
      <c r="E24" s="1892"/>
      <c r="F24" s="2276">
        <f>IFERROR('学校入力シート（要入力）'!E35,"－")</f>
        <v>0</v>
      </c>
      <c r="G24" s="2276">
        <f>IFERROR('学校入力シート（要入力）'!F35,"－")</f>
        <v>0</v>
      </c>
      <c r="H24" s="2276">
        <f>IFERROR('学校入力シート（要入力）'!G35,"－")</f>
        <v>0</v>
      </c>
      <c r="I24" s="2276">
        <f>IFERROR('学校入力シート（要入力）'!H35,"－")</f>
        <v>0</v>
      </c>
      <c r="J24" s="2278">
        <f>IFERROR('学校入力シート（要入力）'!I35,"－")</f>
        <v>0</v>
      </c>
      <c r="K24" s="2282">
        <f>IFERROR(J24-F24,"－")</f>
        <v>0</v>
      </c>
      <c r="L24" s="2152" t="str">
        <f>IFERROR(K24/F24,"－")</f>
        <v>－</v>
      </c>
      <c r="M24" s="2023"/>
      <c r="N24" s="1926"/>
      <c r="O24" s="2255"/>
      <c r="Q24" s="1796"/>
      <c r="R24" s="2254"/>
      <c r="S24" s="2270"/>
      <c r="T24" s="2254"/>
      <c r="U24" s="2270"/>
      <c r="V24" s="64">
        <v>3</v>
      </c>
      <c r="W24" s="436">
        <f>IF(OR('学校入力シート（要入力）'!$F$4="",'学校入力シート（要入力）'!$F$4="大学"),大学部門!G82,短大部門!G82)</f>
        <v>12.130646519999999</v>
      </c>
      <c r="X24" s="437" t="s">
        <v>544</v>
      </c>
      <c r="Y24" s="438">
        <f>IF(OR('学校入力シート（要入力）'!$F$4="",'学校入力シート（要入力）'!$F$4="大学"),大学部門!I82,短大部門!I82)</f>
        <v>11.155038380000001</v>
      </c>
      <c r="Z24" s="439">
        <f>IF(OR('学校入力シート（要入力）'!$F$4="",'学校入力シート（要入力）'!$F$4="大学"),大学部門!G83,短大部門!G83)</f>
        <v>8.6728281199999984</v>
      </c>
      <c r="AA24" s="437" t="s">
        <v>544</v>
      </c>
      <c r="AB24" s="440">
        <f>IF(OR('学校入力シート（要入力）'!$F$4="",'学校入力シート（要入力）'!$F$4="大学"),大学部門!I83,短大部門!I83)</f>
        <v>7.8973893000000004</v>
      </c>
    </row>
    <row r="25" spans="2:28" ht="24" customHeight="1">
      <c r="B25" s="118"/>
      <c r="C25" s="1893"/>
      <c r="D25" s="1894"/>
      <c r="E25" s="1895"/>
      <c r="F25" s="2277"/>
      <c r="G25" s="2277"/>
      <c r="H25" s="2277"/>
      <c r="I25" s="2277"/>
      <c r="J25" s="2279"/>
      <c r="K25" s="2283"/>
      <c r="L25" s="2149"/>
      <c r="M25" s="2023"/>
      <c r="N25" s="1926"/>
      <c r="O25" s="2255"/>
      <c r="Q25" s="1796">
        <v>2</v>
      </c>
      <c r="R25" s="2253" t="s">
        <v>426</v>
      </c>
      <c r="S25" s="2269" t="s">
        <v>426</v>
      </c>
      <c r="T25" s="2253" t="s">
        <v>199</v>
      </c>
      <c r="U25" s="2269" t="s">
        <v>199</v>
      </c>
      <c r="V25" s="63">
        <v>2</v>
      </c>
      <c r="W25" s="443">
        <f>IF(OR('学校入力シート（要入力）'!$F$4="",'学校入力シート（要入力）'!$F$4="大学"),大学部門!D82,短大部門!D82)</f>
        <v>13.522253339999999</v>
      </c>
      <c r="X25" s="434" t="s">
        <v>544</v>
      </c>
      <c r="Y25" s="444">
        <f>IF(OR('学校入力シート（要入力）'!$F$4="",'学校入力シート（要入力）'!$F$4="大学"),大学部門!F82,短大部門!F82)</f>
        <v>12.13064653</v>
      </c>
      <c r="Z25" s="445">
        <f>IF(OR('学校入力シート（要入力）'!$F$4="",'学校入力シート（要入力）'!$F$4="大学"),大学部門!D83,短大部門!D83)</f>
        <v>9.4601461199999992</v>
      </c>
      <c r="AA25" s="434" t="s">
        <v>544</v>
      </c>
      <c r="AB25" s="446">
        <f>IF(OR('学校入力シート（要入力）'!$F$4="",'学校入力シート（要入力）'!$F$4="大学"),大学部門!F83,短大部門!F83)</f>
        <v>8.6728281299999992</v>
      </c>
    </row>
    <row r="26" spans="2:28" ht="24" customHeight="1">
      <c r="B26" s="119"/>
      <c r="C26" s="848" t="s">
        <v>183</v>
      </c>
      <c r="D26" s="849"/>
      <c r="E26" s="120"/>
      <c r="F26" s="974">
        <f>IFERROR('学校入力シート（要入力）'!E57,"－")</f>
        <v>0</v>
      </c>
      <c r="G26" s="974">
        <f>IFERROR('学校入力シート（要入力）'!F57,"－")</f>
        <v>0</v>
      </c>
      <c r="H26" s="974">
        <f>IFERROR('学校入力シート（要入力）'!G57,"－")</f>
        <v>0</v>
      </c>
      <c r="I26" s="974">
        <f>IFERROR('学校入力シート（要入力）'!H57,"－")</f>
        <v>0</v>
      </c>
      <c r="J26" s="975">
        <f>IFERROR('学校入力シート（要入力）'!I57,"－")</f>
        <v>0</v>
      </c>
      <c r="K26" s="976">
        <f>IFERROR(J26-F26,"－")</f>
        <v>0</v>
      </c>
      <c r="L26" s="359" t="str">
        <f>IFERROR(K26/F26,"－")</f>
        <v>－</v>
      </c>
      <c r="M26" s="2024"/>
      <c r="N26" s="1927"/>
      <c r="O26" s="1872"/>
      <c r="Q26" s="1796"/>
      <c r="R26" s="2254"/>
      <c r="S26" s="2270"/>
      <c r="T26" s="2254"/>
      <c r="U26" s="2270"/>
      <c r="V26" s="64">
        <v>1</v>
      </c>
      <c r="W26" s="447"/>
      <c r="X26" s="437" t="s">
        <v>544</v>
      </c>
      <c r="Y26" s="438">
        <f>IF(OR('学校入力シート（要入力）'!$F$4="",'学校入力シート（要入力）'!$F$4="大学"),大学部門!C82,短大部門!C82)</f>
        <v>13.52225335</v>
      </c>
      <c r="Z26" s="448"/>
      <c r="AA26" s="437" t="s">
        <v>544</v>
      </c>
      <c r="AB26" s="440">
        <f>IF(OR('学校入力シート（要入力）'!$F$4="",'学校入力シート（要入力）'!$F$4="大学"),大学部門!C83,短大部門!C83)</f>
        <v>9.46014613</v>
      </c>
    </row>
  </sheetData>
  <mergeCells count="96">
    <mergeCell ref="U1:AB1"/>
    <mergeCell ref="T21:T22"/>
    <mergeCell ref="T23:T24"/>
    <mergeCell ref="T25:T26"/>
    <mergeCell ref="U17:U18"/>
    <mergeCell ref="U19:U20"/>
    <mergeCell ref="U21:U22"/>
    <mergeCell ref="U23:U24"/>
    <mergeCell ref="U25:U26"/>
    <mergeCell ref="L8:AB11"/>
    <mergeCell ref="W13:AB14"/>
    <mergeCell ref="W15:Y16"/>
    <mergeCell ref="Z15:AB16"/>
    <mergeCell ref="Q23:Q24"/>
    <mergeCell ref="S21:S22"/>
    <mergeCell ref="S23:S24"/>
    <mergeCell ref="S25:S26"/>
    <mergeCell ref="J24:J25"/>
    <mergeCell ref="L24:L25"/>
    <mergeCell ref="Q21:Q22"/>
    <mergeCell ref="R21:R22"/>
    <mergeCell ref="Q25:Q26"/>
    <mergeCell ref="R23:R24"/>
    <mergeCell ref="R25:R26"/>
    <mergeCell ref="C24:E25"/>
    <mergeCell ref="F24:F25"/>
    <mergeCell ref="G24:G25"/>
    <mergeCell ref="H24:H25"/>
    <mergeCell ref="I24:I25"/>
    <mergeCell ref="K19:K20"/>
    <mergeCell ref="M17:M21"/>
    <mergeCell ref="N17:N21"/>
    <mergeCell ref="O17:O21"/>
    <mergeCell ref="N22:N26"/>
    <mergeCell ref="L19:L20"/>
    <mergeCell ref="K24:K25"/>
    <mergeCell ref="K22:K23"/>
    <mergeCell ref="L22:L23"/>
    <mergeCell ref="M22:M26"/>
    <mergeCell ref="O22:O26"/>
    <mergeCell ref="J17:J18"/>
    <mergeCell ref="B22:E23"/>
    <mergeCell ref="F22:F23"/>
    <mergeCell ref="G22:G23"/>
    <mergeCell ref="H22:H23"/>
    <mergeCell ref="I22:I23"/>
    <mergeCell ref="C19:E20"/>
    <mergeCell ref="F19:F20"/>
    <mergeCell ref="G19:G20"/>
    <mergeCell ref="H19:H20"/>
    <mergeCell ref="I19:I20"/>
    <mergeCell ref="J19:J20"/>
    <mergeCell ref="J22:J23"/>
    <mergeCell ref="V13:V16"/>
    <mergeCell ref="Q17:Q18"/>
    <mergeCell ref="B17:E18"/>
    <mergeCell ref="F17:F18"/>
    <mergeCell ref="G17:G18"/>
    <mergeCell ref="H17:H18"/>
    <mergeCell ref="I17:I18"/>
    <mergeCell ref="Q13:Q16"/>
    <mergeCell ref="R13:S13"/>
    <mergeCell ref="I13:I16"/>
    <mergeCell ref="B13:E16"/>
    <mergeCell ref="F13:F16"/>
    <mergeCell ref="N13:N16"/>
    <mergeCell ref="O13:O16"/>
    <mergeCell ref="T17:T18"/>
    <mergeCell ref="T15:T16"/>
    <mergeCell ref="Q19:Q20"/>
    <mergeCell ref="R17:R18"/>
    <mergeCell ref="R19:R20"/>
    <mergeCell ref="S17:S18"/>
    <mergeCell ref="S19:S20"/>
    <mergeCell ref="T19:T20"/>
    <mergeCell ref="R14:S14"/>
    <mergeCell ref="A1:C1"/>
    <mergeCell ref="D1:H1"/>
    <mergeCell ref="A2:C2"/>
    <mergeCell ref="D2:H2"/>
    <mergeCell ref="C11:E11"/>
    <mergeCell ref="C9:E9"/>
    <mergeCell ref="F9:F10"/>
    <mergeCell ref="G9:I9"/>
    <mergeCell ref="C10:E10"/>
    <mergeCell ref="G10:I10"/>
    <mergeCell ref="J13:J16"/>
    <mergeCell ref="L13:L16"/>
    <mergeCell ref="K17:K18"/>
    <mergeCell ref="L17:L18"/>
    <mergeCell ref="M13:M16"/>
    <mergeCell ref="G13:G16"/>
    <mergeCell ref="H13:H16"/>
    <mergeCell ref="K13:K16"/>
    <mergeCell ref="T13:U14"/>
    <mergeCell ref="U15:U16"/>
  </mergeCells>
  <phoneticPr fontId="1"/>
  <conditionalFormatting sqref="R17">
    <cfRule type="expression" dxfId="86" priority="47">
      <formula>$M$17=10</formula>
    </cfRule>
  </conditionalFormatting>
  <conditionalFormatting sqref="R19">
    <cfRule type="expression" dxfId="85" priority="46">
      <formula>$M$17=8</formula>
    </cfRule>
  </conditionalFormatting>
  <conditionalFormatting sqref="R21">
    <cfRule type="expression" dxfId="84" priority="45">
      <formula>$M$17=6</formula>
    </cfRule>
  </conditionalFormatting>
  <conditionalFormatting sqref="R23">
    <cfRule type="expression" dxfId="83" priority="44">
      <formula>$M$17=4</formula>
    </cfRule>
  </conditionalFormatting>
  <conditionalFormatting sqref="R25">
    <cfRule type="expression" dxfId="82" priority="43">
      <formula>$M$17=2</formula>
    </cfRule>
  </conditionalFormatting>
  <conditionalFormatting sqref="S19">
    <cfRule type="expression" dxfId="81" priority="41">
      <formula>$M$22=8</formula>
    </cfRule>
  </conditionalFormatting>
  <conditionalFormatting sqref="S21">
    <cfRule type="expression" dxfId="80" priority="40">
      <formula>$M$22=6</formula>
    </cfRule>
  </conditionalFormatting>
  <conditionalFormatting sqref="S23">
    <cfRule type="expression" dxfId="79" priority="39">
      <formula>$M$22=4</formula>
    </cfRule>
  </conditionalFormatting>
  <conditionalFormatting sqref="S25">
    <cfRule type="expression" dxfId="78" priority="38">
      <formula>$M$22=2</formula>
    </cfRule>
  </conditionalFormatting>
  <conditionalFormatting sqref="T17">
    <cfRule type="expression" dxfId="77" priority="36">
      <formula>$N$17=10</formula>
    </cfRule>
  </conditionalFormatting>
  <conditionalFormatting sqref="T19">
    <cfRule type="expression" dxfId="76" priority="35">
      <formula>$N$17=8</formula>
    </cfRule>
  </conditionalFormatting>
  <conditionalFormatting sqref="T21">
    <cfRule type="expression" dxfId="75" priority="34">
      <formula>$N$17=6</formula>
    </cfRule>
  </conditionalFormatting>
  <conditionalFormatting sqref="T23">
    <cfRule type="expression" dxfId="74" priority="33">
      <formula>$N$17=4</formula>
    </cfRule>
  </conditionalFormatting>
  <conditionalFormatting sqref="T25">
    <cfRule type="expression" dxfId="73" priority="32">
      <formula>$N$17=2</formula>
    </cfRule>
  </conditionalFormatting>
  <conditionalFormatting sqref="U17">
    <cfRule type="expression" dxfId="72" priority="31">
      <formula>$N$22=10</formula>
    </cfRule>
  </conditionalFormatting>
  <conditionalFormatting sqref="U19">
    <cfRule type="expression" dxfId="71" priority="30">
      <formula>$N$22=8</formula>
    </cfRule>
  </conditionalFormatting>
  <conditionalFormatting sqref="U21">
    <cfRule type="expression" dxfId="70" priority="29">
      <formula>$N$22=6</formula>
    </cfRule>
  </conditionalFormatting>
  <conditionalFormatting sqref="U23">
    <cfRule type="expression" dxfId="69" priority="28">
      <formula>$N$22=4</formula>
    </cfRule>
  </conditionalFormatting>
  <conditionalFormatting sqref="U25">
    <cfRule type="expression" dxfId="68" priority="27">
      <formula>$N$22=2</formula>
    </cfRule>
  </conditionalFormatting>
  <conditionalFormatting sqref="S17:S18">
    <cfRule type="expression" dxfId="67" priority="26">
      <formula>$M$22=10</formula>
    </cfRule>
  </conditionalFormatting>
  <conditionalFormatting sqref="S19:S20">
    <cfRule type="expression" dxfId="66" priority="25">
      <formula>$M$22=8</formula>
    </cfRule>
  </conditionalFormatting>
  <conditionalFormatting sqref="S21:S22">
    <cfRule type="expression" dxfId="65" priority="24">
      <formula>$M$22=6</formula>
    </cfRule>
  </conditionalFormatting>
  <conditionalFormatting sqref="S23:S24">
    <cfRule type="expression" dxfId="64" priority="23">
      <formula>$M$22=4</formula>
    </cfRule>
  </conditionalFormatting>
  <conditionalFormatting sqref="W17:Y17">
    <cfRule type="expression" dxfId="63" priority="22">
      <formula>$O$17=10</formula>
    </cfRule>
  </conditionalFormatting>
  <conditionalFormatting sqref="W18:Y18">
    <cfRule type="expression" dxfId="62" priority="21">
      <formula>$O$17=9</formula>
    </cfRule>
  </conditionalFormatting>
  <conditionalFormatting sqref="W19:Y19">
    <cfRule type="expression" dxfId="61" priority="20">
      <formula>$O$17=8</formula>
    </cfRule>
  </conditionalFormatting>
  <conditionalFormatting sqref="W20:Y20">
    <cfRule type="expression" dxfId="60" priority="19">
      <formula>$O$17=7</formula>
    </cfRule>
  </conditionalFormatting>
  <conditionalFormatting sqref="W21:Y21">
    <cfRule type="expression" dxfId="59" priority="18">
      <formula>$O$17=6</formula>
    </cfRule>
  </conditionalFormatting>
  <conditionalFormatting sqref="W22:Y22">
    <cfRule type="expression" dxfId="58" priority="17">
      <formula>$O$17=5</formula>
    </cfRule>
  </conditionalFormatting>
  <conditionalFormatting sqref="W23:Y23">
    <cfRule type="expression" dxfId="57" priority="16">
      <formula>$O$17=4</formula>
    </cfRule>
  </conditionalFormatting>
  <conditionalFormatting sqref="W24:Y24">
    <cfRule type="expression" dxfId="56" priority="15">
      <formula>$O$17=3</formula>
    </cfRule>
  </conditionalFormatting>
  <conditionalFormatting sqref="W25:Y25">
    <cfRule type="expression" dxfId="55" priority="14">
      <formula>$O$17=2</formula>
    </cfRule>
  </conditionalFormatting>
  <conditionalFormatting sqref="W26:Y26">
    <cfRule type="expression" dxfId="54" priority="13">
      <formula>$O$17=1</formula>
    </cfRule>
  </conditionalFormatting>
  <conditionalFormatting sqref="Y17">
    <cfRule type="expression" dxfId="53" priority="12">
      <formula>$O$17=10</formula>
    </cfRule>
  </conditionalFormatting>
  <conditionalFormatting sqref="Z17:AB17">
    <cfRule type="expression" dxfId="52" priority="11">
      <formula>$O$22=10</formula>
    </cfRule>
  </conditionalFormatting>
  <conditionalFormatting sqref="Z18:AB18">
    <cfRule type="expression" dxfId="51" priority="10">
      <formula>$O$22=9</formula>
    </cfRule>
  </conditionalFormatting>
  <conditionalFormatting sqref="Z19:AB19">
    <cfRule type="expression" dxfId="50" priority="9">
      <formula>$O$22=8</formula>
    </cfRule>
  </conditionalFormatting>
  <conditionalFormatting sqref="Z20:AB20">
    <cfRule type="expression" dxfId="49" priority="8">
      <formula>$O$22=7</formula>
    </cfRule>
  </conditionalFormatting>
  <conditionalFormatting sqref="Z21:AB21">
    <cfRule type="expression" dxfId="48" priority="7">
      <formula>$O$22=6</formula>
    </cfRule>
  </conditionalFormatting>
  <conditionalFormatting sqref="Z22:AB22">
    <cfRule type="expression" dxfId="47" priority="6">
      <formula>$O$22=5</formula>
    </cfRule>
  </conditionalFormatting>
  <conditionalFormatting sqref="Z23:AB23">
    <cfRule type="expression" dxfId="46" priority="5">
      <formula>$O$22=4</formula>
    </cfRule>
  </conditionalFormatting>
  <conditionalFormatting sqref="Z24:AB24">
    <cfRule type="expression" dxfId="45" priority="4">
      <formula>$O$22=3</formula>
    </cfRule>
  </conditionalFormatting>
  <conditionalFormatting sqref="Z25:AB25">
    <cfRule type="expression" dxfId="44" priority="3">
      <formula>$O$22=2</formula>
    </cfRule>
  </conditionalFormatting>
  <conditionalFormatting sqref="Z26:AB26">
    <cfRule type="expression" dxfId="43" priority="2">
      <formula>$O$22=1</formula>
    </cfRule>
  </conditionalFormatting>
  <conditionalFormatting sqref="AB17">
    <cfRule type="expression" dxfId="42" priority="1">
      <formula>$O$22=10</formula>
    </cfRule>
  </conditionalFormatting>
  <hyperlinks>
    <hyperlink ref="U1:AB1" location="'総括表 (部門)'!A1" display="総括表（部門）へ戻る"/>
  </hyperlinks>
  <printOptions horizontalCentered="1" verticalCentered="1"/>
  <pageMargins left="0.39370078740157483" right="0.39370078740157483" top="0.39370078740157483" bottom="0.39370078740157483" header="0" footer="0.19685039370078741"/>
  <pageSetup paperSize="9" scale="75" orientation="landscape" r:id="rId1"/>
  <headerFooter scaleWithDoc="0">
    <oddFooter>&amp;P / &amp;N ページ</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FFCCFF"/>
    <pageSetUpPr fitToPage="1"/>
  </sheetPr>
  <dimension ref="A1:AB27"/>
  <sheetViews>
    <sheetView showGridLines="0" zoomScaleNormal="100" zoomScaleSheetLayoutView="100" workbookViewId="0">
      <selection sqref="A1:C1"/>
    </sheetView>
  </sheetViews>
  <sheetFormatPr defaultColWidth="10.6640625" defaultRowHeight="24" customHeight="1"/>
  <cols>
    <col min="1" max="2" width="4.6640625" style="1" customWidth="1"/>
    <col min="3" max="5" width="10.21875" style="1" customWidth="1"/>
    <col min="6" max="10" width="9.88671875" style="1" customWidth="1"/>
    <col min="11" max="12" width="8.6640625" style="1" customWidth="1"/>
    <col min="13" max="15" width="6.6640625" style="1" customWidth="1"/>
    <col min="16" max="16" width="1.6640625" style="1" customWidth="1"/>
    <col min="17" max="17" width="3.6640625" style="2" customWidth="1"/>
    <col min="18" max="19" width="6.6640625" style="1" customWidth="1"/>
    <col min="20" max="20" width="6.6640625" style="2" customWidth="1"/>
    <col min="21" max="21" width="6.6640625" style="1" customWidth="1"/>
    <col min="22" max="22" width="3.6640625" style="1" customWidth="1"/>
    <col min="23" max="23" width="3.88671875" style="1" customWidth="1"/>
    <col min="24" max="24" width="2.21875" style="1" customWidth="1"/>
    <col min="25" max="26" width="3.88671875" style="1" customWidth="1"/>
    <col min="27" max="27" width="2.21875" style="1" customWidth="1"/>
    <col min="28" max="28" width="3.88671875" style="1" customWidth="1"/>
    <col min="29" max="16384" width="10.6640625" style="1"/>
  </cols>
  <sheetData>
    <row r="1" spans="1:28" ht="24" customHeight="1" thickBot="1">
      <c r="A1" s="2103" t="s">
        <v>0</v>
      </c>
      <c r="B1" s="2104"/>
      <c r="C1" s="2104"/>
      <c r="D1" s="2105" t="str">
        <f>IF('学校入力シート（要入力）'!F3="","",'学校入力シート（要入力）'!F3)</f>
        <v/>
      </c>
      <c r="E1" s="2105"/>
      <c r="F1" s="2105"/>
      <c r="G1" s="2105"/>
      <c r="H1" s="2106"/>
      <c r="I1" s="58"/>
      <c r="J1" s="58"/>
      <c r="K1" s="58"/>
      <c r="L1" s="58"/>
      <c r="M1" s="58"/>
      <c r="N1" s="58"/>
      <c r="O1" s="58"/>
      <c r="P1" s="58"/>
      <c r="Q1" s="65"/>
      <c r="R1" s="58"/>
      <c r="S1" s="58"/>
      <c r="T1" s="65"/>
      <c r="U1" s="1885" t="s">
        <v>492</v>
      </c>
      <c r="V1" s="1886"/>
      <c r="W1" s="1886"/>
      <c r="X1" s="1886"/>
      <c r="Y1" s="1886"/>
      <c r="Z1" s="1886"/>
      <c r="AA1" s="1886"/>
      <c r="AB1" s="1886"/>
    </row>
    <row r="2" spans="1:28" ht="24" customHeight="1" thickBot="1">
      <c r="A2" s="2103" t="s">
        <v>128</v>
      </c>
      <c r="B2" s="2104"/>
      <c r="C2" s="2104"/>
      <c r="D2" s="2105" t="str">
        <f>IF('学校入力シート（要入力）'!F5="","",'学校入力シート（要入力）'!F5)</f>
        <v/>
      </c>
      <c r="E2" s="2105"/>
      <c r="F2" s="2105"/>
      <c r="G2" s="2105"/>
      <c r="H2" s="2106"/>
      <c r="I2" s="58"/>
      <c r="J2" s="58"/>
      <c r="K2" s="58"/>
      <c r="L2" s="58"/>
      <c r="M2" s="58"/>
      <c r="N2" s="58"/>
      <c r="O2" s="58"/>
      <c r="P2" s="58"/>
      <c r="Q2" s="65"/>
      <c r="R2" s="58"/>
      <c r="S2" s="58"/>
      <c r="T2" s="65"/>
      <c r="U2" s="58"/>
      <c r="V2" s="58"/>
      <c r="W2" s="58"/>
      <c r="X2" s="58"/>
    </row>
    <row r="3" spans="1:28" ht="24" customHeight="1">
      <c r="A3" s="58"/>
      <c r="B3" s="58"/>
      <c r="C3" s="58"/>
      <c r="D3" s="58"/>
      <c r="E3" s="58"/>
      <c r="F3" s="58"/>
      <c r="G3" s="58"/>
      <c r="H3" s="58"/>
      <c r="I3" s="58"/>
      <c r="J3" s="58"/>
      <c r="K3" s="58"/>
      <c r="L3" s="58"/>
      <c r="M3" s="58"/>
      <c r="N3" s="58"/>
      <c r="O3" s="58"/>
      <c r="P3" s="58"/>
      <c r="Q3" s="65"/>
      <c r="R3" s="58"/>
      <c r="S3" s="58"/>
      <c r="T3" s="65"/>
      <c r="U3" s="58"/>
      <c r="V3" s="58"/>
      <c r="W3" s="58"/>
      <c r="X3" s="58"/>
    </row>
    <row r="4" spans="1:28" ht="24" customHeight="1">
      <c r="A4" s="57" t="s">
        <v>129</v>
      </c>
      <c r="B4" s="58"/>
      <c r="C4" s="58"/>
      <c r="D4" s="58"/>
      <c r="E4" s="58"/>
      <c r="F4" s="58"/>
      <c r="G4" s="58"/>
      <c r="H4" s="58"/>
      <c r="I4" s="58"/>
      <c r="J4" s="58"/>
      <c r="K4" s="58"/>
      <c r="L4" s="58"/>
      <c r="M4" s="58"/>
      <c r="N4" s="58"/>
      <c r="O4" s="58"/>
      <c r="P4" s="58"/>
      <c r="Q4" s="65"/>
      <c r="R4" s="58"/>
      <c r="S4" s="58"/>
      <c r="T4" s="65"/>
      <c r="U4" s="58"/>
      <c r="V4" s="58"/>
      <c r="W4" s="58"/>
      <c r="X4" s="58"/>
    </row>
    <row r="5" spans="1:28" ht="24" customHeight="1">
      <c r="A5" s="57" t="s">
        <v>200</v>
      </c>
      <c r="B5" s="58"/>
      <c r="C5" s="58"/>
      <c r="D5" s="58"/>
      <c r="E5" s="58"/>
      <c r="F5" s="58"/>
      <c r="G5" s="58"/>
      <c r="I5" s="58"/>
      <c r="J5" s="58"/>
      <c r="K5" s="58"/>
      <c r="L5" s="58"/>
      <c r="M5" s="58"/>
      <c r="N5" s="58"/>
      <c r="O5" s="58"/>
      <c r="P5" s="58"/>
      <c r="Q5" s="65"/>
      <c r="R5" s="58"/>
      <c r="S5" s="58"/>
      <c r="T5" s="65"/>
      <c r="U5" s="58"/>
      <c r="V5" s="58"/>
      <c r="W5" s="58"/>
      <c r="X5" s="58"/>
    </row>
    <row r="6" spans="1:28" ht="24" customHeight="1">
      <c r="A6" s="58"/>
      <c r="B6" s="58"/>
      <c r="C6" s="58"/>
      <c r="D6" s="58"/>
      <c r="E6" s="58"/>
      <c r="F6" s="58"/>
      <c r="G6" s="58"/>
      <c r="H6" s="116" t="s">
        <v>361</v>
      </c>
      <c r="I6" s="116"/>
      <c r="J6" s="116"/>
      <c r="K6" s="116"/>
      <c r="L6" s="116"/>
      <c r="N6" s="116"/>
      <c r="O6" s="116"/>
      <c r="P6" s="116"/>
      <c r="Q6" s="116"/>
      <c r="R6" s="116"/>
      <c r="S6" s="116"/>
      <c r="T6" s="116"/>
      <c r="U6" s="116"/>
      <c r="V6" s="116"/>
      <c r="W6" s="116"/>
      <c r="X6" s="116"/>
      <c r="Y6" s="116"/>
      <c r="Z6" s="116"/>
      <c r="AA6" s="116"/>
      <c r="AB6" s="116"/>
    </row>
    <row r="7" spans="1:28" ht="24" customHeight="1">
      <c r="A7" s="58"/>
      <c r="B7" s="70" t="s">
        <v>875</v>
      </c>
      <c r="C7" s="72"/>
      <c r="D7" s="72"/>
      <c r="E7" s="72"/>
      <c r="F7" s="72"/>
      <c r="G7" s="72"/>
      <c r="H7" s="117"/>
      <c r="I7" s="116"/>
      <c r="J7" s="116"/>
      <c r="K7" s="116"/>
      <c r="L7" s="116"/>
      <c r="M7" s="121" t="s">
        <v>3</v>
      </c>
      <c r="N7" s="114"/>
      <c r="O7" s="114"/>
      <c r="P7" s="114"/>
      <c r="Q7" s="114"/>
      <c r="R7" s="114"/>
      <c r="S7" s="114"/>
      <c r="T7" s="114"/>
      <c r="U7" s="114"/>
      <c r="V7" s="114"/>
      <c r="W7" s="114"/>
      <c r="X7" s="114"/>
      <c r="Y7" s="114"/>
      <c r="Z7" s="114"/>
      <c r="AA7" s="114"/>
      <c r="AB7" s="114"/>
    </row>
    <row r="8" spans="1:28" ht="24" customHeight="1">
      <c r="A8" s="58"/>
      <c r="B8" s="70"/>
      <c r="C8" s="70" t="s">
        <v>17</v>
      </c>
      <c r="D8" s="72"/>
      <c r="E8" s="72"/>
      <c r="F8" s="72"/>
      <c r="G8" s="72"/>
      <c r="H8" s="117"/>
      <c r="I8" s="116"/>
      <c r="J8" s="116"/>
      <c r="K8" s="116"/>
      <c r="L8" s="116"/>
      <c r="M8" s="1869" t="s">
        <v>982</v>
      </c>
      <c r="N8" s="1869"/>
      <c r="O8" s="1869"/>
      <c r="P8" s="1869"/>
      <c r="Q8" s="1869"/>
      <c r="R8" s="1869"/>
      <c r="S8" s="1869"/>
      <c r="T8" s="1869"/>
      <c r="U8" s="1869"/>
      <c r="V8" s="1869"/>
      <c r="W8" s="1869"/>
      <c r="X8" s="1869"/>
      <c r="Y8" s="1869"/>
      <c r="Z8" s="1869"/>
      <c r="AA8" s="1869"/>
      <c r="AB8" s="1869"/>
    </row>
    <row r="9" spans="1:28" ht="24" customHeight="1">
      <c r="A9" s="58"/>
      <c r="B9" s="72"/>
      <c r="C9" s="2264" t="s">
        <v>201</v>
      </c>
      <c r="D9" s="2264"/>
      <c r="E9" s="2264"/>
      <c r="F9" s="2264"/>
      <c r="G9" s="2264"/>
      <c r="H9" s="2264"/>
      <c r="I9" s="116"/>
      <c r="J9" s="116"/>
      <c r="K9" s="116"/>
      <c r="L9" s="116"/>
      <c r="M9" s="1869"/>
      <c r="N9" s="1869"/>
      <c r="O9" s="1869"/>
      <c r="P9" s="1869"/>
      <c r="Q9" s="1869"/>
      <c r="R9" s="1869"/>
      <c r="S9" s="1869"/>
      <c r="T9" s="1869"/>
      <c r="U9" s="1869"/>
      <c r="V9" s="1869"/>
      <c r="W9" s="1869"/>
      <c r="X9" s="1869"/>
      <c r="Y9" s="1869"/>
      <c r="Z9" s="1869"/>
      <c r="AA9" s="1869"/>
      <c r="AB9" s="1869"/>
    </row>
    <row r="10" spans="1:28" ht="24" customHeight="1">
      <c r="A10" s="58"/>
      <c r="B10" s="70"/>
      <c r="C10" s="2265" t="s">
        <v>202</v>
      </c>
      <c r="D10" s="2265"/>
      <c r="E10" s="2265"/>
      <c r="F10" s="2265"/>
      <c r="G10" s="2265"/>
      <c r="H10" s="2265"/>
      <c r="I10" s="116"/>
      <c r="J10" s="116"/>
      <c r="K10" s="116"/>
      <c r="L10" s="116"/>
      <c r="M10" s="1869"/>
      <c r="N10" s="1869"/>
      <c r="O10" s="1869"/>
      <c r="P10" s="1869"/>
      <c r="Q10" s="1869"/>
      <c r="R10" s="1869"/>
      <c r="S10" s="1869"/>
      <c r="T10" s="1869"/>
      <c r="U10" s="1869"/>
      <c r="V10" s="1869"/>
      <c r="W10" s="1869"/>
      <c r="X10" s="1869"/>
      <c r="Y10" s="1869"/>
      <c r="Z10" s="1869"/>
      <c r="AA10" s="1869"/>
      <c r="AB10" s="1869"/>
    </row>
    <row r="11" spans="1:28" ht="24" customHeight="1">
      <c r="A11" s="58"/>
      <c r="B11" s="59"/>
      <c r="C11" s="850"/>
      <c r="D11" s="850"/>
      <c r="E11" s="850"/>
      <c r="F11" s="59"/>
      <c r="G11" s="59"/>
      <c r="H11" s="116"/>
      <c r="I11" s="116"/>
      <c r="J11" s="116"/>
      <c r="K11" s="116"/>
      <c r="L11" s="116"/>
      <c r="M11" s="1869"/>
      <c r="N11" s="1869"/>
      <c r="O11" s="1869"/>
      <c r="P11" s="1869"/>
      <c r="Q11" s="1869"/>
      <c r="R11" s="1869"/>
      <c r="S11" s="1869"/>
      <c r="T11" s="1869"/>
      <c r="U11" s="1869"/>
      <c r="V11" s="1869"/>
      <c r="W11" s="1869"/>
      <c r="X11" s="1869"/>
      <c r="Y11" s="1869"/>
      <c r="Z11" s="1869"/>
      <c r="AA11" s="1869"/>
      <c r="AB11" s="1869"/>
    </row>
    <row r="12" spans="1:28" ht="24" customHeight="1">
      <c r="B12" s="47" t="s">
        <v>1208</v>
      </c>
      <c r="I12" s="743"/>
      <c r="O12" s="35" t="s">
        <v>203</v>
      </c>
      <c r="Q12" s="4" t="s">
        <v>60</v>
      </c>
    </row>
    <row r="13" spans="1:28" ht="24" customHeight="1">
      <c r="B13" s="1784" t="s">
        <v>16</v>
      </c>
      <c r="C13" s="1785"/>
      <c r="D13" s="1785"/>
      <c r="E13" s="1786"/>
      <c r="F13" s="1781">
        <f>'法人入力シート（要入力）'!$D$11</f>
        <v>2020</v>
      </c>
      <c r="G13" s="1781">
        <f>'法人入力シート（要入力）'!$E$11</f>
        <v>2021</v>
      </c>
      <c r="H13" s="1781">
        <f>'法人入力シート（要入力）'!$F$11</f>
        <v>2022</v>
      </c>
      <c r="I13" s="1781">
        <f>'法人入力シート（要入力）'!$G$11</f>
        <v>2023</v>
      </c>
      <c r="J13" s="1839">
        <f>'法人入力シート（要入力）'!$H$11</f>
        <v>2024</v>
      </c>
      <c r="K13" s="1992" t="str">
        <f>"増減
"&amp;$J$13&amp;"-"&amp;$F$13</f>
        <v>増減
2024-2020</v>
      </c>
      <c r="L13" s="1887" t="str">
        <f>"対"&amp;$F$13&amp;"
年度
伸び率"</f>
        <v>対2020
年度
伸び率</v>
      </c>
      <c r="M13" s="1836" t="s">
        <v>14</v>
      </c>
      <c r="N13" s="2215" t="s">
        <v>13</v>
      </c>
      <c r="O13" s="1876" t="s">
        <v>15</v>
      </c>
      <c r="P13" s="3"/>
      <c r="Q13" s="1873" t="s">
        <v>48</v>
      </c>
      <c r="R13" s="2001" t="s">
        <v>10</v>
      </c>
      <c r="S13" s="1850"/>
      <c r="T13" s="1864" t="s">
        <v>137</v>
      </c>
      <c r="U13" s="1836"/>
      <c r="V13" s="1882" t="s">
        <v>48</v>
      </c>
      <c r="W13" s="1864" t="s">
        <v>830</v>
      </c>
      <c r="X13" s="1849"/>
      <c r="Y13" s="1849"/>
      <c r="Z13" s="1849"/>
      <c r="AA13" s="1849"/>
      <c r="AB13" s="1850"/>
    </row>
    <row r="14" spans="1:28" ht="24" customHeight="1">
      <c r="B14" s="1787"/>
      <c r="C14" s="1788"/>
      <c r="D14" s="1788"/>
      <c r="E14" s="1789"/>
      <c r="F14" s="1782"/>
      <c r="G14" s="1782"/>
      <c r="H14" s="1782"/>
      <c r="I14" s="1782"/>
      <c r="J14" s="1840"/>
      <c r="K14" s="2263"/>
      <c r="L14" s="1888"/>
      <c r="M14" s="1837"/>
      <c r="N14" s="2216"/>
      <c r="O14" s="1877"/>
      <c r="P14" s="3"/>
      <c r="Q14" s="1874"/>
      <c r="R14" s="2002" t="s">
        <v>37</v>
      </c>
      <c r="S14" s="2004"/>
      <c r="T14" s="2200"/>
      <c r="U14" s="2201"/>
      <c r="V14" s="1883"/>
      <c r="W14" s="2002"/>
      <c r="X14" s="2003"/>
      <c r="Y14" s="2003"/>
      <c r="Z14" s="2003"/>
      <c r="AA14" s="2003"/>
      <c r="AB14" s="2004"/>
    </row>
    <row r="15" spans="1:28" ht="24" customHeight="1">
      <c r="B15" s="1787"/>
      <c r="C15" s="1788"/>
      <c r="D15" s="1788"/>
      <c r="E15" s="1789"/>
      <c r="F15" s="1782"/>
      <c r="G15" s="1782"/>
      <c r="H15" s="1782"/>
      <c r="I15" s="1782"/>
      <c r="J15" s="1840"/>
      <c r="K15" s="2263"/>
      <c r="L15" s="1888"/>
      <c r="M15" s="1837"/>
      <c r="N15" s="2216"/>
      <c r="O15" s="1877"/>
      <c r="Q15" s="1874"/>
      <c r="R15" s="856" t="s">
        <v>204</v>
      </c>
      <c r="S15" s="122" t="s">
        <v>205</v>
      </c>
      <c r="T15" s="2258" t="s">
        <v>204</v>
      </c>
      <c r="U15" s="2260" t="s">
        <v>205</v>
      </c>
      <c r="V15" s="1883"/>
      <c r="W15" s="2274" t="s">
        <v>206</v>
      </c>
      <c r="X15" s="2284"/>
      <c r="Y15" s="2314"/>
      <c r="Z15" s="2286" t="s">
        <v>205</v>
      </c>
      <c r="AA15" s="2287"/>
      <c r="AB15" s="2288"/>
    </row>
    <row r="16" spans="1:28" ht="24" customHeight="1">
      <c r="B16" s="1790"/>
      <c r="C16" s="1791"/>
      <c r="D16" s="1791"/>
      <c r="E16" s="1792"/>
      <c r="F16" s="1783"/>
      <c r="G16" s="1783"/>
      <c r="H16" s="1783"/>
      <c r="I16" s="1783"/>
      <c r="J16" s="1841"/>
      <c r="K16" s="1993"/>
      <c r="L16" s="1889"/>
      <c r="M16" s="1838"/>
      <c r="N16" s="2217"/>
      <c r="O16" s="1878"/>
      <c r="Q16" s="1875"/>
      <c r="R16" s="360" t="str">
        <f>'目標値入力シート（必要に応じて入力）'!H24</f>
        <v/>
      </c>
      <c r="S16" s="361" t="str">
        <f>'目標値入力シート（必要に応じて入力）'!H25</f>
        <v/>
      </c>
      <c r="T16" s="2259"/>
      <c r="U16" s="2261"/>
      <c r="V16" s="1884"/>
      <c r="W16" s="2275"/>
      <c r="X16" s="2285"/>
      <c r="Y16" s="2315"/>
      <c r="Z16" s="2289"/>
      <c r="AA16" s="2290"/>
      <c r="AB16" s="2291"/>
    </row>
    <row r="17" spans="2:28" ht="24" customHeight="1">
      <c r="B17" s="2296" t="s">
        <v>876</v>
      </c>
      <c r="C17" s="2297"/>
      <c r="D17" s="2297"/>
      <c r="E17" s="2298"/>
      <c r="F17" s="2304" t="str">
        <f>IFERROR((ROUND(F19/F25,8)),"－")</f>
        <v>－</v>
      </c>
      <c r="G17" s="2304" t="str">
        <f t="shared" ref="G17:J17" si="0">IFERROR((ROUND(G19/G25,8)),"－")</f>
        <v>－</v>
      </c>
      <c r="H17" s="2304" t="str">
        <f t="shared" si="0"/>
        <v>－</v>
      </c>
      <c r="I17" s="2304" t="str">
        <f t="shared" si="0"/>
        <v>－</v>
      </c>
      <c r="J17" s="2332" t="str">
        <f t="shared" si="0"/>
        <v>－</v>
      </c>
      <c r="K17" s="2294" t="str">
        <f>IFERROR(J17-F17,"－")</f>
        <v>－</v>
      </c>
      <c r="L17" s="2095" t="str">
        <f>IFERROR(ROUND(K17/F17,8),"－")</f>
        <v>－</v>
      </c>
      <c r="M17" s="2022" t="str">
        <f>IF(R16="","目標入力",IF(J17="－","－",IF(AND(I17&lt;=$R$16,J17&lt;=$R$16),10,IF(AND(I17&gt;$R$16,J17&lt;=$R$16),8,IF(AND(J17&gt;$R$16,OR(I17&lt;=$R$16,I17="－")),4,IF(AND(I17&gt;$R$16,J17&gt;$R$16),2))))))</f>
        <v>目標入力</v>
      </c>
      <c r="N17" s="2311" t="str" cm="1">
        <f t="array" ref="N17">IFERROR(_xlfn.IFS($L$17="－","－",$L$17&gt;=趨勢評価!J43,2,$L$17&gt;=趨勢評価!J42,4,$L$17&gt;趨勢評価!J41,6,$L$17&gt;趨勢評価!J40,8,$L$17&lt;=趨勢評価!J40,10),"－")</f>
        <v>－</v>
      </c>
      <c r="O17" s="1870" t="str">
        <f ca="1">IFERROR(OFFSET(INDEX(Y17:Y26,MATCH(J17/1000,Y17:Y26,1),1),0,-3),"－")</f>
        <v>－</v>
      </c>
      <c r="Q17" s="1873">
        <v>10</v>
      </c>
      <c r="R17" s="2253" t="s">
        <v>166</v>
      </c>
      <c r="S17" s="2269" t="s">
        <v>166</v>
      </c>
      <c r="T17" s="2253" t="s">
        <v>509</v>
      </c>
      <c r="U17" s="2269" t="s">
        <v>509</v>
      </c>
      <c r="V17" s="63">
        <v>10</v>
      </c>
      <c r="W17" s="1060">
        <f>IF(OR('学校入力シート（要入力）'!$F$4="",'学校入力シート（要入力）'!$F$4="大学"),大学部門!AB90,短大部門!AB90)</f>
        <v>322.07119721999999</v>
      </c>
      <c r="X17" s="1065" t="s">
        <v>352</v>
      </c>
      <c r="Y17" s="1055">
        <v>0</v>
      </c>
      <c r="Z17" s="1056">
        <f>IF(OR('学校入力シート（要入力）'!$F$4="",'学校入力シート（要入力）'!$F$4="大学"),大学部門!AB91,短大部門!AB91)</f>
        <v>68.474761690000008</v>
      </c>
      <c r="AA17" s="1065" t="s">
        <v>352</v>
      </c>
      <c r="AB17" s="1062">
        <v>0</v>
      </c>
    </row>
    <row r="18" spans="2:28" ht="24" customHeight="1">
      <c r="B18" s="2299"/>
      <c r="C18" s="2300"/>
      <c r="D18" s="2300"/>
      <c r="E18" s="2301"/>
      <c r="F18" s="2305"/>
      <c r="G18" s="2305"/>
      <c r="H18" s="2305"/>
      <c r="I18" s="2305"/>
      <c r="J18" s="2333"/>
      <c r="K18" s="2295"/>
      <c r="L18" s="2093"/>
      <c r="M18" s="2023"/>
      <c r="N18" s="2312"/>
      <c r="O18" s="2255"/>
      <c r="Q18" s="1875"/>
      <c r="R18" s="2254"/>
      <c r="S18" s="2270"/>
      <c r="T18" s="2254"/>
      <c r="U18" s="2270"/>
      <c r="V18" s="64">
        <v>9</v>
      </c>
      <c r="W18" s="1061">
        <f>IF(OR('学校入力シート（要入力）'!$F$4="",'学校入力シート（要入力）'!$F$4="大学"),大学部門!Y90,短大部門!Y90)</f>
        <v>352.87758998999999</v>
      </c>
      <c r="X18" s="1066" t="s">
        <v>352</v>
      </c>
      <c r="Y18" s="1057">
        <f>IF(OR('学校入力シート（要入力）'!$F$4="",'学校入力シート（要入力）'!$F$4="大学"),大学部門!AA90,短大部門!AA90)</f>
        <v>322.07119723</v>
      </c>
      <c r="Z18" s="1058">
        <f>IF(OR('学校入力シート（要入力）'!$F$4="",'学校入力シート（要入力）'!$F$4="大学"),大学部門!Y91,短大部門!Y91)</f>
        <v>82.300326530000007</v>
      </c>
      <c r="AA18" s="1066" t="s">
        <v>352</v>
      </c>
      <c r="AB18" s="1063">
        <f>IF(OR('学校入力シート（要入力）'!$F$4="",'学校入力シート（要入力）'!$F$4="大学"),大学部門!AA91,短大部門!AA91)</f>
        <v>68.474761700000002</v>
      </c>
    </row>
    <row r="19" spans="2:28" ht="24" customHeight="1">
      <c r="B19" s="855"/>
      <c r="C19" s="2077" t="s">
        <v>867</v>
      </c>
      <c r="D19" s="2078"/>
      <c r="E19" s="2079"/>
      <c r="F19" s="2306">
        <f>IFERROR('学校入力シート（要入力）'!E27,"－")</f>
        <v>0</v>
      </c>
      <c r="G19" s="2306">
        <f>IFERROR('学校入力シート（要入力）'!F27,"－")</f>
        <v>0</v>
      </c>
      <c r="H19" s="2306">
        <f>IFERROR('学校入力シート（要入力）'!G27,"－")</f>
        <v>0</v>
      </c>
      <c r="I19" s="2306">
        <f>IFERROR('学校入力シート（要入力）'!H27,"－")</f>
        <v>0</v>
      </c>
      <c r="J19" s="2326">
        <f>IFERROR('学校入力シート（要入力）'!I27,"－")</f>
        <v>0</v>
      </c>
      <c r="K19" s="2292">
        <f>IFERROR(J19-F19,"－")</f>
        <v>0</v>
      </c>
      <c r="L19" s="2092" t="str">
        <f>IFERROR(K19/F19,"－")</f>
        <v>－</v>
      </c>
      <c r="M19" s="2023"/>
      <c r="N19" s="2312"/>
      <c r="O19" s="2255"/>
      <c r="Q19" s="1882">
        <v>8</v>
      </c>
      <c r="R19" s="2253" t="s">
        <v>145</v>
      </c>
      <c r="S19" s="2269" t="s">
        <v>145</v>
      </c>
      <c r="T19" s="2253" t="s">
        <v>508</v>
      </c>
      <c r="U19" s="2269" t="s">
        <v>508</v>
      </c>
      <c r="V19" s="63">
        <v>8</v>
      </c>
      <c r="W19" s="1060">
        <f>IF(OR('学校入力シート（要入力）'!$F$4="",'学校入力シート（要入力）'!$F$4="大学"),大学部門!V90,短大部門!V90)</f>
        <v>379.89829523999998</v>
      </c>
      <c r="X19" s="1065" t="s">
        <v>352</v>
      </c>
      <c r="Y19" s="1059">
        <f>IF(OR('学校入力シート（要入力）'!$F$4="",'学校入力シート（要入力）'!$F$4="大学"),大学部門!X90,短大部門!X90)</f>
        <v>352.87759</v>
      </c>
      <c r="Z19" s="1056">
        <f>IF(OR('学校入力シート（要入力）'!$F$4="",'学校入力シート（要入力）'!$F$4="大学"),大学部門!V91,短大部門!V91)</f>
        <v>95.431121560000008</v>
      </c>
      <c r="AA19" s="1065" t="s">
        <v>352</v>
      </c>
      <c r="AB19" s="1064">
        <f>IF(OR('学校入力シート（要入力）'!$F$4="",'学校入力シート（要入力）'!$F$4="大学"),大学部門!X91,短大部門!X91)</f>
        <v>82.30032654</v>
      </c>
    </row>
    <row r="20" spans="2:28" ht="24" customHeight="1">
      <c r="B20" s="855"/>
      <c r="C20" s="2223"/>
      <c r="D20" s="2224"/>
      <c r="E20" s="2225"/>
      <c r="F20" s="2307"/>
      <c r="G20" s="2307"/>
      <c r="H20" s="2307"/>
      <c r="I20" s="2307"/>
      <c r="J20" s="2327"/>
      <c r="K20" s="2293"/>
      <c r="L20" s="2094"/>
      <c r="M20" s="2024"/>
      <c r="N20" s="2313"/>
      <c r="O20" s="1872"/>
      <c r="Q20" s="1884"/>
      <c r="R20" s="2254"/>
      <c r="S20" s="2270"/>
      <c r="T20" s="2254"/>
      <c r="U20" s="2270"/>
      <c r="V20" s="64">
        <v>7</v>
      </c>
      <c r="W20" s="1061">
        <f>IF(OR('学校入力シート（要入力）'!$F$4="",'学校入力シート（要入力）'!$F$4="大学"),大学部門!S90,短大部門!S90)</f>
        <v>415.11992856000001</v>
      </c>
      <c r="X20" s="1066" t="s">
        <v>352</v>
      </c>
      <c r="Y20" s="1057">
        <f>IF(OR('学校入力シート（要入力）'!$F$4="",'学校入力シート（要入力）'!$F$4="大学"),大学部門!U90,短大部門!U90)</f>
        <v>379.89829524999999</v>
      </c>
      <c r="Z20" s="1058">
        <f>IF(OR('学校入力シート（要入力）'!$F$4="",'学校入力シート（要入力）'!$F$4="大学"),大学部門!S91,短大部門!S91)</f>
        <v>108.04422000000001</v>
      </c>
      <c r="AA20" s="1066" t="s">
        <v>352</v>
      </c>
      <c r="AB20" s="1063">
        <f>IF(OR('学校入力シート（要入力）'!$F$4="",'学校入力シート（要入力）'!$F$4="大学"),大学部門!U91,短大部門!U91)</f>
        <v>95.431121570000002</v>
      </c>
    </row>
    <row r="21" spans="2:28" ht="24" customHeight="1">
      <c r="B21" s="2296" t="s">
        <v>877</v>
      </c>
      <c r="C21" s="2297"/>
      <c r="D21" s="2297"/>
      <c r="E21" s="2298"/>
      <c r="F21" s="2302" t="str">
        <f>IFERROR((ROUND(F23/F25,8)),"－")</f>
        <v>－</v>
      </c>
      <c r="G21" s="2302" t="str">
        <f t="shared" ref="G21:J21" si="1">IFERROR((ROUND(G23/G25,8)),"－")</f>
        <v>－</v>
      </c>
      <c r="H21" s="2302" t="str">
        <f t="shared" si="1"/>
        <v>－</v>
      </c>
      <c r="I21" s="2302" t="str">
        <f t="shared" si="1"/>
        <v>－</v>
      </c>
      <c r="J21" s="2302" t="str">
        <f t="shared" si="1"/>
        <v>－</v>
      </c>
      <c r="K21" s="2294" t="str">
        <f>IFERROR(J21-F21,"－")</f>
        <v>－</v>
      </c>
      <c r="L21" s="2095" t="str">
        <f>IFERROR(ROUND(K21/F21,8),"－")</f>
        <v>－</v>
      </c>
      <c r="M21" s="2022" t="str">
        <f>IF(S16="","目標入力",IF(J21="－","－",IF(AND(I21&lt;=$S$16,J21&lt;=$S$16),10,IF(AND(I21&gt;$S$16,J21&lt;=$S$16),8,IF(AND(J21&gt;$S$16,OR(I21&lt;=$S$16,I21="－")),4,IF(AND(I21&gt;$S$16,J21&gt;$S$16),2))))))</f>
        <v>目標入力</v>
      </c>
      <c r="N21" s="1925" t="str" cm="1">
        <f t="array" ref="N21">IFERROR(_xlfn.IFS($L$21="－","－",$L$21&gt;=趨勢評価!K43,2,$L$21&gt;=趨勢評価!K42,4,$L$21&gt;趨勢評価!K41,6,$L$21&gt;趨勢評価!K40,8,$L$21&lt;=趨勢評価!K40,10),"－")</f>
        <v>－</v>
      </c>
      <c r="O21" s="1870" t="str">
        <f ca="1">IFERROR(OFFSET(INDEX(AB17:AB26,MATCH(J21/1000,AB17:AB26,1),1),0,-6),"－")</f>
        <v>－</v>
      </c>
      <c r="Q21" s="1882">
        <v>6</v>
      </c>
      <c r="R21" s="2253" t="s">
        <v>432</v>
      </c>
      <c r="S21" s="2269" t="s">
        <v>432</v>
      </c>
      <c r="T21" s="2253" t="s">
        <v>497</v>
      </c>
      <c r="U21" s="2269" t="s">
        <v>497</v>
      </c>
      <c r="V21" s="63">
        <v>6</v>
      </c>
      <c r="W21" s="1060">
        <f>IF(OR('学校入力シート（要入力）'!$F$4="",'学校入力シート（要入力）'!$F$4="大学"),大学部門!P90,短大部門!P90)</f>
        <v>448.58365597</v>
      </c>
      <c r="X21" s="1065" t="s">
        <v>352</v>
      </c>
      <c r="Y21" s="1059">
        <f>IF(OR('学校入力シート（要入力）'!$F$4="",'学校入力シート（要入力）'!$F$4="大学"),大学部門!R90,短大部門!R90)</f>
        <v>415.11992857000001</v>
      </c>
      <c r="Z21" s="1056">
        <f>IF(OR('学校入力シート（要入力）'!$F$4="",'学校入力シート（要入力）'!$F$4="大学"),大学部門!P91,短大部門!P91)</f>
        <v>121.79488566000001</v>
      </c>
      <c r="AA21" s="1065" t="s">
        <v>352</v>
      </c>
      <c r="AB21" s="1064">
        <f>IF(OR('学校入力シート（要入力）'!$F$4="",'学校入力シート（要入力）'!$F$4="大学"),大学部門!R91,短大部門!R91)</f>
        <v>108.04422001</v>
      </c>
    </row>
    <row r="22" spans="2:28" ht="24" customHeight="1">
      <c r="B22" s="2299"/>
      <c r="C22" s="2300"/>
      <c r="D22" s="2300"/>
      <c r="E22" s="2301"/>
      <c r="F22" s="2303"/>
      <c r="G22" s="2303"/>
      <c r="H22" s="2303"/>
      <c r="I22" s="2303"/>
      <c r="J22" s="2303"/>
      <c r="K22" s="2295"/>
      <c r="L22" s="2093"/>
      <c r="M22" s="2023"/>
      <c r="N22" s="1926"/>
      <c r="O22" s="2255"/>
      <c r="Q22" s="1884"/>
      <c r="R22" s="2254"/>
      <c r="S22" s="2270"/>
      <c r="T22" s="2254"/>
      <c r="U22" s="2270"/>
      <c r="V22" s="64">
        <v>5</v>
      </c>
      <c r="W22" s="1061">
        <f>IF(OR('学校入力シート（要入力）'!$F$4="",'学校入力シート（要入力）'!$F$4="大学"),大学部門!M90,短大部門!M90)</f>
        <v>481.81616042999997</v>
      </c>
      <c r="X22" s="1066" t="s">
        <v>352</v>
      </c>
      <c r="Y22" s="1057">
        <f>IF(OR('学校入力シート（要入力）'!$F$4="",'学校入力シート（要入力）'!$F$4="大学"),大学部門!O90,短大部門!O90)</f>
        <v>448.58365598</v>
      </c>
      <c r="Z22" s="1058">
        <f>IF(OR('学校入力シート（要入力）'!$F$4="",'学校入力シート（要入力）'!$F$4="大学"),大学部門!M91,短大部門!M91)</f>
        <v>135.14544601999998</v>
      </c>
      <c r="AA22" s="1066" t="s">
        <v>352</v>
      </c>
      <c r="AB22" s="1063">
        <f>IF(OR('学校入力シート（要入力）'!$F$4="",'学校入力シート（要入力）'!$F$4="大学"),大学部門!O91,短大部門!O91)</f>
        <v>121.79488567</v>
      </c>
    </row>
    <row r="23" spans="2:28" ht="24" customHeight="1">
      <c r="B23" s="483"/>
      <c r="C23" s="2077" t="s">
        <v>868</v>
      </c>
      <c r="D23" s="2078"/>
      <c r="E23" s="2079"/>
      <c r="F23" s="2309">
        <f>IFERROR('学校入力シート（要入力）'!E29,"－")</f>
        <v>0</v>
      </c>
      <c r="G23" s="2309">
        <f>IFERROR('学校入力シート（要入力）'!F29,"－")</f>
        <v>0</v>
      </c>
      <c r="H23" s="2309">
        <f>IFERROR('学校入力シート（要入力）'!G29,"－")</f>
        <v>0</v>
      </c>
      <c r="I23" s="2309">
        <f>IFERROR('学校入力シート（要入力）'!H29,"－")</f>
        <v>0</v>
      </c>
      <c r="J23" s="2328">
        <f>IFERROR('学校入力シート（要入力）'!I29,"－")</f>
        <v>0</v>
      </c>
      <c r="K23" s="2330">
        <f>IFERROR(J23-F23,"－")</f>
        <v>0</v>
      </c>
      <c r="L23" s="2092" t="str">
        <f>IFERROR(K23/F23,"－")</f>
        <v>－</v>
      </c>
      <c r="M23" s="2023"/>
      <c r="N23" s="1926"/>
      <c r="O23" s="2255"/>
      <c r="Q23" s="1882">
        <v>4</v>
      </c>
      <c r="R23" s="2253" t="s">
        <v>424</v>
      </c>
      <c r="S23" s="2269" t="s">
        <v>424</v>
      </c>
      <c r="T23" s="2253" t="s">
        <v>737</v>
      </c>
      <c r="U23" s="2269" t="s">
        <v>737</v>
      </c>
      <c r="V23" s="63">
        <v>4</v>
      </c>
      <c r="W23" s="1060">
        <f>IF(OR('学校入力シート（要入力）'!$F$4="",'学校入力シート（要入力）'!$F$4="大学"),大学部門!J90,短大部門!J90)</f>
        <v>542.42037517999995</v>
      </c>
      <c r="X23" s="1065" t="s">
        <v>352</v>
      </c>
      <c r="Y23" s="1059">
        <f>IF(OR('学校入力シート（要入力）'!$F$4="",'学校入力シート（要入力）'!$F$4="大学"),大学部門!L90,短大部門!L90)</f>
        <v>481.81616043999998</v>
      </c>
      <c r="Z23" s="1056">
        <f>IF(OR('学校入力シート（要入力）'!$F$4="",'学校入力シート（要入力）'!$F$4="大学"),大学部門!J91,短大部門!J91)</f>
        <v>158.00666867999999</v>
      </c>
      <c r="AA23" s="1065" t="s">
        <v>352</v>
      </c>
      <c r="AB23" s="1064">
        <f>IF(OR('学校入力シート（要入力）'!$F$4="",'学校入力シート（要入力）'!$F$4="大学"),大学部門!L91,短大部門!L91)</f>
        <v>135.14544602999999</v>
      </c>
    </row>
    <row r="24" spans="2:28" ht="24" customHeight="1">
      <c r="B24" s="483"/>
      <c r="C24" s="2080"/>
      <c r="D24" s="2081"/>
      <c r="E24" s="2082"/>
      <c r="F24" s="2310"/>
      <c r="G24" s="2310"/>
      <c r="H24" s="2310"/>
      <c r="I24" s="2310"/>
      <c r="J24" s="2329"/>
      <c r="K24" s="2331"/>
      <c r="L24" s="2094"/>
      <c r="M24" s="2024"/>
      <c r="N24" s="1927"/>
      <c r="O24" s="1872"/>
      <c r="Q24" s="1884"/>
      <c r="R24" s="2254"/>
      <c r="S24" s="2270"/>
      <c r="T24" s="2254"/>
      <c r="U24" s="2270"/>
      <c r="V24" s="64">
        <v>3</v>
      </c>
      <c r="W24" s="1061">
        <f>IF(OR('学校入力シート（要入力）'!$F$4="",'学校入力シート（要入力）'!$F$4="大学"),大学部門!G90,短大部門!G90)</f>
        <v>619.86895801000003</v>
      </c>
      <c r="X24" s="1066" t="s">
        <v>352</v>
      </c>
      <c r="Y24" s="1057">
        <f>IF(OR('学校入力シート（要入力）'!$F$4="",'学校入力シート（要入力）'!$F$4="大学"),大学部門!I90,短大部門!I90)</f>
        <v>542.42037518999996</v>
      </c>
      <c r="Z24" s="1058">
        <f>IF(OR('学校入力シート（要入力）'!$F$4="",'学校入力シート（要入力）'!$F$4="大学"),大学部門!G91,短大部門!G91)</f>
        <v>192.73659322</v>
      </c>
      <c r="AA24" s="1066" t="s">
        <v>352</v>
      </c>
      <c r="AB24" s="1063">
        <f>IF(OR('学校入力シート（要入力）'!$F$4="",'学校入力シート（要入力）'!$F$4="大学"),大学部門!I91,短大部門!I91)</f>
        <v>158.00666869</v>
      </c>
    </row>
    <row r="25" spans="2:28" ht="24" customHeight="1">
      <c r="B25" s="1901" t="s">
        <v>207</v>
      </c>
      <c r="C25" s="1902"/>
      <c r="D25" s="1902"/>
      <c r="E25" s="1903"/>
      <c r="F25" s="2308">
        <f>IFERROR('学校入力シート（要入力）'!E51,"－")</f>
        <v>0</v>
      </c>
      <c r="G25" s="2308">
        <f>IFERROR('学校入力シート（要入力）'!F51,"－")</f>
        <v>0</v>
      </c>
      <c r="H25" s="2308">
        <f>IFERROR('学校入力シート（要入力）'!G51,"－")</f>
        <v>0</v>
      </c>
      <c r="I25" s="2308">
        <f>IFERROR('学校入力シート（要入力）'!H51,"－")</f>
        <v>0</v>
      </c>
      <c r="J25" s="2316">
        <f>IFERROR('学校入力シート（要入力）'!I51,"－")</f>
        <v>0</v>
      </c>
      <c r="K25" s="2317">
        <f>IFERROR(J25-F25,"－")</f>
        <v>0</v>
      </c>
      <c r="L25" s="2318" t="str">
        <f>IFERROR(K25/F25,"－")</f>
        <v>－</v>
      </c>
      <c r="M25" s="2320"/>
      <c r="N25" s="2321"/>
      <c r="O25" s="2322"/>
      <c r="Q25" s="1796">
        <v>2</v>
      </c>
      <c r="R25" s="2253" t="s">
        <v>430</v>
      </c>
      <c r="S25" s="2269" t="s">
        <v>430</v>
      </c>
      <c r="T25" s="2253" t="s">
        <v>738</v>
      </c>
      <c r="U25" s="2269" t="s">
        <v>738</v>
      </c>
      <c r="V25" s="63">
        <v>2</v>
      </c>
      <c r="W25" s="1060">
        <f>IF(OR('学校入力シート（要入力）'!$F$4="",'学校入力シート（要入力）'!$F$4="大学"),大学部門!D90,短大部門!D90)</f>
        <v>806.07325372000003</v>
      </c>
      <c r="X25" s="1065" t="s">
        <v>352</v>
      </c>
      <c r="Y25" s="1059">
        <f>IF(OR('学校入力シート（要入力）'!$F$4="",'学校入力シート（要入力）'!$F$4="大学"),大学部門!F90,短大部門!F90)</f>
        <v>619.86895802000004</v>
      </c>
      <c r="Z25" s="1056">
        <f>IF(OR('学校入力シート（要入力）'!$F$4="",'学校入力シート（要入力）'!$F$4="大学"),大学部門!D91,短大部門!D91)</f>
        <v>273.86143749000001</v>
      </c>
      <c r="AA25" s="1065" t="s">
        <v>352</v>
      </c>
      <c r="AB25" s="1064">
        <f>IF(OR('学校入力シート（要入力）'!$F$4="",'学校入力シート（要入力）'!$F$4="大学"),大学部門!F91,短大部門!F91)</f>
        <v>192.73659323000001</v>
      </c>
    </row>
    <row r="26" spans="2:28" ht="24" customHeight="1">
      <c r="B26" s="2244"/>
      <c r="C26" s="2245"/>
      <c r="D26" s="2245"/>
      <c r="E26" s="2246"/>
      <c r="F26" s="2207"/>
      <c r="G26" s="2207"/>
      <c r="H26" s="2207"/>
      <c r="I26" s="2207"/>
      <c r="J26" s="2151"/>
      <c r="K26" s="2206"/>
      <c r="L26" s="2319"/>
      <c r="M26" s="2323"/>
      <c r="N26" s="2324"/>
      <c r="O26" s="2325"/>
      <c r="Q26" s="1796"/>
      <c r="R26" s="2254"/>
      <c r="S26" s="2270"/>
      <c r="T26" s="2254"/>
      <c r="U26" s="2270"/>
      <c r="V26" s="64">
        <v>1</v>
      </c>
      <c r="W26" s="1061"/>
      <c r="X26" s="1066" t="s">
        <v>352</v>
      </c>
      <c r="Y26" s="1057">
        <f>IF(OR('学校入力シート（要入力）'!$F$4="",'学校入力シート（要入力）'!$F$4="大学"),大学部門!C90,短大部門!C90)</f>
        <v>806.07325373000003</v>
      </c>
      <c r="Z26" s="1058"/>
      <c r="AA26" s="1066" t="s">
        <v>352</v>
      </c>
      <c r="AB26" s="1063">
        <f>IF(OR('学校入力シート（要入力）'!$F$4="",'学校入力シート（要入力）'!$F$4="大学"),大学部門!C91,短大部門!C91)</f>
        <v>273.86143750000002</v>
      </c>
    </row>
    <row r="27" spans="2:28" ht="24" customHeight="1">
      <c r="Z27" s="6"/>
    </row>
  </sheetData>
  <mergeCells count="101">
    <mergeCell ref="J25:J26"/>
    <mergeCell ref="K25:K26"/>
    <mergeCell ref="L25:L26"/>
    <mergeCell ref="M25:O26"/>
    <mergeCell ref="T23:T24"/>
    <mergeCell ref="T25:T26"/>
    <mergeCell ref="L21:L22"/>
    <mergeCell ref="Q19:Q20"/>
    <mergeCell ref="J19:J20"/>
    <mergeCell ref="O17:O20"/>
    <mergeCell ref="M17:M20"/>
    <mergeCell ref="Q25:Q26"/>
    <mergeCell ref="J23:J24"/>
    <mergeCell ref="M21:M24"/>
    <mergeCell ref="N21:N24"/>
    <mergeCell ref="O21:O24"/>
    <mergeCell ref="Q21:Q22"/>
    <mergeCell ref="K23:K24"/>
    <mergeCell ref="L23:L24"/>
    <mergeCell ref="J21:J22"/>
    <mergeCell ref="J17:J18"/>
    <mergeCell ref="Q17:Q18"/>
    <mergeCell ref="K21:K22"/>
    <mergeCell ref="U1:AB1"/>
    <mergeCell ref="U17:U18"/>
    <mergeCell ref="U19:U20"/>
    <mergeCell ref="U21:U22"/>
    <mergeCell ref="U23:U24"/>
    <mergeCell ref="U25:U26"/>
    <mergeCell ref="R23:R24"/>
    <mergeCell ref="R25:R26"/>
    <mergeCell ref="S17:S18"/>
    <mergeCell ref="S19:S20"/>
    <mergeCell ref="S21:S22"/>
    <mergeCell ref="S23:S24"/>
    <mergeCell ref="S25:S26"/>
    <mergeCell ref="R17:R18"/>
    <mergeCell ref="R19:R20"/>
    <mergeCell ref="R21:R22"/>
    <mergeCell ref="T17:T18"/>
    <mergeCell ref="T19:T20"/>
    <mergeCell ref="T21:T22"/>
    <mergeCell ref="M8:AB11"/>
    <mergeCell ref="N17:N20"/>
    <mergeCell ref="Q23:Q24"/>
    <mergeCell ref="W15:Y16"/>
    <mergeCell ref="Z15:AB16"/>
    <mergeCell ref="B25:E26"/>
    <mergeCell ref="F25:F26"/>
    <mergeCell ref="G25:G26"/>
    <mergeCell ref="H25:H26"/>
    <mergeCell ref="I25:I26"/>
    <mergeCell ref="C23:E24"/>
    <mergeCell ref="F23:F24"/>
    <mergeCell ref="G23:G24"/>
    <mergeCell ref="H23:H24"/>
    <mergeCell ref="I23:I24"/>
    <mergeCell ref="B21:E22"/>
    <mergeCell ref="F21:F22"/>
    <mergeCell ref="G21:G22"/>
    <mergeCell ref="H21:H22"/>
    <mergeCell ref="I21:I22"/>
    <mergeCell ref="B17:E18"/>
    <mergeCell ref="F17:F18"/>
    <mergeCell ref="G17:G18"/>
    <mergeCell ref="H17:H18"/>
    <mergeCell ref="I17:I18"/>
    <mergeCell ref="C19:E20"/>
    <mergeCell ref="F19:F20"/>
    <mergeCell ref="G19:G20"/>
    <mergeCell ref="H19:H20"/>
    <mergeCell ref="I19:I20"/>
    <mergeCell ref="A1:C1"/>
    <mergeCell ref="D1:H1"/>
    <mergeCell ref="A2:C2"/>
    <mergeCell ref="D2:H2"/>
    <mergeCell ref="K19:K20"/>
    <mergeCell ref="C9:H9"/>
    <mergeCell ref="C10:H10"/>
    <mergeCell ref="J13:J16"/>
    <mergeCell ref="L19:L20"/>
    <mergeCell ref="L13:L16"/>
    <mergeCell ref="B13:E16"/>
    <mergeCell ref="F13:F16"/>
    <mergeCell ref="G13:G16"/>
    <mergeCell ref="H13:H16"/>
    <mergeCell ref="I13:I16"/>
    <mergeCell ref="K17:K18"/>
    <mergeCell ref="L17:L18"/>
    <mergeCell ref="K13:K16"/>
    <mergeCell ref="M13:M16"/>
    <mergeCell ref="N13:N16"/>
    <mergeCell ref="O13:O16"/>
    <mergeCell ref="Q13:Q16"/>
    <mergeCell ref="R13:S13"/>
    <mergeCell ref="V13:V16"/>
    <mergeCell ref="W13:AB14"/>
    <mergeCell ref="R14:S14"/>
    <mergeCell ref="T13:U14"/>
    <mergeCell ref="T15:T16"/>
    <mergeCell ref="U15:U16"/>
  </mergeCells>
  <phoneticPr fontId="1"/>
  <conditionalFormatting sqref="R17">
    <cfRule type="expression" dxfId="41" priority="52">
      <formula>$M$17=10</formula>
    </cfRule>
  </conditionalFormatting>
  <conditionalFormatting sqref="R19">
    <cfRule type="expression" dxfId="40" priority="51">
      <formula>$M$17=8</formula>
    </cfRule>
  </conditionalFormatting>
  <conditionalFormatting sqref="R21">
    <cfRule type="expression" dxfId="39" priority="50">
      <formula>$M$17=6</formula>
    </cfRule>
  </conditionalFormatting>
  <conditionalFormatting sqref="R23">
    <cfRule type="expression" dxfId="38" priority="49">
      <formula>$M$17=4</formula>
    </cfRule>
  </conditionalFormatting>
  <conditionalFormatting sqref="R25">
    <cfRule type="expression" dxfId="37" priority="48">
      <formula>$M$17=2</formula>
    </cfRule>
  </conditionalFormatting>
  <conditionalFormatting sqref="S17">
    <cfRule type="expression" dxfId="36" priority="47">
      <formula>$M$21=10</formula>
    </cfRule>
  </conditionalFormatting>
  <conditionalFormatting sqref="S19">
    <cfRule type="expression" dxfId="35" priority="46">
      <formula>$M$21=8</formula>
    </cfRule>
  </conditionalFormatting>
  <conditionalFormatting sqref="S21">
    <cfRule type="expression" dxfId="34" priority="45">
      <formula>$M$21=6</formula>
    </cfRule>
  </conditionalFormatting>
  <conditionalFormatting sqref="S23">
    <cfRule type="expression" dxfId="33" priority="44">
      <formula>$M$21=4</formula>
    </cfRule>
  </conditionalFormatting>
  <conditionalFormatting sqref="S25">
    <cfRule type="expression" dxfId="32" priority="43">
      <formula>$M$21=2</formula>
    </cfRule>
  </conditionalFormatting>
  <conditionalFormatting sqref="T17">
    <cfRule type="expression" dxfId="31" priority="32">
      <formula>$N$17=10</formula>
    </cfRule>
  </conditionalFormatting>
  <conditionalFormatting sqref="T19">
    <cfRule type="expression" dxfId="30" priority="31">
      <formula>$N$17=8</formula>
    </cfRule>
  </conditionalFormatting>
  <conditionalFormatting sqref="T21">
    <cfRule type="expression" dxfId="29" priority="30">
      <formula>$N$17=6</formula>
    </cfRule>
  </conditionalFormatting>
  <conditionalFormatting sqref="T23">
    <cfRule type="expression" dxfId="28" priority="29">
      <formula>$N$17=4</formula>
    </cfRule>
  </conditionalFormatting>
  <conditionalFormatting sqref="T25">
    <cfRule type="expression" dxfId="27" priority="28">
      <formula>$N$17=2</formula>
    </cfRule>
  </conditionalFormatting>
  <conditionalFormatting sqref="U17">
    <cfRule type="expression" dxfId="26" priority="27">
      <formula>$N$21=10</formula>
    </cfRule>
  </conditionalFormatting>
  <conditionalFormatting sqref="U19">
    <cfRule type="expression" dxfId="25" priority="26">
      <formula>$N$21=8</formula>
    </cfRule>
  </conditionalFormatting>
  <conditionalFormatting sqref="U21">
    <cfRule type="expression" dxfId="24" priority="25">
      <formula>$N$21=6</formula>
    </cfRule>
  </conditionalFormatting>
  <conditionalFormatting sqref="U23">
    <cfRule type="expression" dxfId="23" priority="24">
      <formula>$N$21=4</formula>
    </cfRule>
  </conditionalFormatting>
  <conditionalFormatting sqref="U25">
    <cfRule type="expression" dxfId="22" priority="23">
      <formula>$N$21=2</formula>
    </cfRule>
  </conditionalFormatting>
  <conditionalFormatting sqref="W17:Y17">
    <cfRule type="expression" dxfId="21" priority="22">
      <formula>$O$17=10</formula>
    </cfRule>
  </conditionalFormatting>
  <conditionalFormatting sqref="W18:Y18">
    <cfRule type="expression" dxfId="20" priority="21">
      <formula>$O$17=9</formula>
    </cfRule>
  </conditionalFormatting>
  <conditionalFormatting sqref="W19:Y19">
    <cfRule type="expression" dxfId="19" priority="20">
      <formula>$O$17=8</formula>
    </cfRule>
  </conditionalFormatting>
  <conditionalFormatting sqref="W20:Y20">
    <cfRule type="expression" dxfId="18" priority="19">
      <formula>$O$17=7</formula>
    </cfRule>
  </conditionalFormatting>
  <conditionalFormatting sqref="W21:Y21">
    <cfRule type="expression" dxfId="17" priority="18">
      <formula>$O$17=6</formula>
    </cfRule>
  </conditionalFormatting>
  <conditionalFormatting sqref="W22:Y22">
    <cfRule type="expression" dxfId="16" priority="17">
      <formula>$O$17=5</formula>
    </cfRule>
  </conditionalFormatting>
  <conditionalFormatting sqref="W23:Y23">
    <cfRule type="expression" dxfId="15" priority="16">
      <formula>$O$17=4</formula>
    </cfRule>
  </conditionalFormatting>
  <conditionalFormatting sqref="W24:Y24">
    <cfRule type="expression" dxfId="14" priority="15">
      <formula>$O$17=3</formula>
    </cfRule>
  </conditionalFormatting>
  <conditionalFormatting sqref="W25:Y25">
    <cfRule type="expression" dxfId="13" priority="14">
      <formula>$O$17=2</formula>
    </cfRule>
  </conditionalFormatting>
  <conditionalFormatting sqref="W26:Y26">
    <cfRule type="expression" dxfId="12" priority="13">
      <formula>$O$17=1</formula>
    </cfRule>
  </conditionalFormatting>
  <conditionalFormatting sqref="Y17">
    <cfRule type="expression" dxfId="11" priority="12">
      <formula>$O$17=10</formula>
    </cfRule>
  </conditionalFormatting>
  <conditionalFormatting sqref="Z17:AB17">
    <cfRule type="expression" dxfId="10" priority="11">
      <formula>$O$21=10</formula>
    </cfRule>
  </conditionalFormatting>
  <conditionalFormatting sqref="Z18:AB18">
    <cfRule type="expression" dxfId="9" priority="10">
      <formula>$O$21=9</formula>
    </cfRule>
  </conditionalFormatting>
  <conditionalFormatting sqref="Z19:AB19">
    <cfRule type="expression" dxfId="8" priority="9">
      <formula>$O$21=8</formula>
    </cfRule>
  </conditionalFormatting>
  <conditionalFormatting sqref="Z20:AB20">
    <cfRule type="expression" dxfId="7" priority="8">
      <formula>$O$21=7</formula>
    </cfRule>
  </conditionalFormatting>
  <conditionalFormatting sqref="Z21:AB21">
    <cfRule type="expression" dxfId="6" priority="7">
      <formula>$O$21=6</formula>
    </cfRule>
  </conditionalFormatting>
  <conditionalFormatting sqref="Z22:AB22">
    <cfRule type="expression" dxfId="5" priority="6">
      <formula>$O$21=5</formula>
    </cfRule>
  </conditionalFormatting>
  <conditionalFormatting sqref="Z23:AB23">
    <cfRule type="expression" dxfId="4" priority="5">
      <formula>$O$21=4</formula>
    </cfRule>
  </conditionalFormatting>
  <conditionalFormatting sqref="Z24:AB24">
    <cfRule type="expression" dxfId="3" priority="4">
      <formula>$O$21=3</formula>
    </cfRule>
  </conditionalFormatting>
  <conditionalFormatting sqref="Z25:AB25">
    <cfRule type="expression" dxfId="2" priority="3">
      <formula>$O$21=2</formula>
    </cfRule>
  </conditionalFormatting>
  <conditionalFormatting sqref="Z26:AB26">
    <cfRule type="expression" dxfId="1" priority="2">
      <formula>$O$21=1</formula>
    </cfRule>
  </conditionalFormatting>
  <conditionalFormatting sqref="AB17">
    <cfRule type="expression" dxfId="0" priority="1">
      <formula>$O$21=10</formula>
    </cfRule>
  </conditionalFormatting>
  <hyperlinks>
    <hyperlink ref="U1:AB1" location="'総括表 (部門)'!A1" display="総括表（部門）へ戻る"/>
  </hyperlinks>
  <printOptions horizontalCentered="1" verticalCentered="1"/>
  <pageMargins left="0.39370078740157483" right="0.39370078740157483" top="0.39370078740157483" bottom="0.39370078740157483" header="0" footer="0.19685039370078741"/>
  <pageSetup paperSize="9" scale="76" orientation="landscape" r:id="rId1"/>
  <headerFooter scaleWithDoc="0">
    <oddFooter>&amp;P / &amp;N ページ</oddFooter>
  </headerFooter>
  <ignoredErrors>
    <ignoredError sqref="L19 L21" formula="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FFFFCC"/>
    <pageSetUpPr fitToPage="1"/>
  </sheetPr>
  <dimension ref="A1:BL36"/>
  <sheetViews>
    <sheetView showGridLines="0" zoomScale="120" zoomScaleNormal="120" zoomScaleSheetLayoutView="120" workbookViewId="0"/>
  </sheetViews>
  <sheetFormatPr defaultRowHeight="27" customHeight="1"/>
  <cols>
    <col min="1" max="1" width="1.88671875" style="472" customWidth="1"/>
    <col min="2" max="2" width="17.44140625" style="578" customWidth="1"/>
    <col min="3" max="3" width="3.109375" style="579" customWidth="1"/>
    <col min="4" max="4" width="1.6640625" style="468" customWidth="1"/>
    <col min="5" max="6" width="3.21875" style="467" customWidth="1"/>
    <col min="7" max="7" width="1.6640625" style="468" customWidth="1"/>
    <col min="8" max="8" width="3.21875" style="467" customWidth="1"/>
    <col min="9" max="9" width="3.21875" style="468" customWidth="1"/>
    <col min="10" max="10" width="1.6640625" style="468" customWidth="1"/>
    <col min="11" max="11" width="3.21875" style="467" customWidth="1"/>
    <col min="12" max="12" width="3.21875" style="468" customWidth="1"/>
    <col min="13" max="13" width="1.6640625" style="468" customWidth="1"/>
    <col min="14" max="14" width="3.21875" style="468" customWidth="1"/>
    <col min="15" max="15" width="3.21875" style="469" customWidth="1"/>
    <col min="16" max="16" width="1.6640625" style="468" customWidth="1"/>
    <col min="17" max="18" width="3.21875" style="468" customWidth="1"/>
    <col min="19" max="19" width="1.6640625" style="468" customWidth="1"/>
    <col min="20" max="20" width="3.21875" style="469" customWidth="1"/>
    <col min="21" max="21" width="3.21875" style="468" customWidth="1"/>
    <col min="22" max="22" width="1.6640625" style="468" customWidth="1"/>
    <col min="23" max="23" width="3.21875" style="468" customWidth="1"/>
    <col min="24" max="24" width="3.21875" style="469" customWidth="1"/>
    <col min="25" max="25" width="1.6640625" style="412" customWidth="1"/>
    <col min="26" max="27" width="3.21875" style="468" customWidth="1"/>
    <col min="28" max="28" width="1.6640625" style="468" customWidth="1"/>
    <col min="29" max="30" width="3.21875" style="468" customWidth="1"/>
    <col min="31" max="31" width="1.6640625" style="468" customWidth="1"/>
    <col min="32" max="32" width="0.44140625" style="412" customWidth="1"/>
    <col min="33" max="33" width="3.6640625" style="412" customWidth="1"/>
    <col min="34" max="34" width="1.88671875" style="887" customWidth="1"/>
    <col min="35" max="35" width="17.44140625" style="412" customWidth="1"/>
    <col min="36" max="36" width="3.109375" style="412" customWidth="1"/>
    <col min="37" max="37" width="1.6640625" style="412" customWidth="1"/>
    <col min="38" max="39" width="3.21875" style="412" customWidth="1"/>
    <col min="40" max="40" width="1.6640625" style="412" customWidth="1"/>
    <col min="41" max="42" width="3.21875" style="412" customWidth="1"/>
    <col min="43" max="43" width="1.6640625" style="412" customWidth="1"/>
    <col min="44" max="45" width="3.21875" style="412" customWidth="1"/>
    <col min="46" max="46" width="1.6640625" style="412" customWidth="1"/>
    <col min="47" max="48" width="3.21875" style="412" customWidth="1"/>
    <col min="49" max="49" width="1.6640625" style="412" customWidth="1"/>
    <col min="50" max="51" width="3.21875" style="412" customWidth="1"/>
    <col min="52" max="52" width="1.6640625" style="412" customWidth="1"/>
    <col min="53" max="54" width="3.21875" style="412" customWidth="1"/>
    <col min="55" max="55" width="1.6640625" style="412" customWidth="1"/>
    <col min="56" max="57" width="3.21875" style="412" customWidth="1"/>
    <col min="58" max="58" width="1.6640625" style="412" customWidth="1"/>
    <col min="59" max="60" width="3.21875" style="412" customWidth="1"/>
    <col min="61" max="61" width="1.6640625" style="412" customWidth="1"/>
    <col min="62" max="63" width="3.21875" style="412" customWidth="1"/>
    <col min="64" max="64" width="1.6640625" style="412" customWidth="1"/>
    <col min="65" max="222" width="9" style="412"/>
    <col min="223" max="223" width="1.88671875" style="412" customWidth="1"/>
    <col min="224" max="224" width="17.44140625" style="412" customWidth="1"/>
    <col min="225" max="225" width="3.109375" style="412" customWidth="1"/>
    <col min="226" max="226" width="1.6640625" style="412" customWidth="1"/>
    <col min="227" max="228" width="3.21875" style="412" customWidth="1"/>
    <col min="229" max="229" width="1.6640625" style="412" customWidth="1"/>
    <col min="230" max="231" width="3.21875" style="412" customWidth="1"/>
    <col min="232" max="232" width="1.6640625" style="412" customWidth="1"/>
    <col min="233" max="234" width="3.21875" style="412" customWidth="1"/>
    <col min="235" max="235" width="1.6640625" style="412" customWidth="1"/>
    <col min="236" max="237" width="3.21875" style="412" customWidth="1"/>
    <col min="238" max="238" width="1.6640625" style="412" customWidth="1"/>
    <col min="239" max="240" width="3.21875" style="412" customWidth="1"/>
    <col min="241" max="241" width="1.6640625" style="412" customWidth="1"/>
    <col min="242" max="243" width="3.21875" style="412" customWidth="1"/>
    <col min="244" max="244" width="1.6640625" style="412" customWidth="1"/>
    <col min="245" max="246" width="3.21875" style="412" customWidth="1"/>
    <col min="247" max="247" width="1.6640625" style="412" customWidth="1"/>
    <col min="248" max="249" width="3.21875" style="412" customWidth="1"/>
    <col min="250" max="250" width="1.6640625" style="412" customWidth="1"/>
    <col min="251" max="252" width="3.21875" style="412" customWidth="1"/>
    <col min="253" max="253" width="1.6640625" style="412" customWidth="1"/>
    <col min="254" max="254" width="0.44140625" style="412" customWidth="1"/>
    <col min="255" max="257" width="3" style="412" customWidth="1"/>
    <col min="258" max="258" width="1.6640625" style="412" customWidth="1"/>
    <col min="259" max="260" width="3.21875" style="412" customWidth="1"/>
    <col min="261" max="261" width="1.6640625" style="412" customWidth="1"/>
    <col min="262" max="263" width="3.21875" style="412" customWidth="1"/>
    <col min="264" max="264" width="1.6640625" style="412" customWidth="1"/>
    <col min="265" max="266" width="3.21875" style="412" customWidth="1"/>
    <col min="267" max="267" width="1.6640625" style="412" customWidth="1"/>
    <col min="268" max="269" width="3.21875" style="412" customWidth="1"/>
    <col min="270" max="270" width="1.6640625" style="412" customWidth="1"/>
    <col min="271" max="272" width="3.21875" style="412" customWidth="1"/>
    <col min="273" max="273" width="1.6640625" style="412" customWidth="1"/>
    <col min="274" max="275" width="3.21875" style="412" customWidth="1"/>
    <col min="276" max="276" width="1.6640625" style="412" customWidth="1"/>
    <col min="277" max="278" width="3.21875" style="412" customWidth="1"/>
    <col min="279" max="279" width="1.6640625" style="412" customWidth="1"/>
    <col min="280" max="281" width="3.21875" style="412" customWidth="1"/>
    <col min="282" max="282" width="1.6640625" style="412" customWidth="1"/>
    <col min="283" max="284" width="3.21875" style="412" customWidth="1"/>
    <col min="285" max="285" width="1.6640625" style="412" customWidth="1"/>
    <col min="286" max="478" width="9" style="412"/>
    <col min="479" max="479" width="1.88671875" style="412" customWidth="1"/>
    <col min="480" max="480" width="17.44140625" style="412" customWidth="1"/>
    <col min="481" max="481" width="3.109375" style="412" customWidth="1"/>
    <col min="482" max="482" width="1.6640625" style="412" customWidth="1"/>
    <col min="483" max="484" width="3.21875" style="412" customWidth="1"/>
    <col min="485" max="485" width="1.6640625" style="412" customWidth="1"/>
    <col min="486" max="487" width="3.21875" style="412" customWidth="1"/>
    <col min="488" max="488" width="1.6640625" style="412" customWidth="1"/>
    <col min="489" max="490" width="3.21875" style="412" customWidth="1"/>
    <col min="491" max="491" width="1.6640625" style="412" customWidth="1"/>
    <col min="492" max="493" width="3.21875" style="412" customWidth="1"/>
    <col min="494" max="494" width="1.6640625" style="412" customWidth="1"/>
    <col min="495" max="496" width="3.21875" style="412" customWidth="1"/>
    <col min="497" max="497" width="1.6640625" style="412" customWidth="1"/>
    <col min="498" max="499" width="3.21875" style="412" customWidth="1"/>
    <col min="500" max="500" width="1.6640625" style="412" customWidth="1"/>
    <col min="501" max="502" width="3.21875" style="412" customWidth="1"/>
    <col min="503" max="503" width="1.6640625" style="412" customWidth="1"/>
    <col min="504" max="505" width="3.21875" style="412" customWidth="1"/>
    <col min="506" max="506" width="1.6640625" style="412" customWidth="1"/>
    <col min="507" max="508" width="3.21875" style="412" customWidth="1"/>
    <col min="509" max="509" width="1.6640625" style="412" customWidth="1"/>
    <col min="510" max="510" width="0.44140625" style="412" customWidth="1"/>
    <col min="511" max="513" width="3" style="412" customWidth="1"/>
    <col min="514" max="514" width="1.6640625" style="412" customWidth="1"/>
    <col min="515" max="516" width="3.21875" style="412" customWidth="1"/>
    <col min="517" max="517" width="1.6640625" style="412" customWidth="1"/>
    <col min="518" max="519" width="3.21875" style="412" customWidth="1"/>
    <col min="520" max="520" width="1.6640625" style="412" customWidth="1"/>
    <col min="521" max="522" width="3.21875" style="412" customWidth="1"/>
    <col min="523" max="523" width="1.6640625" style="412" customWidth="1"/>
    <col min="524" max="525" width="3.21875" style="412" customWidth="1"/>
    <col min="526" max="526" width="1.6640625" style="412" customWidth="1"/>
    <col min="527" max="528" width="3.21875" style="412" customWidth="1"/>
    <col min="529" max="529" width="1.6640625" style="412" customWidth="1"/>
    <col min="530" max="531" width="3.21875" style="412" customWidth="1"/>
    <col min="532" max="532" width="1.6640625" style="412" customWidth="1"/>
    <col min="533" max="534" width="3.21875" style="412" customWidth="1"/>
    <col min="535" max="535" width="1.6640625" style="412" customWidth="1"/>
    <col min="536" max="537" width="3.21875" style="412" customWidth="1"/>
    <col min="538" max="538" width="1.6640625" style="412" customWidth="1"/>
    <col min="539" max="540" width="3.21875" style="412" customWidth="1"/>
    <col min="541" max="541" width="1.6640625" style="412" customWidth="1"/>
    <col min="542" max="734" width="9" style="412"/>
    <col min="735" max="735" width="1.88671875" style="412" customWidth="1"/>
    <col min="736" max="736" width="17.44140625" style="412" customWidth="1"/>
    <col min="737" max="737" width="3.109375" style="412" customWidth="1"/>
    <col min="738" max="738" width="1.6640625" style="412" customWidth="1"/>
    <col min="739" max="740" width="3.21875" style="412" customWidth="1"/>
    <col min="741" max="741" width="1.6640625" style="412" customWidth="1"/>
    <col min="742" max="743" width="3.21875" style="412" customWidth="1"/>
    <col min="744" max="744" width="1.6640625" style="412" customWidth="1"/>
    <col min="745" max="746" width="3.21875" style="412" customWidth="1"/>
    <col min="747" max="747" width="1.6640625" style="412" customWidth="1"/>
    <col min="748" max="749" width="3.21875" style="412" customWidth="1"/>
    <col min="750" max="750" width="1.6640625" style="412" customWidth="1"/>
    <col min="751" max="752" width="3.21875" style="412" customWidth="1"/>
    <col min="753" max="753" width="1.6640625" style="412" customWidth="1"/>
    <col min="754" max="755" width="3.21875" style="412" customWidth="1"/>
    <col min="756" max="756" width="1.6640625" style="412" customWidth="1"/>
    <col min="757" max="758" width="3.21875" style="412" customWidth="1"/>
    <col min="759" max="759" width="1.6640625" style="412" customWidth="1"/>
    <col min="760" max="761" width="3.21875" style="412" customWidth="1"/>
    <col min="762" max="762" width="1.6640625" style="412" customWidth="1"/>
    <col min="763" max="764" width="3.21875" style="412" customWidth="1"/>
    <col min="765" max="765" width="1.6640625" style="412" customWidth="1"/>
    <col min="766" max="766" width="0.44140625" style="412" customWidth="1"/>
    <col min="767" max="769" width="3" style="412" customWidth="1"/>
    <col min="770" max="770" width="1.6640625" style="412" customWidth="1"/>
    <col min="771" max="772" width="3.21875" style="412" customWidth="1"/>
    <col min="773" max="773" width="1.6640625" style="412" customWidth="1"/>
    <col min="774" max="775" width="3.21875" style="412" customWidth="1"/>
    <col min="776" max="776" width="1.6640625" style="412" customWidth="1"/>
    <col min="777" max="778" width="3.21875" style="412" customWidth="1"/>
    <col min="779" max="779" width="1.6640625" style="412" customWidth="1"/>
    <col min="780" max="781" width="3.21875" style="412" customWidth="1"/>
    <col min="782" max="782" width="1.6640625" style="412" customWidth="1"/>
    <col min="783" max="784" width="3.21875" style="412" customWidth="1"/>
    <col min="785" max="785" width="1.6640625" style="412" customWidth="1"/>
    <col min="786" max="787" width="3.21875" style="412" customWidth="1"/>
    <col min="788" max="788" width="1.6640625" style="412" customWidth="1"/>
    <col min="789" max="790" width="3.21875" style="412" customWidth="1"/>
    <col min="791" max="791" width="1.6640625" style="412" customWidth="1"/>
    <col min="792" max="793" width="3.21875" style="412" customWidth="1"/>
    <col min="794" max="794" width="1.6640625" style="412" customWidth="1"/>
    <col min="795" max="796" width="3.21875" style="412" customWidth="1"/>
    <col min="797" max="797" width="1.6640625" style="412" customWidth="1"/>
    <col min="798" max="990" width="9" style="412"/>
    <col min="991" max="991" width="1.88671875" style="412" customWidth="1"/>
    <col min="992" max="992" width="17.44140625" style="412" customWidth="1"/>
    <col min="993" max="993" width="3.109375" style="412" customWidth="1"/>
    <col min="994" max="994" width="1.6640625" style="412" customWidth="1"/>
    <col min="995" max="996" width="3.21875" style="412" customWidth="1"/>
    <col min="997" max="997" width="1.6640625" style="412" customWidth="1"/>
    <col min="998" max="999" width="3.21875" style="412" customWidth="1"/>
    <col min="1000" max="1000" width="1.6640625" style="412" customWidth="1"/>
    <col min="1001" max="1002" width="3.21875" style="412" customWidth="1"/>
    <col min="1003" max="1003" width="1.6640625" style="412" customWidth="1"/>
    <col min="1004" max="1005" width="3.21875" style="412" customWidth="1"/>
    <col min="1006" max="1006" width="1.6640625" style="412" customWidth="1"/>
    <col min="1007" max="1008" width="3.21875" style="412" customWidth="1"/>
    <col min="1009" max="1009" width="1.6640625" style="412" customWidth="1"/>
    <col min="1010" max="1011" width="3.21875" style="412" customWidth="1"/>
    <col min="1012" max="1012" width="1.6640625" style="412" customWidth="1"/>
    <col min="1013" max="1014" width="3.21875" style="412" customWidth="1"/>
    <col min="1015" max="1015" width="1.6640625" style="412" customWidth="1"/>
    <col min="1016" max="1017" width="3.21875" style="412" customWidth="1"/>
    <col min="1018" max="1018" width="1.6640625" style="412" customWidth="1"/>
    <col min="1019" max="1020" width="3.21875" style="412" customWidth="1"/>
    <col min="1021" max="1021" width="1.6640625" style="412" customWidth="1"/>
    <col min="1022" max="1022" width="0.44140625" style="412" customWidth="1"/>
    <col min="1023" max="1025" width="3" style="412" customWidth="1"/>
    <col min="1026" max="1026" width="1.6640625" style="412" customWidth="1"/>
    <col min="1027" max="1028" width="3.21875" style="412" customWidth="1"/>
    <col min="1029" max="1029" width="1.6640625" style="412" customWidth="1"/>
    <col min="1030" max="1031" width="3.21875" style="412" customWidth="1"/>
    <col min="1032" max="1032" width="1.6640625" style="412" customWidth="1"/>
    <col min="1033" max="1034" width="3.21875" style="412" customWidth="1"/>
    <col min="1035" max="1035" width="1.6640625" style="412" customWidth="1"/>
    <col min="1036" max="1037" width="3.21875" style="412" customWidth="1"/>
    <col min="1038" max="1038" width="1.6640625" style="412" customWidth="1"/>
    <col min="1039" max="1040" width="3.21875" style="412" customWidth="1"/>
    <col min="1041" max="1041" width="1.6640625" style="412" customWidth="1"/>
    <col min="1042" max="1043" width="3.21875" style="412" customWidth="1"/>
    <col min="1044" max="1044" width="1.6640625" style="412" customWidth="1"/>
    <col min="1045" max="1046" width="3.21875" style="412" customWidth="1"/>
    <col min="1047" max="1047" width="1.6640625" style="412" customWidth="1"/>
    <col min="1048" max="1049" width="3.21875" style="412" customWidth="1"/>
    <col min="1050" max="1050" width="1.6640625" style="412" customWidth="1"/>
    <col min="1051" max="1052" width="3.21875" style="412" customWidth="1"/>
    <col min="1053" max="1053" width="1.6640625" style="412" customWidth="1"/>
    <col min="1054" max="1246" width="9" style="412"/>
    <col min="1247" max="1247" width="1.88671875" style="412" customWidth="1"/>
    <col min="1248" max="1248" width="17.44140625" style="412" customWidth="1"/>
    <col min="1249" max="1249" width="3.109375" style="412" customWidth="1"/>
    <col min="1250" max="1250" width="1.6640625" style="412" customWidth="1"/>
    <col min="1251" max="1252" width="3.21875" style="412" customWidth="1"/>
    <col min="1253" max="1253" width="1.6640625" style="412" customWidth="1"/>
    <col min="1254" max="1255" width="3.21875" style="412" customWidth="1"/>
    <col min="1256" max="1256" width="1.6640625" style="412" customWidth="1"/>
    <col min="1257" max="1258" width="3.21875" style="412" customWidth="1"/>
    <col min="1259" max="1259" width="1.6640625" style="412" customWidth="1"/>
    <col min="1260" max="1261" width="3.21875" style="412" customWidth="1"/>
    <col min="1262" max="1262" width="1.6640625" style="412" customWidth="1"/>
    <col min="1263" max="1264" width="3.21875" style="412" customWidth="1"/>
    <col min="1265" max="1265" width="1.6640625" style="412" customWidth="1"/>
    <col min="1266" max="1267" width="3.21875" style="412" customWidth="1"/>
    <col min="1268" max="1268" width="1.6640625" style="412" customWidth="1"/>
    <col min="1269" max="1270" width="3.21875" style="412" customWidth="1"/>
    <col min="1271" max="1271" width="1.6640625" style="412" customWidth="1"/>
    <col min="1272" max="1273" width="3.21875" style="412" customWidth="1"/>
    <col min="1274" max="1274" width="1.6640625" style="412" customWidth="1"/>
    <col min="1275" max="1276" width="3.21875" style="412" customWidth="1"/>
    <col min="1277" max="1277" width="1.6640625" style="412" customWidth="1"/>
    <col min="1278" max="1278" width="0.44140625" style="412" customWidth="1"/>
    <col min="1279" max="1281" width="3" style="412" customWidth="1"/>
    <col min="1282" max="1282" width="1.6640625" style="412" customWidth="1"/>
    <col min="1283" max="1284" width="3.21875" style="412" customWidth="1"/>
    <col min="1285" max="1285" width="1.6640625" style="412" customWidth="1"/>
    <col min="1286" max="1287" width="3.21875" style="412" customWidth="1"/>
    <col min="1288" max="1288" width="1.6640625" style="412" customWidth="1"/>
    <col min="1289" max="1290" width="3.21875" style="412" customWidth="1"/>
    <col min="1291" max="1291" width="1.6640625" style="412" customWidth="1"/>
    <col min="1292" max="1293" width="3.21875" style="412" customWidth="1"/>
    <col min="1294" max="1294" width="1.6640625" style="412" customWidth="1"/>
    <col min="1295" max="1296" width="3.21875" style="412" customWidth="1"/>
    <col min="1297" max="1297" width="1.6640625" style="412" customWidth="1"/>
    <col min="1298" max="1299" width="3.21875" style="412" customWidth="1"/>
    <col min="1300" max="1300" width="1.6640625" style="412" customWidth="1"/>
    <col min="1301" max="1302" width="3.21875" style="412" customWidth="1"/>
    <col min="1303" max="1303" width="1.6640625" style="412" customWidth="1"/>
    <col min="1304" max="1305" width="3.21875" style="412" customWidth="1"/>
    <col min="1306" max="1306" width="1.6640625" style="412" customWidth="1"/>
    <col min="1307" max="1308" width="3.21875" style="412" customWidth="1"/>
    <col min="1309" max="1309" width="1.6640625" style="412" customWidth="1"/>
    <col min="1310" max="1502" width="9" style="412"/>
    <col min="1503" max="1503" width="1.88671875" style="412" customWidth="1"/>
    <col min="1504" max="1504" width="17.44140625" style="412" customWidth="1"/>
    <col min="1505" max="1505" width="3.109375" style="412" customWidth="1"/>
    <col min="1506" max="1506" width="1.6640625" style="412" customWidth="1"/>
    <col min="1507" max="1508" width="3.21875" style="412" customWidth="1"/>
    <col min="1509" max="1509" width="1.6640625" style="412" customWidth="1"/>
    <col min="1510" max="1511" width="3.21875" style="412" customWidth="1"/>
    <col min="1512" max="1512" width="1.6640625" style="412" customWidth="1"/>
    <col min="1513" max="1514" width="3.21875" style="412" customWidth="1"/>
    <col min="1515" max="1515" width="1.6640625" style="412" customWidth="1"/>
    <col min="1516" max="1517" width="3.21875" style="412" customWidth="1"/>
    <col min="1518" max="1518" width="1.6640625" style="412" customWidth="1"/>
    <col min="1519" max="1520" width="3.21875" style="412" customWidth="1"/>
    <col min="1521" max="1521" width="1.6640625" style="412" customWidth="1"/>
    <col min="1522" max="1523" width="3.21875" style="412" customWidth="1"/>
    <col min="1524" max="1524" width="1.6640625" style="412" customWidth="1"/>
    <col min="1525" max="1526" width="3.21875" style="412" customWidth="1"/>
    <col min="1527" max="1527" width="1.6640625" style="412" customWidth="1"/>
    <col min="1528" max="1529" width="3.21875" style="412" customWidth="1"/>
    <col min="1530" max="1530" width="1.6640625" style="412" customWidth="1"/>
    <col min="1531" max="1532" width="3.21875" style="412" customWidth="1"/>
    <col min="1533" max="1533" width="1.6640625" style="412" customWidth="1"/>
    <col min="1534" max="1534" width="0.44140625" style="412" customWidth="1"/>
    <col min="1535" max="1537" width="3" style="412" customWidth="1"/>
    <col min="1538" max="1538" width="1.6640625" style="412" customWidth="1"/>
    <col min="1539" max="1540" width="3.21875" style="412" customWidth="1"/>
    <col min="1541" max="1541" width="1.6640625" style="412" customWidth="1"/>
    <col min="1542" max="1543" width="3.21875" style="412" customWidth="1"/>
    <col min="1544" max="1544" width="1.6640625" style="412" customWidth="1"/>
    <col min="1545" max="1546" width="3.21875" style="412" customWidth="1"/>
    <col min="1547" max="1547" width="1.6640625" style="412" customWidth="1"/>
    <col min="1548" max="1549" width="3.21875" style="412" customWidth="1"/>
    <col min="1550" max="1550" width="1.6640625" style="412" customWidth="1"/>
    <col min="1551" max="1552" width="3.21875" style="412" customWidth="1"/>
    <col min="1553" max="1553" width="1.6640625" style="412" customWidth="1"/>
    <col min="1554" max="1555" width="3.21875" style="412" customWidth="1"/>
    <col min="1556" max="1556" width="1.6640625" style="412" customWidth="1"/>
    <col min="1557" max="1558" width="3.21875" style="412" customWidth="1"/>
    <col min="1559" max="1559" width="1.6640625" style="412" customWidth="1"/>
    <col min="1560" max="1561" width="3.21875" style="412" customWidth="1"/>
    <col min="1562" max="1562" width="1.6640625" style="412" customWidth="1"/>
    <col min="1563" max="1564" width="3.21875" style="412" customWidth="1"/>
    <col min="1565" max="1565" width="1.6640625" style="412" customWidth="1"/>
    <col min="1566" max="1758" width="9" style="412"/>
    <col min="1759" max="1759" width="1.88671875" style="412" customWidth="1"/>
    <col min="1760" max="1760" width="17.44140625" style="412" customWidth="1"/>
    <col min="1761" max="1761" width="3.109375" style="412" customWidth="1"/>
    <col min="1762" max="1762" width="1.6640625" style="412" customWidth="1"/>
    <col min="1763" max="1764" width="3.21875" style="412" customWidth="1"/>
    <col min="1765" max="1765" width="1.6640625" style="412" customWidth="1"/>
    <col min="1766" max="1767" width="3.21875" style="412" customWidth="1"/>
    <col min="1768" max="1768" width="1.6640625" style="412" customWidth="1"/>
    <col min="1769" max="1770" width="3.21875" style="412" customWidth="1"/>
    <col min="1771" max="1771" width="1.6640625" style="412" customWidth="1"/>
    <col min="1772" max="1773" width="3.21875" style="412" customWidth="1"/>
    <col min="1774" max="1774" width="1.6640625" style="412" customWidth="1"/>
    <col min="1775" max="1776" width="3.21875" style="412" customWidth="1"/>
    <col min="1777" max="1777" width="1.6640625" style="412" customWidth="1"/>
    <col min="1778" max="1779" width="3.21875" style="412" customWidth="1"/>
    <col min="1780" max="1780" width="1.6640625" style="412" customWidth="1"/>
    <col min="1781" max="1782" width="3.21875" style="412" customWidth="1"/>
    <col min="1783" max="1783" width="1.6640625" style="412" customWidth="1"/>
    <col min="1784" max="1785" width="3.21875" style="412" customWidth="1"/>
    <col min="1786" max="1786" width="1.6640625" style="412" customWidth="1"/>
    <col min="1787" max="1788" width="3.21875" style="412" customWidth="1"/>
    <col min="1789" max="1789" width="1.6640625" style="412" customWidth="1"/>
    <col min="1790" max="1790" width="0.44140625" style="412" customWidth="1"/>
    <col min="1791" max="1793" width="3" style="412" customWidth="1"/>
    <col min="1794" max="1794" width="1.6640625" style="412" customWidth="1"/>
    <col min="1795" max="1796" width="3.21875" style="412" customWidth="1"/>
    <col min="1797" max="1797" width="1.6640625" style="412" customWidth="1"/>
    <col min="1798" max="1799" width="3.21875" style="412" customWidth="1"/>
    <col min="1800" max="1800" width="1.6640625" style="412" customWidth="1"/>
    <col min="1801" max="1802" width="3.21875" style="412" customWidth="1"/>
    <col min="1803" max="1803" width="1.6640625" style="412" customWidth="1"/>
    <col min="1804" max="1805" width="3.21875" style="412" customWidth="1"/>
    <col min="1806" max="1806" width="1.6640625" style="412" customWidth="1"/>
    <col min="1807" max="1808" width="3.21875" style="412" customWidth="1"/>
    <col min="1809" max="1809" width="1.6640625" style="412" customWidth="1"/>
    <col min="1810" max="1811" width="3.21875" style="412" customWidth="1"/>
    <col min="1812" max="1812" width="1.6640625" style="412" customWidth="1"/>
    <col min="1813" max="1814" width="3.21875" style="412" customWidth="1"/>
    <col min="1815" max="1815" width="1.6640625" style="412" customWidth="1"/>
    <col min="1816" max="1817" width="3.21875" style="412" customWidth="1"/>
    <col min="1818" max="1818" width="1.6640625" style="412" customWidth="1"/>
    <col min="1819" max="1820" width="3.21875" style="412" customWidth="1"/>
    <col min="1821" max="1821" width="1.6640625" style="412" customWidth="1"/>
    <col min="1822" max="2014" width="9" style="412"/>
    <col min="2015" max="2015" width="1.88671875" style="412" customWidth="1"/>
    <col min="2016" max="2016" width="17.44140625" style="412" customWidth="1"/>
    <col min="2017" max="2017" width="3.109375" style="412" customWidth="1"/>
    <col min="2018" max="2018" width="1.6640625" style="412" customWidth="1"/>
    <col min="2019" max="2020" width="3.21875" style="412" customWidth="1"/>
    <col min="2021" max="2021" width="1.6640625" style="412" customWidth="1"/>
    <col min="2022" max="2023" width="3.21875" style="412" customWidth="1"/>
    <col min="2024" max="2024" width="1.6640625" style="412" customWidth="1"/>
    <col min="2025" max="2026" width="3.21875" style="412" customWidth="1"/>
    <col min="2027" max="2027" width="1.6640625" style="412" customWidth="1"/>
    <col min="2028" max="2029" width="3.21875" style="412" customWidth="1"/>
    <col min="2030" max="2030" width="1.6640625" style="412" customWidth="1"/>
    <col min="2031" max="2032" width="3.21875" style="412" customWidth="1"/>
    <col min="2033" max="2033" width="1.6640625" style="412" customWidth="1"/>
    <col min="2034" max="2035" width="3.21875" style="412" customWidth="1"/>
    <col min="2036" max="2036" width="1.6640625" style="412" customWidth="1"/>
    <col min="2037" max="2038" width="3.21875" style="412" customWidth="1"/>
    <col min="2039" max="2039" width="1.6640625" style="412" customWidth="1"/>
    <col min="2040" max="2041" width="3.21875" style="412" customWidth="1"/>
    <col min="2042" max="2042" width="1.6640625" style="412" customWidth="1"/>
    <col min="2043" max="2044" width="3.21875" style="412" customWidth="1"/>
    <col min="2045" max="2045" width="1.6640625" style="412" customWidth="1"/>
    <col min="2046" max="2046" width="0.44140625" style="412" customWidth="1"/>
    <col min="2047" max="2049" width="3" style="412" customWidth="1"/>
    <col min="2050" max="2050" width="1.6640625" style="412" customWidth="1"/>
    <col min="2051" max="2052" width="3.21875" style="412" customWidth="1"/>
    <col min="2053" max="2053" width="1.6640625" style="412" customWidth="1"/>
    <col min="2054" max="2055" width="3.21875" style="412" customWidth="1"/>
    <col min="2056" max="2056" width="1.6640625" style="412" customWidth="1"/>
    <col min="2057" max="2058" width="3.21875" style="412" customWidth="1"/>
    <col min="2059" max="2059" width="1.6640625" style="412" customWidth="1"/>
    <col min="2060" max="2061" width="3.21875" style="412" customWidth="1"/>
    <col min="2062" max="2062" width="1.6640625" style="412" customWidth="1"/>
    <col min="2063" max="2064" width="3.21875" style="412" customWidth="1"/>
    <col min="2065" max="2065" width="1.6640625" style="412" customWidth="1"/>
    <col min="2066" max="2067" width="3.21875" style="412" customWidth="1"/>
    <col min="2068" max="2068" width="1.6640625" style="412" customWidth="1"/>
    <col min="2069" max="2070" width="3.21875" style="412" customWidth="1"/>
    <col min="2071" max="2071" width="1.6640625" style="412" customWidth="1"/>
    <col min="2072" max="2073" width="3.21875" style="412" customWidth="1"/>
    <col min="2074" max="2074" width="1.6640625" style="412" customWidth="1"/>
    <col min="2075" max="2076" width="3.21875" style="412" customWidth="1"/>
    <col min="2077" max="2077" width="1.6640625" style="412" customWidth="1"/>
    <col min="2078" max="2270" width="9" style="412"/>
    <col min="2271" max="2271" width="1.88671875" style="412" customWidth="1"/>
    <col min="2272" max="2272" width="17.44140625" style="412" customWidth="1"/>
    <col min="2273" max="2273" width="3.109375" style="412" customWidth="1"/>
    <col min="2274" max="2274" width="1.6640625" style="412" customWidth="1"/>
    <col min="2275" max="2276" width="3.21875" style="412" customWidth="1"/>
    <col min="2277" max="2277" width="1.6640625" style="412" customWidth="1"/>
    <col min="2278" max="2279" width="3.21875" style="412" customWidth="1"/>
    <col min="2280" max="2280" width="1.6640625" style="412" customWidth="1"/>
    <col min="2281" max="2282" width="3.21875" style="412" customWidth="1"/>
    <col min="2283" max="2283" width="1.6640625" style="412" customWidth="1"/>
    <col min="2284" max="2285" width="3.21875" style="412" customWidth="1"/>
    <col min="2286" max="2286" width="1.6640625" style="412" customWidth="1"/>
    <col min="2287" max="2288" width="3.21875" style="412" customWidth="1"/>
    <col min="2289" max="2289" width="1.6640625" style="412" customWidth="1"/>
    <col min="2290" max="2291" width="3.21875" style="412" customWidth="1"/>
    <col min="2292" max="2292" width="1.6640625" style="412" customWidth="1"/>
    <col min="2293" max="2294" width="3.21875" style="412" customWidth="1"/>
    <col min="2295" max="2295" width="1.6640625" style="412" customWidth="1"/>
    <col min="2296" max="2297" width="3.21875" style="412" customWidth="1"/>
    <col min="2298" max="2298" width="1.6640625" style="412" customWidth="1"/>
    <col min="2299" max="2300" width="3.21875" style="412" customWidth="1"/>
    <col min="2301" max="2301" width="1.6640625" style="412" customWidth="1"/>
    <col min="2302" max="2302" width="0.44140625" style="412" customWidth="1"/>
    <col min="2303" max="2305" width="3" style="412" customWidth="1"/>
    <col min="2306" max="2306" width="1.6640625" style="412" customWidth="1"/>
    <col min="2307" max="2308" width="3.21875" style="412" customWidth="1"/>
    <col min="2309" max="2309" width="1.6640625" style="412" customWidth="1"/>
    <col min="2310" max="2311" width="3.21875" style="412" customWidth="1"/>
    <col min="2312" max="2312" width="1.6640625" style="412" customWidth="1"/>
    <col min="2313" max="2314" width="3.21875" style="412" customWidth="1"/>
    <col min="2315" max="2315" width="1.6640625" style="412" customWidth="1"/>
    <col min="2316" max="2317" width="3.21875" style="412" customWidth="1"/>
    <col min="2318" max="2318" width="1.6640625" style="412" customWidth="1"/>
    <col min="2319" max="2320" width="3.21875" style="412" customWidth="1"/>
    <col min="2321" max="2321" width="1.6640625" style="412" customWidth="1"/>
    <col min="2322" max="2323" width="3.21875" style="412" customWidth="1"/>
    <col min="2324" max="2324" width="1.6640625" style="412" customWidth="1"/>
    <col min="2325" max="2326" width="3.21875" style="412" customWidth="1"/>
    <col min="2327" max="2327" width="1.6640625" style="412" customWidth="1"/>
    <col min="2328" max="2329" width="3.21875" style="412" customWidth="1"/>
    <col min="2330" max="2330" width="1.6640625" style="412" customWidth="1"/>
    <col min="2331" max="2332" width="3.21875" style="412" customWidth="1"/>
    <col min="2333" max="2333" width="1.6640625" style="412" customWidth="1"/>
    <col min="2334" max="2526" width="9" style="412"/>
    <col min="2527" max="2527" width="1.88671875" style="412" customWidth="1"/>
    <col min="2528" max="2528" width="17.44140625" style="412" customWidth="1"/>
    <col min="2529" max="2529" width="3.109375" style="412" customWidth="1"/>
    <col min="2530" max="2530" width="1.6640625" style="412" customWidth="1"/>
    <col min="2531" max="2532" width="3.21875" style="412" customWidth="1"/>
    <col min="2533" max="2533" width="1.6640625" style="412" customWidth="1"/>
    <col min="2534" max="2535" width="3.21875" style="412" customWidth="1"/>
    <col min="2536" max="2536" width="1.6640625" style="412" customWidth="1"/>
    <col min="2537" max="2538" width="3.21875" style="412" customWidth="1"/>
    <col min="2539" max="2539" width="1.6640625" style="412" customWidth="1"/>
    <col min="2540" max="2541" width="3.21875" style="412" customWidth="1"/>
    <col min="2542" max="2542" width="1.6640625" style="412" customWidth="1"/>
    <col min="2543" max="2544" width="3.21875" style="412" customWidth="1"/>
    <col min="2545" max="2545" width="1.6640625" style="412" customWidth="1"/>
    <col min="2546" max="2547" width="3.21875" style="412" customWidth="1"/>
    <col min="2548" max="2548" width="1.6640625" style="412" customWidth="1"/>
    <col min="2549" max="2550" width="3.21875" style="412" customWidth="1"/>
    <col min="2551" max="2551" width="1.6640625" style="412" customWidth="1"/>
    <col min="2552" max="2553" width="3.21875" style="412" customWidth="1"/>
    <col min="2554" max="2554" width="1.6640625" style="412" customWidth="1"/>
    <col min="2555" max="2556" width="3.21875" style="412" customWidth="1"/>
    <col min="2557" max="2557" width="1.6640625" style="412" customWidth="1"/>
    <col min="2558" max="2558" width="0.44140625" style="412" customWidth="1"/>
    <col min="2559" max="2561" width="3" style="412" customWidth="1"/>
    <col min="2562" max="2562" width="1.6640625" style="412" customWidth="1"/>
    <col min="2563" max="2564" width="3.21875" style="412" customWidth="1"/>
    <col min="2565" max="2565" width="1.6640625" style="412" customWidth="1"/>
    <col min="2566" max="2567" width="3.21875" style="412" customWidth="1"/>
    <col min="2568" max="2568" width="1.6640625" style="412" customWidth="1"/>
    <col min="2569" max="2570" width="3.21875" style="412" customWidth="1"/>
    <col min="2571" max="2571" width="1.6640625" style="412" customWidth="1"/>
    <col min="2572" max="2573" width="3.21875" style="412" customWidth="1"/>
    <col min="2574" max="2574" width="1.6640625" style="412" customWidth="1"/>
    <col min="2575" max="2576" width="3.21875" style="412" customWidth="1"/>
    <col min="2577" max="2577" width="1.6640625" style="412" customWidth="1"/>
    <col min="2578" max="2579" width="3.21875" style="412" customWidth="1"/>
    <col min="2580" max="2580" width="1.6640625" style="412" customWidth="1"/>
    <col min="2581" max="2582" width="3.21875" style="412" customWidth="1"/>
    <col min="2583" max="2583" width="1.6640625" style="412" customWidth="1"/>
    <col min="2584" max="2585" width="3.21875" style="412" customWidth="1"/>
    <col min="2586" max="2586" width="1.6640625" style="412" customWidth="1"/>
    <col min="2587" max="2588" width="3.21875" style="412" customWidth="1"/>
    <col min="2589" max="2589" width="1.6640625" style="412" customWidth="1"/>
    <col min="2590" max="2782" width="9" style="412"/>
    <col min="2783" max="2783" width="1.88671875" style="412" customWidth="1"/>
    <col min="2784" max="2784" width="17.44140625" style="412" customWidth="1"/>
    <col min="2785" max="2785" width="3.109375" style="412" customWidth="1"/>
    <col min="2786" max="2786" width="1.6640625" style="412" customWidth="1"/>
    <col min="2787" max="2788" width="3.21875" style="412" customWidth="1"/>
    <col min="2789" max="2789" width="1.6640625" style="412" customWidth="1"/>
    <col min="2790" max="2791" width="3.21875" style="412" customWidth="1"/>
    <col min="2792" max="2792" width="1.6640625" style="412" customWidth="1"/>
    <col min="2793" max="2794" width="3.21875" style="412" customWidth="1"/>
    <col min="2795" max="2795" width="1.6640625" style="412" customWidth="1"/>
    <col min="2796" max="2797" width="3.21875" style="412" customWidth="1"/>
    <col min="2798" max="2798" width="1.6640625" style="412" customWidth="1"/>
    <col min="2799" max="2800" width="3.21875" style="412" customWidth="1"/>
    <col min="2801" max="2801" width="1.6640625" style="412" customWidth="1"/>
    <col min="2802" max="2803" width="3.21875" style="412" customWidth="1"/>
    <col min="2804" max="2804" width="1.6640625" style="412" customWidth="1"/>
    <col min="2805" max="2806" width="3.21875" style="412" customWidth="1"/>
    <col min="2807" max="2807" width="1.6640625" style="412" customWidth="1"/>
    <col min="2808" max="2809" width="3.21875" style="412" customWidth="1"/>
    <col min="2810" max="2810" width="1.6640625" style="412" customWidth="1"/>
    <col min="2811" max="2812" width="3.21875" style="412" customWidth="1"/>
    <col min="2813" max="2813" width="1.6640625" style="412" customWidth="1"/>
    <col min="2814" max="2814" width="0.44140625" style="412" customWidth="1"/>
    <col min="2815" max="2817" width="3" style="412" customWidth="1"/>
    <col min="2818" max="2818" width="1.6640625" style="412" customWidth="1"/>
    <col min="2819" max="2820" width="3.21875" style="412" customWidth="1"/>
    <col min="2821" max="2821" width="1.6640625" style="412" customWidth="1"/>
    <col min="2822" max="2823" width="3.21875" style="412" customWidth="1"/>
    <col min="2824" max="2824" width="1.6640625" style="412" customWidth="1"/>
    <col min="2825" max="2826" width="3.21875" style="412" customWidth="1"/>
    <col min="2827" max="2827" width="1.6640625" style="412" customWidth="1"/>
    <col min="2828" max="2829" width="3.21875" style="412" customWidth="1"/>
    <col min="2830" max="2830" width="1.6640625" style="412" customWidth="1"/>
    <col min="2831" max="2832" width="3.21875" style="412" customWidth="1"/>
    <col min="2833" max="2833" width="1.6640625" style="412" customWidth="1"/>
    <col min="2834" max="2835" width="3.21875" style="412" customWidth="1"/>
    <col min="2836" max="2836" width="1.6640625" style="412" customWidth="1"/>
    <col min="2837" max="2838" width="3.21875" style="412" customWidth="1"/>
    <col min="2839" max="2839" width="1.6640625" style="412" customWidth="1"/>
    <col min="2840" max="2841" width="3.21875" style="412" customWidth="1"/>
    <col min="2842" max="2842" width="1.6640625" style="412" customWidth="1"/>
    <col min="2843" max="2844" width="3.21875" style="412" customWidth="1"/>
    <col min="2845" max="2845" width="1.6640625" style="412" customWidth="1"/>
    <col min="2846" max="3038" width="9" style="412"/>
    <col min="3039" max="3039" width="1.88671875" style="412" customWidth="1"/>
    <col min="3040" max="3040" width="17.44140625" style="412" customWidth="1"/>
    <col min="3041" max="3041" width="3.109375" style="412" customWidth="1"/>
    <col min="3042" max="3042" width="1.6640625" style="412" customWidth="1"/>
    <col min="3043" max="3044" width="3.21875" style="412" customWidth="1"/>
    <col min="3045" max="3045" width="1.6640625" style="412" customWidth="1"/>
    <col min="3046" max="3047" width="3.21875" style="412" customWidth="1"/>
    <col min="3048" max="3048" width="1.6640625" style="412" customWidth="1"/>
    <col min="3049" max="3050" width="3.21875" style="412" customWidth="1"/>
    <col min="3051" max="3051" width="1.6640625" style="412" customWidth="1"/>
    <col min="3052" max="3053" width="3.21875" style="412" customWidth="1"/>
    <col min="3054" max="3054" width="1.6640625" style="412" customWidth="1"/>
    <col min="3055" max="3056" width="3.21875" style="412" customWidth="1"/>
    <col min="3057" max="3057" width="1.6640625" style="412" customWidth="1"/>
    <col min="3058" max="3059" width="3.21875" style="412" customWidth="1"/>
    <col min="3060" max="3060" width="1.6640625" style="412" customWidth="1"/>
    <col min="3061" max="3062" width="3.21875" style="412" customWidth="1"/>
    <col min="3063" max="3063" width="1.6640625" style="412" customWidth="1"/>
    <col min="3064" max="3065" width="3.21875" style="412" customWidth="1"/>
    <col min="3066" max="3066" width="1.6640625" style="412" customWidth="1"/>
    <col min="3067" max="3068" width="3.21875" style="412" customWidth="1"/>
    <col min="3069" max="3069" width="1.6640625" style="412" customWidth="1"/>
    <col min="3070" max="3070" width="0.44140625" style="412" customWidth="1"/>
    <col min="3071" max="3073" width="3" style="412" customWidth="1"/>
    <col min="3074" max="3074" width="1.6640625" style="412" customWidth="1"/>
    <col min="3075" max="3076" width="3.21875" style="412" customWidth="1"/>
    <col min="3077" max="3077" width="1.6640625" style="412" customWidth="1"/>
    <col min="3078" max="3079" width="3.21875" style="412" customWidth="1"/>
    <col min="3080" max="3080" width="1.6640625" style="412" customWidth="1"/>
    <col min="3081" max="3082" width="3.21875" style="412" customWidth="1"/>
    <col min="3083" max="3083" width="1.6640625" style="412" customWidth="1"/>
    <col min="3084" max="3085" width="3.21875" style="412" customWidth="1"/>
    <col min="3086" max="3086" width="1.6640625" style="412" customWidth="1"/>
    <col min="3087" max="3088" width="3.21875" style="412" customWidth="1"/>
    <col min="3089" max="3089" width="1.6640625" style="412" customWidth="1"/>
    <col min="3090" max="3091" width="3.21875" style="412" customWidth="1"/>
    <col min="3092" max="3092" width="1.6640625" style="412" customWidth="1"/>
    <col min="3093" max="3094" width="3.21875" style="412" customWidth="1"/>
    <col min="3095" max="3095" width="1.6640625" style="412" customWidth="1"/>
    <col min="3096" max="3097" width="3.21875" style="412" customWidth="1"/>
    <col min="3098" max="3098" width="1.6640625" style="412" customWidth="1"/>
    <col min="3099" max="3100" width="3.21875" style="412" customWidth="1"/>
    <col min="3101" max="3101" width="1.6640625" style="412" customWidth="1"/>
    <col min="3102" max="3294" width="9" style="412"/>
    <col min="3295" max="3295" width="1.88671875" style="412" customWidth="1"/>
    <col min="3296" max="3296" width="17.44140625" style="412" customWidth="1"/>
    <col min="3297" max="3297" width="3.109375" style="412" customWidth="1"/>
    <col min="3298" max="3298" width="1.6640625" style="412" customWidth="1"/>
    <col min="3299" max="3300" width="3.21875" style="412" customWidth="1"/>
    <col min="3301" max="3301" width="1.6640625" style="412" customWidth="1"/>
    <col min="3302" max="3303" width="3.21875" style="412" customWidth="1"/>
    <col min="3304" max="3304" width="1.6640625" style="412" customWidth="1"/>
    <col min="3305" max="3306" width="3.21875" style="412" customWidth="1"/>
    <col min="3307" max="3307" width="1.6640625" style="412" customWidth="1"/>
    <col min="3308" max="3309" width="3.21875" style="412" customWidth="1"/>
    <col min="3310" max="3310" width="1.6640625" style="412" customWidth="1"/>
    <col min="3311" max="3312" width="3.21875" style="412" customWidth="1"/>
    <col min="3313" max="3313" width="1.6640625" style="412" customWidth="1"/>
    <col min="3314" max="3315" width="3.21875" style="412" customWidth="1"/>
    <col min="3316" max="3316" width="1.6640625" style="412" customWidth="1"/>
    <col min="3317" max="3318" width="3.21875" style="412" customWidth="1"/>
    <col min="3319" max="3319" width="1.6640625" style="412" customWidth="1"/>
    <col min="3320" max="3321" width="3.21875" style="412" customWidth="1"/>
    <col min="3322" max="3322" width="1.6640625" style="412" customWidth="1"/>
    <col min="3323" max="3324" width="3.21875" style="412" customWidth="1"/>
    <col min="3325" max="3325" width="1.6640625" style="412" customWidth="1"/>
    <col min="3326" max="3326" width="0.44140625" style="412" customWidth="1"/>
    <col min="3327" max="3329" width="3" style="412" customWidth="1"/>
    <col min="3330" max="3330" width="1.6640625" style="412" customWidth="1"/>
    <col min="3331" max="3332" width="3.21875" style="412" customWidth="1"/>
    <col min="3333" max="3333" width="1.6640625" style="412" customWidth="1"/>
    <col min="3334" max="3335" width="3.21875" style="412" customWidth="1"/>
    <col min="3336" max="3336" width="1.6640625" style="412" customWidth="1"/>
    <col min="3337" max="3338" width="3.21875" style="412" customWidth="1"/>
    <col min="3339" max="3339" width="1.6640625" style="412" customWidth="1"/>
    <col min="3340" max="3341" width="3.21875" style="412" customWidth="1"/>
    <col min="3342" max="3342" width="1.6640625" style="412" customWidth="1"/>
    <col min="3343" max="3344" width="3.21875" style="412" customWidth="1"/>
    <col min="3345" max="3345" width="1.6640625" style="412" customWidth="1"/>
    <col min="3346" max="3347" width="3.21875" style="412" customWidth="1"/>
    <col min="3348" max="3348" width="1.6640625" style="412" customWidth="1"/>
    <col min="3349" max="3350" width="3.21875" style="412" customWidth="1"/>
    <col min="3351" max="3351" width="1.6640625" style="412" customWidth="1"/>
    <col min="3352" max="3353" width="3.21875" style="412" customWidth="1"/>
    <col min="3354" max="3354" width="1.6640625" style="412" customWidth="1"/>
    <col min="3355" max="3356" width="3.21875" style="412" customWidth="1"/>
    <col min="3357" max="3357" width="1.6640625" style="412" customWidth="1"/>
    <col min="3358" max="3550" width="9" style="412"/>
    <col min="3551" max="3551" width="1.88671875" style="412" customWidth="1"/>
    <col min="3552" max="3552" width="17.44140625" style="412" customWidth="1"/>
    <col min="3553" max="3553" width="3.109375" style="412" customWidth="1"/>
    <col min="3554" max="3554" width="1.6640625" style="412" customWidth="1"/>
    <col min="3555" max="3556" width="3.21875" style="412" customWidth="1"/>
    <col min="3557" max="3557" width="1.6640625" style="412" customWidth="1"/>
    <col min="3558" max="3559" width="3.21875" style="412" customWidth="1"/>
    <col min="3560" max="3560" width="1.6640625" style="412" customWidth="1"/>
    <col min="3561" max="3562" width="3.21875" style="412" customWidth="1"/>
    <col min="3563" max="3563" width="1.6640625" style="412" customWidth="1"/>
    <col min="3564" max="3565" width="3.21875" style="412" customWidth="1"/>
    <col min="3566" max="3566" width="1.6640625" style="412" customWidth="1"/>
    <col min="3567" max="3568" width="3.21875" style="412" customWidth="1"/>
    <col min="3569" max="3569" width="1.6640625" style="412" customWidth="1"/>
    <col min="3570" max="3571" width="3.21875" style="412" customWidth="1"/>
    <col min="3572" max="3572" width="1.6640625" style="412" customWidth="1"/>
    <col min="3573" max="3574" width="3.21875" style="412" customWidth="1"/>
    <col min="3575" max="3575" width="1.6640625" style="412" customWidth="1"/>
    <col min="3576" max="3577" width="3.21875" style="412" customWidth="1"/>
    <col min="3578" max="3578" width="1.6640625" style="412" customWidth="1"/>
    <col min="3579" max="3580" width="3.21875" style="412" customWidth="1"/>
    <col min="3581" max="3581" width="1.6640625" style="412" customWidth="1"/>
    <col min="3582" max="3582" width="0.44140625" style="412" customWidth="1"/>
    <col min="3583" max="3585" width="3" style="412" customWidth="1"/>
    <col min="3586" max="3586" width="1.6640625" style="412" customWidth="1"/>
    <col min="3587" max="3588" width="3.21875" style="412" customWidth="1"/>
    <col min="3589" max="3589" width="1.6640625" style="412" customWidth="1"/>
    <col min="3590" max="3591" width="3.21875" style="412" customWidth="1"/>
    <col min="3592" max="3592" width="1.6640625" style="412" customWidth="1"/>
    <col min="3593" max="3594" width="3.21875" style="412" customWidth="1"/>
    <col min="3595" max="3595" width="1.6640625" style="412" customWidth="1"/>
    <col min="3596" max="3597" width="3.21875" style="412" customWidth="1"/>
    <col min="3598" max="3598" width="1.6640625" style="412" customWidth="1"/>
    <col min="3599" max="3600" width="3.21875" style="412" customWidth="1"/>
    <col min="3601" max="3601" width="1.6640625" style="412" customWidth="1"/>
    <col min="3602" max="3603" width="3.21875" style="412" customWidth="1"/>
    <col min="3604" max="3604" width="1.6640625" style="412" customWidth="1"/>
    <col min="3605" max="3606" width="3.21875" style="412" customWidth="1"/>
    <col min="3607" max="3607" width="1.6640625" style="412" customWidth="1"/>
    <col min="3608" max="3609" width="3.21875" style="412" customWidth="1"/>
    <col min="3610" max="3610" width="1.6640625" style="412" customWidth="1"/>
    <col min="3611" max="3612" width="3.21875" style="412" customWidth="1"/>
    <col min="3613" max="3613" width="1.6640625" style="412" customWidth="1"/>
    <col min="3614" max="3806" width="9" style="412"/>
    <col min="3807" max="3807" width="1.88671875" style="412" customWidth="1"/>
    <col min="3808" max="3808" width="17.44140625" style="412" customWidth="1"/>
    <col min="3809" max="3809" width="3.109375" style="412" customWidth="1"/>
    <col min="3810" max="3810" width="1.6640625" style="412" customWidth="1"/>
    <col min="3811" max="3812" width="3.21875" style="412" customWidth="1"/>
    <col min="3813" max="3813" width="1.6640625" style="412" customWidth="1"/>
    <col min="3814" max="3815" width="3.21875" style="412" customWidth="1"/>
    <col min="3816" max="3816" width="1.6640625" style="412" customWidth="1"/>
    <col min="3817" max="3818" width="3.21875" style="412" customWidth="1"/>
    <col min="3819" max="3819" width="1.6640625" style="412" customWidth="1"/>
    <col min="3820" max="3821" width="3.21875" style="412" customWidth="1"/>
    <col min="3822" max="3822" width="1.6640625" style="412" customWidth="1"/>
    <col min="3823" max="3824" width="3.21875" style="412" customWidth="1"/>
    <col min="3825" max="3825" width="1.6640625" style="412" customWidth="1"/>
    <col min="3826" max="3827" width="3.21875" style="412" customWidth="1"/>
    <col min="3828" max="3828" width="1.6640625" style="412" customWidth="1"/>
    <col min="3829" max="3830" width="3.21875" style="412" customWidth="1"/>
    <col min="3831" max="3831" width="1.6640625" style="412" customWidth="1"/>
    <col min="3832" max="3833" width="3.21875" style="412" customWidth="1"/>
    <col min="3834" max="3834" width="1.6640625" style="412" customWidth="1"/>
    <col min="3835" max="3836" width="3.21875" style="412" customWidth="1"/>
    <col min="3837" max="3837" width="1.6640625" style="412" customWidth="1"/>
    <col min="3838" max="3838" width="0.44140625" style="412" customWidth="1"/>
    <col min="3839" max="3841" width="3" style="412" customWidth="1"/>
    <col min="3842" max="3842" width="1.6640625" style="412" customWidth="1"/>
    <col min="3843" max="3844" width="3.21875" style="412" customWidth="1"/>
    <col min="3845" max="3845" width="1.6640625" style="412" customWidth="1"/>
    <col min="3846" max="3847" width="3.21875" style="412" customWidth="1"/>
    <col min="3848" max="3848" width="1.6640625" style="412" customWidth="1"/>
    <col min="3849" max="3850" width="3.21875" style="412" customWidth="1"/>
    <col min="3851" max="3851" width="1.6640625" style="412" customWidth="1"/>
    <col min="3852" max="3853" width="3.21875" style="412" customWidth="1"/>
    <col min="3854" max="3854" width="1.6640625" style="412" customWidth="1"/>
    <col min="3855" max="3856" width="3.21875" style="412" customWidth="1"/>
    <col min="3857" max="3857" width="1.6640625" style="412" customWidth="1"/>
    <col min="3858" max="3859" width="3.21875" style="412" customWidth="1"/>
    <col min="3860" max="3860" width="1.6640625" style="412" customWidth="1"/>
    <col min="3861" max="3862" width="3.21875" style="412" customWidth="1"/>
    <col min="3863" max="3863" width="1.6640625" style="412" customWidth="1"/>
    <col min="3864" max="3865" width="3.21875" style="412" customWidth="1"/>
    <col min="3866" max="3866" width="1.6640625" style="412" customWidth="1"/>
    <col min="3867" max="3868" width="3.21875" style="412" customWidth="1"/>
    <col min="3869" max="3869" width="1.6640625" style="412" customWidth="1"/>
    <col min="3870" max="4062" width="9" style="412"/>
    <col min="4063" max="4063" width="1.88671875" style="412" customWidth="1"/>
    <col min="4064" max="4064" width="17.44140625" style="412" customWidth="1"/>
    <col min="4065" max="4065" width="3.109375" style="412" customWidth="1"/>
    <col min="4066" max="4066" width="1.6640625" style="412" customWidth="1"/>
    <col min="4067" max="4068" width="3.21875" style="412" customWidth="1"/>
    <col min="4069" max="4069" width="1.6640625" style="412" customWidth="1"/>
    <col min="4070" max="4071" width="3.21875" style="412" customWidth="1"/>
    <col min="4072" max="4072" width="1.6640625" style="412" customWidth="1"/>
    <col min="4073" max="4074" width="3.21875" style="412" customWidth="1"/>
    <col min="4075" max="4075" width="1.6640625" style="412" customWidth="1"/>
    <col min="4076" max="4077" width="3.21875" style="412" customWidth="1"/>
    <col min="4078" max="4078" width="1.6640625" style="412" customWidth="1"/>
    <col min="4079" max="4080" width="3.21875" style="412" customWidth="1"/>
    <col min="4081" max="4081" width="1.6640625" style="412" customWidth="1"/>
    <col min="4082" max="4083" width="3.21875" style="412" customWidth="1"/>
    <col min="4084" max="4084" width="1.6640625" style="412" customWidth="1"/>
    <col min="4085" max="4086" width="3.21875" style="412" customWidth="1"/>
    <col min="4087" max="4087" width="1.6640625" style="412" customWidth="1"/>
    <col min="4088" max="4089" width="3.21875" style="412" customWidth="1"/>
    <col min="4090" max="4090" width="1.6640625" style="412" customWidth="1"/>
    <col min="4091" max="4092" width="3.21875" style="412" customWidth="1"/>
    <col min="4093" max="4093" width="1.6640625" style="412" customWidth="1"/>
    <col min="4094" max="4094" width="0.44140625" style="412" customWidth="1"/>
    <col min="4095" max="4097" width="3" style="412" customWidth="1"/>
    <col min="4098" max="4098" width="1.6640625" style="412" customWidth="1"/>
    <col min="4099" max="4100" width="3.21875" style="412" customWidth="1"/>
    <col min="4101" max="4101" width="1.6640625" style="412" customWidth="1"/>
    <col min="4102" max="4103" width="3.21875" style="412" customWidth="1"/>
    <col min="4104" max="4104" width="1.6640625" style="412" customWidth="1"/>
    <col min="4105" max="4106" width="3.21875" style="412" customWidth="1"/>
    <col min="4107" max="4107" width="1.6640625" style="412" customWidth="1"/>
    <col min="4108" max="4109" width="3.21875" style="412" customWidth="1"/>
    <col min="4110" max="4110" width="1.6640625" style="412" customWidth="1"/>
    <col min="4111" max="4112" width="3.21875" style="412" customWidth="1"/>
    <col min="4113" max="4113" width="1.6640625" style="412" customWidth="1"/>
    <col min="4114" max="4115" width="3.21875" style="412" customWidth="1"/>
    <col min="4116" max="4116" width="1.6640625" style="412" customWidth="1"/>
    <col min="4117" max="4118" width="3.21875" style="412" customWidth="1"/>
    <col min="4119" max="4119" width="1.6640625" style="412" customWidth="1"/>
    <col min="4120" max="4121" width="3.21875" style="412" customWidth="1"/>
    <col min="4122" max="4122" width="1.6640625" style="412" customWidth="1"/>
    <col min="4123" max="4124" width="3.21875" style="412" customWidth="1"/>
    <col min="4125" max="4125" width="1.6640625" style="412" customWidth="1"/>
    <col min="4126" max="4318" width="9" style="412"/>
    <col min="4319" max="4319" width="1.88671875" style="412" customWidth="1"/>
    <col min="4320" max="4320" width="17.44140625" style="412" customWidth="1"/>
    <col min="4321" max="4321" width="3.109375" style="412" customWidth="1"/>
    <col min="4322" max="4322" width="1.6640625" style="412" customWidth="1"/>
    <col min="4323" max="4324" width="3.21875" style="412" customWidth="1"/>
    <col min="4325" max="4325" width="1.6640625" style="412" customWidth="1"/>
    <col min="4326" max="4327" width="3.21875" style="412" customWidth="1"/>
    <col min="4328" max="4328" width="1.6640625" style="412" customWidth="1"/>
    <col min="4329" max="4330" width="3.21875" style="412" customWidth="1"/>
    <col min="4331" max="4331" width="1.6640625" style="412" customWidth="1"/>
    <col min="4332" max="4333" width="3.21875" style="412" customWidth="1"/>
    <col min="4334" max="4334" width="1.6640625" style="412" customWidth="1"/>
    <col min="4335" max="4336" width="3.21875" style="412" customWidth="1"/>
    <col min="4337" max="4337" width="1.6640625" style="412" customWidth="1"/>
    <col min="4338" max="4339" width="3.21875" style="412" customWidth="1"/>
    <col min="4340" max="4340" width="1.6640625" style="412" customWidth="1"/>
    <col min="4341" max="4342" width="3.21875" style="412" customWidth="1"/>
    <col min="4343" max="4343" width="1.6640625" style="412" customWidth="1"/>
    <col min="4344" max="4345" width="3.21875" style="412" customWidth="1"/>
    <col min="4346" max="4346" width="1.6640625" style="412" customWidth="1"/>
    <col min="4347" max="4348" width="3.21875" style="412" customWidth="1"/>
    <col min="4349" max="4349" width="1.6640625" style="412" customWidth="1"/>
    <col min="4350" max="4350" width="0.44140625" style="412" customWidth="1"/>
    <col min="4351" max="4353" width="3" style="412" customWidth="1"/>
    <col min="4354" max="4354" width="1.6640625" style="412" customWidth="1"/>
    <col min="4355" max="4356" width="3.21875" style="412" customWidth="1"/>
    <col min="4357" max="4357" width="1.6640625" style="412" customWidth="1"/>
    <col min="4358" max="4359" width="3.21875" style="412" customWidth="1"/>
    <col min="4360" max="4360" width="1.6640625" style="412" customWidth="1"/>
    <col min="4361" max="4362" width="3.21875" style="412" customWidth="1"/>
    <col min="4363" max="4363" width="1.6640625" style="412" customWidth="1"/>
    <col min="4364" max="4365" width="3.21875" style="412" customWidth="1"/>
    <col min="4366" max="4366" width="1.6640625" style="412" customWidth="1"/>
    <col min="4367" max="4368" width="3.21875" style="412" customWidth="1"/>
    <col min="4369" max="4369" width="1.6640625" style="412" customWidth="1"/>
    <col min="4370" max="4371" width="3.21875" style="412" customWidth="1"/>
    <col min="4372" max="4372" width="1.6640625" style="412" customWidth="1"/>
    <col min="4373" max="4374" width="3.21875" style="412" customWidth="1"/>
    <col min="4375" max="4375" width="1.6640625" style="412" customWidth="1"/>
    <col min="4376" max="4377" width="3.21875" style="412" customWidth="1"/>
    <col min="4378" max="4378" width="1.6640625" style="412" customWidth="1"/>
    <col min="4379" max="4380" width="3.21875" style="412" customWidth="1"/>
    <col min="4381" max="4381" width="1.6640625" style="412" customWidth="1"/>
    <col min="4382" max="4574" width="9" style="412"/>
    <col min="4575" max="4575" width="1.88671875" style="412" customWidth="1"/>
    <col min="4576" max="4576" width="17.44140625" style="412" customWidth="1"/>
    <col min="4577" max="4577" width="3.109375" style="412" customWidth="1"/>
    <col min="4578" max="4578" width="1.6640625" style="412" customWidth="1"/>
    <col min="4579" max="4580" width="3.21875" style="412" customWidth="1"/>
    <col min="4581" max="4581" width="1.6640625" style="412" customWidth="1"/>
    <col min="4582" max="4583" width="3.21875" style="412" customWidth="1"/>
    <col min="4584" max="4584" width="1.6640625" style="412" customWidth="1"/>
    <col min="4585" max="4586" width="3.21875" style="412" customWidth="1"/>
    <col min="4587" max="4587" width="1.6640625" style="412" customWidth="1"/>
    <col min="4588" max="4589" width="3.21875" style="412" customWidth="1"/>
    <col min="4590" max="4590" width="1.6640625" style="412" customWidth="1"/>
    <col min="4591" max="4592" width="3.21875" style="412" customWidth="1"/>
    <col min="4593" max="4593" width="1.6640625" style="412" customWidth="1"/>
    <col min="4594" max="4595" width="3.21875" style="412" customWidth="1"/>
    <col min="4596" max="4596" width="1.6640625" style="412" customWidth="1"/>
    <col min="4597" max="4598" width="3.21875" style="412" customWidth="1"/>
    <col min="4599" max="4599" width="1.6640625" style="412" customWidth="1"/>
    <col min="4600" max="4601" width="3.21875" style="412" customWidth="1"/>
    <col min="4602" max="4602" width="1.6640625" style="412" customWidth="1"/>
    <col min="4603" max="4604" width="3.21875" style="412" customWidth="1"/>
    <col min="4605" max="4605" width="1.6640625" style="412" customWidth="1"/>
    <col min="4606" max="4606" width="0.44140625" style="412" customWidth="1"/>
    <col min="4607" max="4609" width="3" style="412" customWidth="1"/>
    <col min="4610" max="4610" width="1.6640625" style="412" customWidth="1"/>
    <col min="4611" max="4612" width="3.21875" style="412" customWidth="1"/>
    <col min="4613" max="4613" width="1.6640625" style="412" customWidth="1"/>
    <col min="4614" max="4615" width="3.21875" style="412" customWidth="1"/>
    <col min="4616" max="4616" width="1.6640625" style="412" customWidth="1"/>
    <col min="4617" max="4618" width="3.21875" style="412" customWidth="1"/>
    <col min="4619" max="4619" width="1.6640625" style="412" customWidth="1"/>
    <col min="4620" max="4621" width="3.21875" style="412" customWidth="1"/>
    <col min="4622" max="4622" width="1.6640625" style="412" customWidth="1"/>
    <col min="4623" max="4624" width="3.21875" style="412" customWidth="1"/>
    <col min="4625" max="4625" width="1.6640625" style="412" customWidth="1"/>
    <col min="4626" max="4627" width="3.21875" style="412" customWidth="1"/>
    <col min="4628" max="4628" width="1.6640625" style="412" customWidth="1"/>
    <col min="4629" max="4630" width="3.21875" style="412" customWidth="1"/>
    <col min="4631" max="4631" width="1.6640625" style="412" customWidth="1"/>
    <col min="4632" max="4633" width="3.21875" style="412" customWidth="1"/>
    <col min="4634" max="4634" width="1.6640625" style="412" customWidth="1"/>
    <col min="4635" max="4636" width="3.21875" style="412" customWidth="1"/>
    <col min="4637" max="4637" width="1.6640625" style="412" customWidth="1"/>
    <col min="4638" max="4830" width="9" style="412"/>
    <col min="4831" max="4831" width="1.88671875" style="412" customWidth="1"/>
    <col min="4832" max="4832" width="17.44140625" style="412" customWidth="1"/>
    <col min="4833" max="4833" width="3.109375" style="412" customWidth="1"/>
    <col min="4834" max="4834" width="1.6640625" style="412" customWidth="1"/>
    <col min="4835" max="4836" width="3.21875" style="412" customWidth="1"/>
    <col min="4837" max="4837" width="1.6640625" style="412" customWidth="1"/>
    <col min="4838" max="4839" width="3.21875" style="412" customWidth="1"/>
    <col min="4840" max="4840" width="1.6640625" style="412" customWidth="1"/>
    <col min="4841" max="4842" width="3.21875" style="412" customWidth="1"/>
    <col min="4843" max="4843" width="1.6640625" style="412" customWidth="1"/>
    <col min="4844" max="4845" width="3.21875" style="412" customWidth="1"/>
    <col min="4846" max="4846" width="1.6640625" style="412" customWidth="1"/>
    <col min="4847" max="4848" width="3.21875" style="412" customWidth="1"/>
    <col min="4849" max="4849" width="1.6640625" style="412" customWidth="1"/>
    <col min="4850" max="4851" width="3.21875" style="412" customWidth="1"/>
    <col min="4852" max="4852" width="1.6640625" style="412" customWidth="1"/>
    <col min="4853" max="4854" width="3.21875" style="412" customWidth="1"/>
    <col min="4855" max="4855" width="1.6640625" style="412" customWidth="1"/>
    <col min="4856" max="4857" width="3.21875" style="412" customWidth="1"/>
    <col min="4858" max="4858" width="1.6640625" style="412" customWidth="1"/>
    <col min="4859" max="4860" width="3.21875" style="412" customWidth="1"/>
    <col min="4861" max="4861" width="1.6640625" style="412" customWidth="1"/>
    <col min="4862" max="4862" width="0.44140625" style="412" customWidth="1"/>
    <col min="4863" max="4865" width="3" style="412" customWidth="1"/>
    <col min="4866" max="4866" width="1.6640625" style="412" customWidth="1"/>
    <col min="4867" max="4868" width="3.21875" style="412" customWidth="1"/>
    <col min="4869" max="4869" width="1.6640625" style="412" customWidth="1"/>
    <col min="4870" max="4871" width="3.21875" style="412" customWidth="1"/>
    <col min="4872" max="4872" width="1.6640625" style="412" customWidth="1"/>
    <col min="4873" max="4874" width="3.21875" style="412" customWidth="1"/>
    <col min="4875" max="4875" width="1.6640625" style="412" customWidth="1"/>
    <col min="4876" max="4877" width="3.21875" style="412" customWidth="1"/>
    <col min="4878" max="4878" width="1.6640625" style="412" customWidth="1"/>
    <col min="4879" max="4880" width="3.21875" style="412" customWidth="1"/>
    <col min="4881" max="4881" width="1.6640625" style="412" customWidth="1"/>
    <col min="4882" max="4883" width="3.21875" style="412" customWidth="1"/>
    <col min="4884" max="4884" width="1.6640625" style="412" customWidth="1"/>
    <col min="4885" max="4886" width="3.21875" style="412" customWidth="1"/>
    <col min="4887" max="4887" width="1.6640625" style="412" customWidth="1"/>
    <col min="4888" max="4889" width="3.21875" style="412" customWidth="1"/>
    <col min="4890" max="4890" width="1.6640625" style="412" customWidth="1"/>
    <col min="4891" max="4892" width="3.21875" style="412" customWidth="1"/>
    <col min="4893" max="4893" width="1.6640625" style="412" customWidth="1"/>
    <col min="4894" max="5086" width="9" style="412"/>
    <col min="5087" max="5087" width="1.88671875" style="412" customWidth="1"/>
    <col min="5088" max="5088" width="17.44140625" style="412" customWidth="1"/>
    <col min="5089" max="5089" width="3.109375" style="412" customWidth="1"/>
    <col min="5090" max="5090" width="1.6640625" style="412" customWidth="1"/>
    <col min="5091" max="5092" width="3.21875" style="412" customWidth="1"/>
    <col min="5093" max="5093" width="1.6640625" style="412" customWidth="1"/>
    <col min="5094" max="5095" width="3.21875" style="412" customWidth="1"/>
    <col min="5096" max="5096" width="1.6640625" style="412" customWidth="1"/>
    <col min="5097" max="5098" width="3.21875" style="412" customWidth="1"/>
    <col min="5099" max="5099" width="1.6640625" style="412" customWidth="1"/>
    <col min="5100" max="5101" width="3.21875" style="412" customWidth="1"/>
    <col min="5102" max="5102" width="1.6640625" style="412" customWidth="1"/>
    <col min="5103" max="5104" width="3.21875" style="412" customWidth="1"/>
    <col min="5105" max="5105" width="1.6640625" style="412" customWidth="1"/>
    <col min="5106" max="5107" width="3.21875" style="412" customWidth="1"/>
    <col min="5108" max="5108" width="1.6640625" style="412" customWidth="1"/>
    <col min="5109" max="5110" width="3.21875" style="412" customWidth="1"/>
    <col min="5111" max="5111" width="1.6640625" style="412" customWidth="1"/>
    <col min="5112" max="5113" width="3.21875" style="412" customWidth="1"/>
    <col min="5114" max="5114" width="1.6640625" style="412" customWidth="1"/>
    <col min="5115" max="5116" width="3.21875" style="412" customWidth="1"/>
    <col min="5117" max="5117" width="1.6640625" style="412" customWidth="1"/>
    <col min="5118" max="5118" width="0.44140625" style="412" customWidth="1"/>
    <col min="5119" max="5121" width="3" style="412" customWidth="1"/>
    <col min="5122" max="5122" width="1.6640625" style="412" customWidth="1"/>
    <col min="5123" max="5124" width="3.21875" style="412" customWidth="1"/>
    <col min="5125" max="5125" width="1.6640625" style="412" customWidth="1"/>
    <col min="5126" max="5127" width="3.21875" style="412" customWidth="1"/>
    <col min="5128" max="5128" width="1.6640625" style="412" customWidth="1"/>
    <col min="5129" max="5130" width="3.21875" style="412" customWidth="1"/>
    <col min="5131" max="5131" width="1.6640625" style="412" customWidth="1"/>
    <col min="5132" max="5133" width="3.21875" style="412" customWidth="1"/>
    <col min="5134" max="5134" width="1.6640625" style="412" customWidth="1"/>
    <col min="5135" max="5136" width="3.21875" style="412" customWidth="1"/>
    <col min="5137" max="5137" width="1.6640625" style="412" customWidth="1"/>
    <col min="5138" max="5139" width="3.21875" style="412" customWidth="1"/>
    <col min="5140" max="5140" width="1.6640625" style="412" customWidth="1"/>
    <col min="5141" max="5142" width="3.21875" style="412" customWidth="1"/>
    <col min="5143" max="5143" width="1.6640625" style="412" customWidth="1"/>
    <col min="5144" max="5145" width="3.21875" style="412" customWidth="1"/>
    <col min="5146" max="5146" width="1.6640625" style="412" customWidth="1"/>
    <col min="5147" max="5148" width="3.21875" style="412" customWidth="1"/>
    <col min="5149" max="5149" width="1.6640625" style="412" customWidth="1"/>
    <col min="5150" max="5342" width="9" style="412"/>
    <col min="5343" max="5343" width="1.88671875" style="412" customWidth="1"/>
    <col min="5344" max="5344" width="17.44140625" style="412" customWidth="1"/>
    <col min="5345" max="5345" width="3.109375" style="412" customWidth="1"/>
    <col min="5346" max="5346" width="1.6640625" style="412" customWidth="1"/>
    <col min="5347" max="5348" width="3.21875" style="412" customWidth="1"/>
    <col min="5349" max="5349" width="1.6640625" style="412" customWidth="1"/>
    <col min="5350" max="5351" width="3.21875" style="412" customWidth="1"/>
    <col min="5352" max="5352" width="1.6640625" style="412" customWidth="1"/>
    <col min="5353" max="5354" width="3.21875" style="412" customWidth="1"/>
    <col min="5355" max="5355" width="1.6640625" style="412" customWidth="1"/>
    <col min="5356" max="5357" width="3.21875" style="412" customWidth="1"/>
    <col min="5358" max="5358" width="1.6640625" style="412" customWidth="1"/>
    <col min="5359" max="5360" width="3.21875" style="412" customWidth="1"/>
    <col min="5361" max="5361" width="1.6640625" style="412" customWidth="1"/>
    <col min="5362" max="5363" width="3.21875" style="412" customWidth="1"/>
    <col min="5364" max="5364" width="1.6640625" style="412" customWidth="1"/>
    <col min="5365" max="5366" width="3.21875" style="412" customWidth="1"/>
    <col min="5367" max="5367" width="1.6640625" style="412" customWidth="1"/>
    <col min="5368" max="5369" width="3.21875" style="412" customWidth="1"/>
    <col min="5370" max="5370" width="1.6640625" style="412" customWidth="1"/>
    <col min="5371" max="5372" width="3.21875" style="412" customWidth="1"/>
    <col min="5373" max="5373" width="1.6640625" style="412" customWidth="1"/>
    <col min="5374" max="5374" width="0.44140625" style="412" customWidth="1"/>
    <col min="5375" max="5377" width="3" style="412" customWidth="1"/>
    <col min="5378" max="5378" width="1.6640625" style="412" customWidth="1"/>
    <col min="5379" max="5380" width="3.21875" style="412" customWidth="1"/>
    <col min="5381" max="5381" width="1.6640625" style="412" customWidth="1"/>
    <col min="5382" max="5383" width="3.21875" style="412" customWidth="1"/>
    <col min="5384" max="5384" width="1.6640625" style="412" customWidth="1"/>
    <col min="5385" max="5386" width="3.21875" style="412" customWidth="1"/>
    <col min="5387" max="5387" width="1.6640625" style="412" customWidth="1"/>
    <col min="5388" max="5389" width="3.21875" style="412" customWidth="1"/>
    <col min="5390" max="5390" width="1.6640625" style="412" customWidth="1"/>
    <col min="5391" max="5392" width="3.21875" style="412" customWidth="1"/>
    <col min="5393" max="5393" width="1.6640625" style="412" customWidth="1"/>
    <col min="5394" max="5395" width="3.21875" style="412" customWidth="1"/>
    <col min="5396" max="5396" width="1.6640625" style="412" customWidth="1"/>
    <col min="5397" max="5398" width="3.21875" style="412" customWidth="1"/>
    <col min="5399" max="5399" width="1.6640625" style="412" customWidth="1"/>
    <col min="5400" max="5401" width="3.21875" style="412" customWidth="1"/>
    <col min="5402" max="5402" width="1.6640625" style="412" customWidth="1"/>
    <col min="5403" max="5404" width="3.21875" style="412" customWidth="1"/>
    <col min="5405" max="5405" width="1.6640625" style="412" customWidth="1"/>
    <col min="5406" max="5598" width="9" style="412"/>
    <col min="5599" max="5599" width="1.88671875" style="412" customWidth="1"/>
    <col min="5600" max="5600" width="17.44140625" style="412" customWidth="1"/>
    <col min="5601" max="5601" width="3.109375" style="412" customWidth="1"/>
    <col min="5602" max="5602" width="1.6640625" style="412" customWidth="1"/>
    <col min="5603" max="5604" width="3.21875" style="412" customWidth="1"/>
    <col min="5605" max="5605" width="1.6640625" style="412" customWidth="1"/>
    <col min="5606" max="5607" width="3.21875" style="412" customWidth="1"/>
    <col min="5608" max="5608" width="1.6640625" style="412" customWidth="1"/>
    <col min="5609" max="5610" width="3.21875" style="412" customWidth="1"/>
    <col min="5611" max="5611" width="1.6640625" style="412" customWidth="1"/>
    <col min="5612" max="5613" width="3.21875" style="412" customWidth="1"/>
    <col min="5614" max="5614" width="1.6640625" style="412" customWidth="1"/>
    <col min="5615" max="5616" width="3.21875" style="412" customWidth="1"/>
    <col min="5617" max="5617" width="1.6640625" style="412" customWidth="1"/>
    <col min="5618" max="5619" width="3.21875" style="412" customWidth="1"/>
    <col min="5620" max="5620" width="1.6640625" style="412" customWidth="1"/>
    <col min="5621" max="5622" width="3.21875" style="412" customWidth="1"/>
    <col min="5623" max="5623" width="1.6640625" style="412" customWidth="1"/>
    <col min="5624" max="5625" width="3.21875" style="412" customWidth="1"/>
    <col min="5626" max="5626" width="1.6640625" style="412" customWidth="1"/>
    <col min="5627" max="5628" width="3.21875" style="412" customWidth="1"/>
    <col min="5629" max="5629" width="1.6640625" style="412" customWidth="1"/>
    <col min="5630" max="5630" width="0.44140625" style="412" customWidth="1"/>
    <col min="5631" max="5633" width="3" style="412" customWidth="1"/>
    <col min="5634" max="5634" width="1.6640625" style="412" customWidth="1"/>
    <col min="5635" max="5636" width="3.21875" style="412" customWidth="1"/>
    <col min="5637" max="5637" width="1.6640625" style="412" customWidth="1"/>
    <col min="5638" max="5639" width="3.21875" style="412" customWidth="1"/>
    <col min="5640" max="5640" width="1.6640625" style="412" customWidth="1"/>
    <col min="5641" max="5642" width="3.21875" style="412" customWidth="1"/>
    <col min="5643" max="5643" width="1.6640625" style="412" customWidth="1"/>
    <col min="5644" max="5645" width="3.21875" style="412" customWidth="1"/>
    <col min="5646" max="5646" width="1.6640625" style="412" customWidth="1"/>
    <col min="5647" max="5648" width="3.21875" style="412" customWidth="1"/>
    <col min="5649" max="5649" width="1.6640625" style="412" customWidth="1"/>
    <col min="5650" max="5651" width="3.21875" style="412" customWidth="1"/>
    <col min="5652" max="5652" width="1.6640625" style="412" customWidth="1"/>
    <col min="5653" max="5654" width="3.21875" style="412" customWidth="1"/>
    <col min="5655" max="5655" width="1.6640625" style="412" customWidth="1"/>
    <col min="5656" max="5657" width="3.21875" style="412" customWidth="1"/>
    <col min="5658" max="5658" width="1.6640625" style="412" customWidth="1"/>
    <col min="5659" max="5660" width="3.21875" style="412" customWidth="1"/>
    <col min="5661" max="5661" width="1.6640625" style="412" customWidth="1"/>
    <col min="5662" max="5854" width="9" style="412"/>
    <col min="5855" max="5855" width="1.88671875" style="412" customWidth="1"/>
    <col min="5856" max="5856" width="17.44140625" style="412" customWidth="1"/>
    <col min="5857" max="5857" width="3.109375" style="412" customWidth="1"/>
    <col min="5858" max="5858" width="1.6640625" style="412" customWidth="1"/>
    <col min="5859" max="5860" width="3.21875" style="412" customWidth="1"/>
    <col min="5861" max="5861" width="1.6640625" style="412" customWidth="1"/>
    <col min="5862" max="5863" width="3.21875" style="412" customWidth="1"/>
    <col min="5864" max="5864" width="1.6640625" style="412" customWidth="1"/>
    <col min="5865" max="5866" width="3.21875" style="412" customWidth="1"/>
    <col min="5867" max="5867" width="1.6640625" style="412" customWidth="1"/>
    <col min="5868" max="5869" width="3.21875" style="412" customWidth="1"/>
    <col min="5870" max="5870" width="1.6640625" style="412" customWidth="1"/>
    <col min="5871" max="5872" width="3.21875" style="412" customWidth="1"/>
    <col min="5873" max="5873" width="1.6640625" style="412" customWidth="1"/>
    <col min="5874" max="5875" width="3.21875" style="412" customWidth="1"/>
    <col min="5876" max="5876" width="1.6640625" style="412" customWidth="1"/>
    <col min="5877" max="5878" width="3.21875" style="412" customWidth="1"/>
    <col min="5879" max="5879" width="1.6640625" style="412" customWidth="1"/>
    <col min="5880" max="5881" width="3.21875" style="412" customWidth="1"/>
    <col min="5882" max="5882" width="1.6640625" style="412" customWidth="1"/>
    <col min="5883" max="5884" width="3.21875" style="412" customWidth="1"/>
    <col min="5885" max="5885" width="1.6640625" style="412" customWidth="1"/>
    <col min="5886" max="5886" width="0.44140625" style="412" customWidth="1"/>
    <col min="5887" max="5889" width="3" style="412" customWidth="1"/>
    <col min="5890" max="5890" width="1.6640625" style="412" customWidth="1"/>
    <col min="5891" max="5892" width="3.21875" style="412" customWidth="1"/>
    <col min="5893" max="5893" width="1.6640625" style="412" customWidth="1"/>
    <col min="5894" max="5895" width="3.21875" style="412" customWidth="1"/>
    <col min="5896" max="5896" width="1.6640625" style="412" customWidth="1"/>
    <col min="5897" max="5898" width="3.21875" style="412" customWidth="1"/>
    <col min="5899" max="5899" width="1.6640625" style="412" customWidth="1"/>
    <col min="5900" max="5901" width="3.21875" style="412" customWidth="1"/>
    <col min="5902" max="5902" width="1.6640625" style="412" customWidth="1"/>
    <col min="5903" max="5904" width="3.21875" style="412" customWidth="1"/>
    <col min="5905" max="5905" width="1.6640625" style="412" customWidth="1"/>
    <col min="5906" max="5907" width="3.21875" style="412" customWidth="1"/>
    <col min="5908" max="5908" width="1.6640625" style="412" customWidth="1"/>
    <col min="5909" max="5910" width="3.21875" style="412" customWidth="1"/>
    <col min="5911" max="5911" width="1.6640625" style="412" customWidth="1"/>
    <col min="5912" max="5913" width="3.21875" style="412" customWidth="1"/>
    <col min="5914" max="5914" width="1.6640625" style="412" customWidth="1"/>
    <col min="5915" max="5916" width="3.21875" style="412" customWidth="1"/>
    <col min="5917" max="5917" width="1.6640625" style="412" customWidth="1"/>
    <col min="5918" max="6110" width="9" style="412"/>
    <col min="6111" max="6111" width="1.88671875" style="412" customWidth="1"/>
    <col min="6112" max="6112" width="17.44140625" style="412" customWidth="1"/>
    <col min="6113" max="6113" width="3.109375" style="412" customWidth="1"/>
    <col min="6114" max="6114" width="1.6640625" style="412" customWidth="1"/>
    <col min="6115" max="6116" width="3.21875" style="412" customWidth="1"/>
    <col min="6117" max="6117" width="1.6640625" style="412" customWidth="1"/>
    <col min="6118" max="6119" width="3.21875" style="412" customWidth="1"/>
    <col min="6120" max="6120" width="1.6640625" style="412" customWidth="1"/>
    <col min="6121" max="6122" width="3.21875" style="412" customWidth="1"/>
    <col min="6123" max="6123" width="1.6640625" style="412" customWidth="1"/>
    <col min="6124" max="6125" width="3.21875" style="412" customWidth="1"/>
    <col min="6126" max="6126" width="1.6640625" style="412" customWidth="1"/>
    <col min="6127" max="6128" width="3.21875" style="412" customWidth="1"/>
    <col min="6129" max="6129" width="1.6640625" style="412" customWidth="1"/>
    <col min="6130" max="6131" width="3.21875" style="412" customWidth="1"/>
    <col min="6132" max="6132" width="1.6640625" style="412" customWidth="1"/>
    <col min="6133" max="6134" width="3.21875" style="412" customWidth="1"/>
    <col min="6135" max="6135" width="1.6640625" style="412" customWidth="1"/>
    <col min="6136" max="6137" width="3.21875" style="412" customWidth="1"/>
    <col min="6138" max="6138" width="1.6640625" style="412" customWidth="1"/>
    <col min="6139" max="6140" width="3.21875" style="412" customWidth="1"/>
    <col min="6141" max="6141" width="1.6640625" style="412" customWidth="1"/>
    <col min="6142" max="6142" width="0.44140625" style="412" customWidth="1"/>
    <col min="6143" max="6145" width="3" style="412" customWidth="1"/>
    <col min="6146" max="6146" width="1.6640625" style="412" customWidth="1"/>
    <col min="6147" max="6148" width="3.21875" style="412" customWidth="1"/>
    <col min="6149" max="6149" width="1.6640625" style="412" customWidth="1"/>
    <col min="6150" max="6151" width="3.21875" style="412" customWidth="1"/>
    <col min="6152" max="6152" width="1.6640625" style="412" customWidth="1"/>
    <col min="6153" max="6154" width="3.21875" style="412" customWidth="1"/>
    <col min="6155" max="6155" width="1.6640625" style="412" customWidth="1"/>
    <col min="6156" max="6157" width="3.21875" style="412" customWidth="1"/>
    <col min="6158" max="6158" width="1.6640625" style="412" customWidth="1"/>
    <col min="6159" max="6160" width="3.21875" style="412" customWidth="1"/>
    <col min="6161" max="6161" width="1.6640625" style="412" customWidth="1"/>
    <col min="6162" max="6163" width="3.21875" style="412" customWidth="1"/>
    <col min="6164" max="6164" width="1.6640625" style="412" customWidth="1"/>
    <col min="6165" max="6166" width="3.21875" style="412" customWidth="1"/>
    <col min="6167" max="6167" width="1.6640625" style="412" customWidth="1"/>
    <col min="6168" max="6169" width="3.21875" style="412" customWidth="1"/>
    <col min="6170" max="6170" width="1.6640625" style="412" customWidth="1"/>
    <col min="6171" max="6172" width="3.21875" style="412" customWidth="1"/>
    <col min="6173" max="6173" width="1.6640625" style="412" customWidth="1"/>
    <col min="6174" max="6366" width="9" style="412"/>
    <col min="6367" max="6367" width="1.88671875" style="412" customWidth="1"/>
    <col min="6368" max="6368" width="17.44140625" style="412" customWidth="1"/>
    <col min="6369" max="6369" width="3.109375" style="412" customWidth="1"/>
    <col min="6370" max="6370" width="1.6640625" style="412" customWidth="1"/>
    <col min="6371" max="6372" width="3.21875" style="412" customWidth="1"/>
    <col min="6373" max="6373" width="1.6640625" style="412" customWidth="1"/>
    <col min="6374" max="6375" width="3.21875" style="412" customWidth="1"/>
    <col min="6376" max="6376" width="1.6640625" style="412" customWidth="1"/>
    <col min="6377" max="6378" width="3.21875" style="412" customWidth="1"/>
    <col min="6379" max="6379" width="1.6640625" style="412" customWidth="1"/>
    <col min="6380" max="6381" width="3.21875" style="412" customWidth="1"/>
    <col min="6382" max="6382" width="1.6640625" style="412" customWidth="1"/>
    <col min="6383" max="6384" width="3.21875" style="412" customWidth="1"/>
    <col min="6385" max="6385" width="1.6640625" style="412" customWidth="1"/>
    <col min="6386" max="6387" width="3.21875" style="412" customWidth="1"/>
    <col min="6388" max="6388" width="1.6640625" style="412" customWidth="1"/>
    <col min="6389" max="6390" width="3.21875" style="412" customWidth="1"/>
    <col min="6391" max="6391" width="1.6640625" style="412" customWidth="1"/>
    <col min="6392" max="6393" width="3.21875" style="412" customWidth="1"/>
    <col min="6394" max="6394" width="1.6640625" style="412" customWidth="1"/>
    <col min="6395" max="6396" width="3.21875" style="412" customWidth="1"/>
    <col min="6397" max="6397" width="1.6640625" style="412" customWidth="1"/>
    <col min="6398" max="6398" width="0.44140625" style="412" customWidth="1"/>
    <col min="6399" max="6401" width="3" style="412" customWidth="1"/>
    <col min="6402" max="6402" width="1.6640625" style="412" customWidth="1"/>
    <col min="6403" max="6404" width="3.21875" style="412" customWidth="1"/>
    <col min="6405" max="6405" width="1.6640625" style="412" customWidth="1"/>
    <col min="6406" max="6407" width="3.21875" style="412" customWidth="1"/>
    <col min="6408" max="6408" width="1.6640625" style="412" customWidth="1"/>
    <col min="6409" max="6410" width="3.21875" style="412" customWidth="1"/>
    <col min="6411" max="6411" width="1.6640625" style="412" customWidth="1"/>
    <col min="6412" max="6413" width="3.21875" style="412" customWidth="1"/>
    <col min="6414" max="6414" width="1.6640625" style="412" customWidth="1"/>
    <col min="6415" max="6416" width="3.21875" style="412" customWidth="1"/>
    <col min="6417" max="6417" width="1.6640625" style="412" customWidth="1"/>
    <col min="6418" max="6419" width="3.21875" style="412" customWidth="1"/>
    <col min="6420" max="6420" width="1.6640625" style="412" customWidth="1"/>
    <col min="6421" max="6422" width="3.21875" style="412" customWidth="1"/>
    <col min="6423" max="6423" width="1.6640625" style="412" customWidth="1"/>
    <col min="6424" max="6425" width="3.21875" style="412" customWidth="1"/>
    <col min="6426" max="6426" width="1.6640625" style="412" customWidth="1"/>
    <col min="6427" max="6428" width="3.21875" style="412" customWidth="1"/>
    <col min="6429" max="6429" width="1.6640625" style="412" customWidth="1"/>
    <col min="6430" max="6622" width="9" style="412"/>
    <col min="6623" max="6623" width="1.88671875" style="412" customWidth="1"/>
    <col min="6624" max="6624" width="17.44140625" style="412" customWidth="1"/>
    <col min="6625" max="6625" width="3.109375" style="412" customWidth="1"/>
    <col min="6626" max="6626" width="1.6640625" style="412" customWidth="1"/>
    <col min="6627" max="6628" width="3.21875" style="412" customWidth="1"/>
    <col min="6629" max="6629" width="1.6640625" style="412" customWidth="1"/>
    <col min="6630" max="6631" width="3.21875" style="412" customWidth="1"/>
    <col min="6632" max="6632" width="1.6640625" style="412" customWidth="1"/>
    <col min="6633" max="6634" width="3.21875" style="412" customWidth="1"/>
    <col min="6635" max="6635" width="1.6640625" style="412" customWidth="1"/>
    <col min="6636" max="6637" width="3.21875" style="412" customWidth="1"/>
    <col min="6638" max="6638" width="1.6640625" style="412" customWidth="1"/>
    <col min="6639" max="6640" width="3.21875" style="412" customWidth="1"/>
    <col min="6641" max="6641" width="1.6640625" style="412" customWidth="1"/>
    <col min="6642" max="6643" width="3.21875" style="412" customWidth="1"/>
    <col min="6644" max="6644" width="1.6640625" style="412" customWidth="1"/>
    <col min="6645" max="6646" width="3.21875" style="412" customWidth="1"/>
    <col min="6647" max="6647" width="1.6640625" style="412" customWidth="1"/>
    <col min="6648" max="6649" width="3.21875" style="412" customWidth="1"/>
    <col min="6650" max="6650" width="1.6640625" style="412" customWidth="1"/>
    <col min="6651" max="6652" width="3.21875" style="412" customWidth="1"/>
    <col min="6653" max="6653" width="1.6640625" style="412" customWidth="1"/>
    <col min="6654" max="6654" width="0.44140625" style="412" customWidth="1"/>
    <col min="6655" max="6657" width="3" style="412" customWidth="1"/>
    <col min="6658" max="6658" width="1.6640625" style="412" customWidth="1"/>
    <col min="6659" max="6660" width="3.21875" style="412" customWidth="1"/>
    <col min="6661" max="6661" width="1.6640625" style="412" customWidth="1"/>
    <col min="6662" max="6663" width="3.21875" style="412" customWidth="1"/>
    <col min="6664" max="6664" width="1.6640625" style="412" customWidth="1"/>
    <col min="6665" max="6666" width="3.21875" style="412" customWidth="1"/>
    <col min="6667" max="6667" width="1.6640625" style="412" customWidth="1"/>
    <col min="6668" max="6669" width="3.21875" style="412" customWidth="1"/>
    <col min="6670" max="6670" width="1.6640625" style="412" customWidth="1"/>
    <col min="6671" max="6672" width="3.21875" style="412" customWidth="1"/>
    <col min="6673" max="6673" width="1.6640625" style="412" customWidth="1"/>
    <col min="6674" max="6675" width="3.21875" style="412" customWidth="1"/>
    <col min="6676" max="6676" width="1.6640625" style="412" customWidth="1"/>
    <col min="6677" max="6678" width="3.21875" style="412" customWidth="1"/>
    <col min="6679" max="6679" width="1.6640625" style="412" customWidth="1"/>
    <col min="6680" max="6681" width="3.21875" style="412" customWidth="1"/>
    <col min="6682" max="6682" width="1.6640625" style="412" customWidth="1"/>
    <col min="6683" max="6684" width="3.21875" style="412" customWidth="1"/>
    <col min="6685" max="6685" width="1.6640625" style="412" customWidth="1"/>
    <col min="6686" max="6878" width="9" style="412"/>
    <col min="6879" max="6879" width="1.88671875" style="412" customWidth="1"/>
    <col min="6880" max="6880" width="17.44140625" style="412" customWidth="1"/>
    <col min="6881" max="6881" width="3.109375" style="412" customWidth="1"/>
    <col min="6882" max="6882" width="1.6640625" style="412" customWidth="1"/>
    <col min="6883" max="6884" width="3.21875" style="412" customWidth="1"/>
    <col min="6885" max="6885" width="1.6640625" style="412" customWidth="1"/>
    <col min="6886" max="6887" width="3.21875" style="412" customWidth="1"/>
    <col min="6888" max="6888" width="1.6640625" style="412" customWidth="1"/>
    <col min="6889" max="6890" width="3.21875" style="412" customWidth="1"/>
    <col min="6891" max="6891" width="1.6640625" style="412" customWidth="1"/>
    <col min="6892" max="6893" width="3.21875" style="412" customWidth="1"/>
    <col min="6894" max="6894" width="1.6640625" style="412" customWidth="1"/>
    <col min="6895" max="6896" width="3.21875" style="412" customWidth="1"/>
    <col min="6897" max="6897" width="1.6640625" style="412" customWidth="1"/>
    <col min="6898" max="6899" width="3.21875" style="412" customWidth="1"/>
    <col min="6900" max="6900" width="1.6640625" style="412" customWidth="1"/>
    <col min="6901" max="6902" width="3.21875" style="412" customWidth="1"/>
    <col min="6903" max="6903" width="1.6640625" style="412" customWidth="1"/>
    <col min="6904" max="6905" width="3.21875" style="412" customWidth="1"/>
    <col min="6906" max="6906" width="1.6640625" style="412" customWidth="1"/>
    <col min="6907" max="6908" width="3.21875" style="412" customWidth="1"/>
    <col min="6909" max="6909" width="1.6640625" style="412" customWidth="1"/>
    <col min="6910" max="6910" width="0.44140625" style="412" customWidth="1"/>
    <col min="6911" max="6913" width="3" style="412" customWidth="1"/>
    <col min="6914" max="6914" width="1.6640625" style="412" customWidth="1"/>
    <col min="6915" max="6916" width="3.21875" style="412" customWidth="1"/>
    <col min="6917" max="6917" width="1.6640625" style="412" customWidth="1"/>
    <col min="6918" max="6919" width="3.21875" style="412" customWidth="1"/>
    <col min="6920" max="6920" width="1.6640625" style="412" customWidth="1"/>
    <col min="6921" max="6922" width="3.21875" style="412" customWidth="1"/>
    <col min="6923" max="6923" width="1.6640625" style="412" customWidth="1"/>
    <col min="6924" max="6925" width="3.21875" style="412" customWidth="1"/>
    <col min="6926" max="6926" width="1.6640625" style="412" customWidth="1"/>
    <col min="6927" max="6928" width="3.21875" style="412" customWidth="1"/>
    <col min="6929" max="6929" width="1.6640625" style="412" customWidth="1"/>
    <col min="6930" max="6931" width="3.21875" style="412" customWidth="1"/>
    <col min="6932" max="6932" width="1.6640625" style="412" customWidth="1"/>
    <col min="6933" max="6934" width="3.21875" style="412" customWidth="1"/>
    <col min="6935" max="6935" width="1.6640625" style="412" customWidth="1"/>
    <col min="6936" max="6937" width="3.21875" style="412" customWidth="1"/>
    <col min="6938" max="6938" width="1.6640625" style="412" customWidth="1"/>
    <col min="6939" max="6940" width="3.21875" style="412" customWidth="1"/>
    <col min="6941" max="6941" width="1.6640625" style="412" customWidth="1"/>
    <col min="6942" max="7134" width="9" style="412"/>
    <col min="7135" max="7135" width="1.88671875" style="412" customWidth="1"/>
    <col min="7136" max="7136" width="17.44140625" style="412" customWidth="1"/>
    <col min="7137" max="7137" width="3.109375" style="412" customWidth="1"/>
    <col min="7138" max="7138" width="1.6640625" style="412" customWidth="1"/>
    <col min="7139" max="7140" width="3.21875" style="412" customWidth="1"/>
    <col min="7141" max="7141" width="1.6640625" style="412" customWidth="1"/>
    <col min="7142" max="7143" width="3.21875" style="412" customWidth="1"/>
    <col min="7144" max="7144" width="1.6640625" style="412" customWidth="1"/>
    <col min="7145" max="7146" width="3.21875" style="412" customWidth="1"/>
    <col min="7147" max="7147" width="1.6640625" style="412" customWidth="1"/>
    <col min="7148" max="7149" width="3.21875" style="412" customWidth="1"/>
    <col min="7150" max="7150" width="1.6640625" style="412" customWidth="1"/>
    <col min="7151" max="7152" width="3.21875" style="412" customWidth="1"/>
    <col min="7153" max="7153" width="1.6640625" style="412" customWidth="1"/>
    <col min="7154" max="7155" width="3.21875" style="412" customWidth="1"/>
    <col min="7156" max="7156" width="1.6640625" style="412" customWidth="1"/>
    <col min="7157" max="7158" width="3.21875" style="412" customWidth="1"/>
    <col min="7159" max="7159" width="1.6640625" style="412" customWidth="1"/>
    <col min="7160" max="7161" width="3.21875" style="412" customWidth="1"/>
    <col min="7162" max="7162" width="1.6640625" style="412" customWidth="1"/>
    <col min="7163" max="7164" width="3.21875" style="412" customWidth="1"/>
    <col min="7165" max="7165" width="1.6640625" style="412" customWidth="1"/>
    <col min="7166" max="7166" width="0.44140625" style="412" customWidth="1"/>
    <col min="7167" max="7169" width="3" style="412" customWidth="1"/>
    <col min="7170" max="7170" width="1.6640625" style="412" customWidth="1"/>
    <col min="7171" max="7172" width="3.21875" style="412" customWidth="1"/>
    <col min="7173" max="7173" width="1.6640625" style="412" customWidth="1"/>
    <col min="7174" max="7175" width="3.21875" style="412" customWidth="1"/>
    <col min="7176" max="7176" width="1.6640625" style="412" customWidth="1"/>
    <col min="7177" max="7178" width="3.21875" style="412" customWidth="1"/>
    <col min="7179" max="7179" width="1.6640625" style="412" customWidth="1"/>
    <col min="7180" max="7181" width="3.21875" style="412" customWidth="1"/>
    <col min="7182" max="7182" width="1.6640625" style="412" customWidth="1"/>
    <col min="7183" max="7184" width="3.21875" style="412" customWidth="1"/>
    <col min="7185" max="7185" width="1.6640625" style="412" customWidth="1"/>
    <col min="7186" max="7187" width="3.21875" style="412" customWidth="1"/>
    <col min="7188" max="7188" width="1.6640625" style="412" customWidth="1"/>
    <col min="7189" max="7190" width="3.21875" style="412" customWidth="1"/>
    <col min="7191" max="7191" width="1.6640625" style="412" customWidth="1"/>
    <col min="7192" max="7193" width="3.21875" style="412" customWidth="1"/>
    <col min="7194" max="7194" width="1.6640625" style="412" customWidth="1"/>
    <col min="7195" max="7196" width="3.21875" style="412" customWidth="1"/>
    <col min="7197" max="7197" width="1.6640625" style="412" customWidth="1"/>
    <col min="7198" max="7390" width="9" style="412"/>
    <col min="7391" max="7391" width="1.88671875" style="412" customWidth="1"/>
    <col min="7392" max="7392" width="17.44140625" style="412" customWidth="1"/>
    <col min="7393" max="7393" width="3.109375" style="412" customWidth="1"/>
    <col min="7394" max="7394" width="1.6640625" style="412" customWidth="1"/>
    <col min="7395" max="7396" width="3.21875" style="412" customWidth="1"/>
    <col min="7397" max="7397" width="1.6640625" style="412" customWidth="1"/>
    <col min="7398" max="7399" width="3.21875" style="412" customWidth="1"/>
    <col min="7400" max="7400" width="1.6640625" style="412" customWidth="1"/>
    <col min="7401" max="7402" width="3.21875" style="412" customWidth="1"/>
    <col min="7403" max="7403" width="1.6640625" style="412" customWidth="1"/>
    <col min="7404" max="7405" width="3.21875" style="412" customWidth="1"/>
    <col min="7406" max="7406" width="1.6640625" style="412" customWidth="1"/>
    <col min="7407" max="7408" width="3.21875" style="412" customWidth="1"/>
    <col min="7409" max="7409" width="1.6640625" style="412" customWidth="1"/>
    <col min="7410" max="7411" width="3.21875" style="412" customWidth="1"/>
    <col min="7412" max="7412" width="1.6640625" style="412" customWidth="1"/>
    <col min="7413" max="7414" width="3.21875" style="412" customWidth="1"/>
    <col min="7415" max="7415" width="1.6640625" style="412" customWidth="1"/>
    <col min="7416" max="7417" width="3.21875" style="412" customWidth="1"/>
    <col min="7418" max="7418" width="1.6640625" style="412" customWidth="1"/>
    <col min="7419" max="7420" width="3.21875" style="412" customWidth="1"/>
    <col min="7421" max="7421" width="1.6640625" style="412" customWidth="1"/>
    <col min="7422" max="7422" width="0.44140625" style="412" customWidth="1"/>
    <col min="7423" max="7425" width="3" style="412" customWidth="1"/>
    <col min="7426" max="7426" width="1.6640625" style="412" customWidth="1"/>
    <col min="7427" max="7428" width="3.21875" style="412" customWidth="1"/>
    <col min="7429" max="7429" width="1.6640625" style="412" customWidth="1"/>
    <col min="7430" max="7431" width="3.21875" style="412" customWidth="1"/>
    <col min="7432" max="7432" width="1.6640625" style="412" customWidth="1"/>
    <col min="7433" max="7434" width="3.21875" style="412" customWidth="1"/>
    <col min="7435" max="7435" width="1.6640625" style="412" customWidth="1"/>
    <col min="7436" max="7437" width="3.21875" style="412" customWidth="1"/>
    <col min="7438" max="7438" width="1.6640625" style="412" customWidth="1"/>
    <col min="7439" max="7440" width="3.21875" style="412" customWidth="1"/>
    <col min="7441" max="7441" width="1.6640625" style="412" customWidth="1"/>
    <col min="7442" max="7443" width="3.21875" style="412" customWidth="1"/>
    <col min="7444" max="7444" width="1.6640625" style="412" customWidth="1"/>
    <col min="7445" max="7446" width="3.21875" style="412" customWidth="1"/>
    <col min="7447" max="7447" width="1.6640625" style="412" customWidth="1"/>
    <col min="7448" max="7449" width="3.21875" style="412" customWidth="1"/>
    <col min="7450" max="7450" width="1.6640625" style="412" customWidth="1"/>
    <col min="7451" max="7452" width="3.21875" style="412" customWidth="1"/>
    <col min="7453" max="7453" width="1.6640625" style="412" customWidth="1"/>
    <col min="7454" max="7646" width="9" style="412"/>
    <col min="7647" max="7647" width="1.88671875" style="412" customWidth="1"/>
    <col min="7648" max="7648" width="17.44140625" style="412" customWidth="1"/>
    <col min="7649" max="7649" width="3.109375" style="412" customWidth="1"/>
    <col min="7650" max="7650" width="1.6640625" style="412" customWidth="1"/>
    <col min="7651" max="7652" width="3.21875" style="412" customWidth="1"/>
    <col min="7653" max="7653" width="1.6640625" style="412" customWidth="1"/>
    <col min="7654" max="7655" width="3.21875" style="412" customWidth="1"/>
    <col min="7656" max="7656" width="1.6640625" style="412" customWidth="1"/>
    <col min="7657" max="7658" width="3.21875" style="412" customWidth="1"/>
    <col min="7659" max="7659" width="1.6640625" style="412" customWidth="1"/>
    <col min="7660" max="7661" width="3.21875" style="412" customWidth="1"/>
    <col min="7662" max="7662" width="1.6640625" style="412" customWidth="1"/>
    <col min="7663" max="7664" width="3.21875" style="412" customWidth="1"/>
    <col min="7665" max="7665" width="1.6640625" style="412" customWidth="1"/>
    <col min="7666" max="7667" width="3.21875" style="412" customWidth="1"/>
    <col min="7668" max="7668" width="1.6640625" style="412" customWidth="1"/>
    <col min="7669" max="7670" width="3.21875" style="412" customWidth="1"/>
    <col min="7671" max="7671" width="1.6640625" style="412" customWidth="1"/>
    <col min="7672" max="7673" width="3.21875" style="412" customWidth="1"/>
    <col min="7674" max="7674" width="1.6640625" style="412" customWidth="1"/>
    <col min="7675" max="7676" width="3.21875" style="412" customWidth="1"/>
    <col min="7677" max="7677" width="1.6640625" style="412" customWidth="1"/>
    <col min="7678" max="7678" width="0.44140625" style="412" customWidth="1"/>
    <col min="7679" max="7681" width="3" style="412" customWidth="1"/>
    <col min="7682" max="7682" width="1.6640625" style="412" customWidth="1"/>
    <col min="7683" max="7684" width="3.21875" style="412" customWidth="1"/>
    <col min="7685" max="7685" width="1.6640625" style="412" customWidth="1"/>
    <col min="7686" max="7687" width="3.21875" style="412" customWidth="1"/>
    <col min="7688" max="7688" width="1.6640625" style="412" customWidth="1"/>
    <col min="7689" max="7690" width="3.21875" style="412" customWidth="1"/>
    <col min="7691" max="7691" width="1.6640625" style="412" customWidth="1"/>
    <col min="7692" max="7693" width="3.21875" style="412" customWidth="1"/>
    <col min="7694" max="7694" width="1.6640625" style="412" customWidth="1"/>
    <col min="7695" max="7696" width="3.21875" style="412" customWidth="1"/>
    <col min="7697" max="7697" width="1.6640625" style="412" customWidth="1"/>
    <col min="7698" max="7699" width="3.21875" style="412" customWidth="1"/>
    <col min="7700" max="7700" width="1.6640625" style="412" customWidth="1"/>
    <col min="7701" max="7702" width="3.21875" style="412" customWidth="1"/>
    <col min="7703" max="7703" width="1.6640625" style="412" customWidth="1"/>
    <col min="7704" max="7705" width="3.21875" style="412" customWidth="1"/>
    <col min="7706" max="7706" width="1.6640625" style="412" customWidth="1"/>
    <col min="7707" max="7708" width="3.21875" style="412" customWidth="1"/>
    <col min="7709" max="7709" width="1.6640625" style="412" customWidth="1"/>
    <col min="7710" max="7902" width="9" style="412"/>
    <col min="7903" max="7903" width="1.88671875" style="412" customWidth="1"/>
    <col min="7904" max="7904" width="17.44140625" style="412" customWidth="1"/>
    <col min="7905" max="7905" width="3.109375" style="412" customWidth="1"/>
    <col min="7906" max="7906" width="1.6640625" style="412" customWidth="1"/>
    <col min="7907" max="7908" width="3.21875" style="412" customWidth="1"/>
    <col min="7909" max="7909" width="1.6640625" style="412" customWidth="1"/>
    <col min="7910" max="7911" width="3.21875" style="412" customWidth="1"/>
    <col min="7912" max="7912" width="1.6640625" style="412" customWidth="1"/>
    <col min="7913" max="7914" width="3.21875" style="412" customWidth="1"/>
    <col min="7915" max="7915" width="1.6640625" style="412" customWidth="1"/>
    <col min="7916" max="7917" width="3.21875" style="412" customWidth="1"/>
    <col min="7918" max="7918" width="1.6640625" style="412" customWidth="1"/>
    <col min="7919" max="7920" width="3.21875" style="412" customWidth="1"/>
    <col min="7921" max="7921" width="1.6640625" style="412" customWidth="1"/>
    <col min="7922" max="7923" width="3.21875" style="412" customWidth="1"/>
    <col min="7924" max="7924" width="1.6640625" style="412" customWidth="1"/>
    <col min="7925" max="7926" width="3.21875" style="412" customWidth="1"/>
    <col min="7927" max="7927" width="1.6640625" style="412" customWidth="1"/>
    <col min="7928" max="7929" width="3.21875" style="412" customWidth="1"/>
    <col min="7930" max="7930" width="1.6640625" style="412" customWidth="1"/>
    <col min="7931" max="7932" width="3.21875" style="412" customWidth="1"/>
    <col min="7933" max="7933" width="1.6640625" style="412" customWidth="1"/>
    <col min="7934" max="7934" width="0.44140625" style="412" customWidth="1"/>
    <col min="7935" max="7937" width="3" style="412" customWidth="1"/>
    <col min="7938" max="7938" width="1.6640625" style="412" customWidth="1"/>
    <col min="7939" max="7940" width="3.21875" style="412" customWidth="1"/>
    <col min="7941" max="7941" width="1.6640625" style="412" customWidth="1"/>
    <col min="7942" max="7943" width="3.21875" style="412" customWidth="1"/>
    <col min="7944" max="7944" width="1.6640625" style="412" customWidth="1"/>
    <col min="7945" max="7946" width="3.21875" style="412" customWidth="1"/>
    <col min="7947" max="7947" width="1.6640625" style="412" customWidth="1"/>
    <col min="7948" max="7949" width="3.21875" style="412" customWidth="1"/>
    <col min="7950" max="7950" width="1.6640625" style="412" customWidth="1"/>
    <col min="7951" max="7952" width="3.21875" style="412" customWidth="1"/>
    <col min="7953" max="7953" width="1.6640625" style="412" customWidth="1"/>
    <col min="7954" max="7955" width="3.21875" style="412" customWidth="1"/>
    <col min="7956" max="7956" width="1.6640625" style="412" customWidth="1"/>
    <col min="7957" max="7958" width="3.21875" style="412" customWidth="1"/>
    <col min="7959" max="7959" width="1.6640625" style="412" customWidth="1"/>
    <col min="7960" max="7961" width="3.21875" style="412" customWidth="1"/>
    <col min="7962" max="7962" width="1.6640625" style="412" customWidth="1"/>
    <col min="7963" max="7964" width="3.21875" style="412" customWidth="1"/>
    <col min="7965" max="7965" width="1.6640625" style="412" customWidth="1"/>
    <col min="7966" max="8158" width="9" style="412"/>
    <col min="8159" max="8159" width="1.88671875" style="412" customWidth="1"/>
    <col min="8160" max="8160" width="17.44140625" style="412" customWidth="1"/>
    <col min="8161" max="8161" width="3.109375" style="412" customWidth="1"/>
    <col min="8162" max="8162" width="1.6640625" style="412" customWidth="1"/>
    <col min="8163" max="8164" width="3.21875" style="412" customWidth="1"/>
    <col min="8165" max="8165" width="1.6640625" style="412" customWidth="1"/>
    <col min="8166" max="8167" width="3.21875" style="412" customWidth="1"/>
    <col min="8168" max="8168" width="1.6640625" style="412" customWidth="1"/>
    <col min="8169" max="8170" width="3.21875" style="412" customWidth="1"/>
    <col min="8171" max="8171" width="1.6640625" style="412" customWidth="1"/>
    <col min="8172" max="8173" width="3.21875" style="412" customWidth="1"/>
    <col min="8174" max="8174" width="1.6640625" style="412" customWidth="1"/>
    <col min="8175" max="8176" width="3.21875" style="412" customWidth="1"/>
    <col min="8177" max="8177" width="1.6640625" style="412" customWidth="1"/>
    <col min="8178" max="8179" width="3.21875" style="412" customWidth="1"/>
    <col min="8180" max="8180" width="1.6640625" style="412" customWidth="1"/>
    <col min="8181" max="8182" width="3.21875" style="412" customWidth="1"/>
    <col min="8183" max="8183" width="1.6640625" style="412" customWidth="1"/>
    <col min="8184" max="8185" width="3.21875" style="412" customWidth="1"/>
    <col min="8186" max="8186" width="1.6640625" style="412" customWidth="1"/>
    <col min="8187" max="8188" width="3.21875" style="412" customWidth="1"/>
    <col min="8189" max="8189" width="1.6640625" style="412" customWidth="1"/>
    <col min="8190" max="8190" width="0.44140625" style="412" customWidth="1"/>
    <col min="8191" max="8193" width="3" style="412" customWidth="1"/>
    <col min="8194" max="8194" width="1.6640625" style="412" customWidth="1"/>
    <col min="8195" max="8196" width="3.21875" style="412" customWidth="1"/>
    <col min="8197" max="8197" width="1.6640625" style="412" customWidth="1"/>
    <col min="8198" max="8199" width="3.21875" style="412" customWidth="1"/>
    <col min="8200" max="8200" width="1.6640625" style="412" customWidth="1"/>
    <col min="8201" max="8202" width="3.21875" style="412" customWidth="1"/>
    <col min="8203" max="8203" width="1.6640625" style="412" customWidth="1"/>
    <col min="8204" max="8205" width="3.21875" style="412" customWidth="1"/>
    <col min="8206" max="8206" width="1.6640625" style="412" customWidth="1"/>
    <col min="8207" max="8208" width="3.21875" style="412" customWidth="1"/>
    <col min="8209" max="8209" width="1.6640625" style="412" customWidth="1"/>
    <col min="8210" max="8211" width="3.21875" style="412" customWidth="1"/>
    <col min="8212" max="8212" width="1.6640625" style="412" customWidth="1"/>
    <col min="8213" max="8214" width="3.21875" style="412" customWidth="1"/>
    <col min="8215" max="8215" width="1.6640625" style="412" customWidth="1"/>
    <col min="8216" max="8217" width="3.21875" style="412" customWidth="1"/>
    <col min="8218" max="8218" width="1.6640625" style="412" customWidth="1"/>
    <col min="8219" max="8220" width="3.21875" style="412" customWidth="1"/>
    <col min="8221" max="8221" width="1.6640625" style="412" customWidth="1"/>
    <col min="8222" max="8414" width="9" style="412"/>
    <col min="8415" max="8415" width="1.88671875" style="412" customWidth="1"/>
    <col min="8416" max="8416" width="17.44140625" style="412" customWidth="1"/>
    <col min="8417" max="8417" width="3.109375" style="412" customWidth="1"/>
    <col min="8418" max="8418" width="1.6640625" style="412" customWidth="1"/>
    <col min="8419" max="8420" width="3.21875" style="412" customWidth="1"/>
    <col min="8421" max="8421" width="1.6640625" style="412" customWidth="1"/>
    <col min="8422" max="8423" width="3.21875" style="412" customWidth="1"/>
    <col min="8424" max="8424" width="1.6640625" style="412" customWidth="1"/>
    <col min="8425" max="8426" width="3.21875" style="412" customWidth="1"/>
    <col min="8427" max="8427" width="1.6640625" style="412" customWidth="1"/>
    <col min="8428" max="8429" width="3.21875" style="412" customWidth="1"/>
    <col min="8430" max="8430" width="1.6640625" style="412" customWidth="1"/>
    <col min="8431" max="8432" width="3.21875" style="412" customWidth="1"/>
    <col min="8433" max="8433" width="1.6640625" style="412" customWidth="1"/>
    <col min="8434" max="8435" width="3.21875" style="412" customWidth="1"/>
    <col min="8436" max="8436" width="1.6640625" style="412" customWidth="1"/>
    <col min="8437" max="8438" width="3.21875" style="412" customWidth="1"/>
    <col min="8439" max="8439" width="1.6640625" style="412" customWidth="1"/>
    <col min="8440" max="8441" width="3.21875" style="412" customWidth="1"/>
    <col min="8442" max="8442" width="1.6640625" style="412" customWidth="1"/>
    <col min="8443" max="8444" width="3.21875" style="412" customWidth="1"/>
    <col min="8445" max="8445" width="1.6640625" style="412" customWidth="1"/>
    <col min="8446" max="8446" width="0.44140625" style="412" customWidth="1"/>
    <col min="8447" max="8449" width="3" style="412" customWidth="1"/>
    <col min="8450" max="8450" width="1.6640625" style="412" customWidth="1"/>
    <col min="8451" max="8452" width="3.21875" style="412" customWidth="1"/>
    <col min="8453" max="8453" width="1.6640625" style="412" customWidth="1"/>
    <col min="8454" max="8455" width="3.21875" style="412" customWidth="1"/>
    <col min="8456" max="8456" width="1.6640625" style="412" customWidth="1"/>
    <col min="8457" max="8458" width="3.21875" style="412" customWidth="1"/>
    <col min="8459" max="8459" width="1.6640625" style="412" customWidth="1"/>
    <col min="8460" max="8461" width="3.21875" style="412" customWidth="1"/>
    <col min="8462" max="8462" width="1.6640625" style="412" customWidth="1"/>
    <col min="8463" max="8464" width="3.21875" style="412" customWidth="1"/>
    <col min="8465" max="8465" width="1.6640625" style="412" customWidth="1"/>
    <col min="8466" max="8467" width="3.21875" style="412" customWidth="1"/>
    <col min="8468" max="8468" width="1.6640625" style="412" customWidth="1"/>
    <col min="8469" max="8470" width="3.21875" style="412" customWidth="1"/>
    <col min="8471" max="8471" width="1.6640625" style="412" customWidth="1"/>
    <col min="8472" max="8473" width="3.21875" style="412" customWidth="1"/>
    <col min="8474" max="8474" width="1.6640625" style="412" customWidth="1"/>
    <col min="8475" max="8476" width="3.21875" style="412" customWidth="1"/>
    <col min="8477" max="8477" width="1.6640625" style="412" customWidth="1"/>
    <col min="8478" max="8670" width="9" style="412"/>
    <col min="8671" max="8671" width="1.88671875" style="412" customWidth="1"/>
    <col min="8672" max="8672" width="17.44140625" style="412" customWidth="1"/>
    <col min="8673" max="8673" width="3.109375" style="412" customWidth="1"/>
    <col min="8674" max="8674" width="1.6640625" style="412" customWidth="1"/>
    <col min="8675" max="8676" width="3.21875" style="412" customWidth="1"/>
    <col min="8677" max="8677" width="1.6640625" style="412" customWidth="1"/>
    <col min="8678" max="8679" width="3.21875" style="412" customWidth="1"/>
    <col min="8680" max="8680" width="1.6640625" style="412" customWidth="1"/>
    <col min="8681" max="8682" width="3.21875" style="412" customWidth="1"/>
    <col min="8683" max="8683" width="1.6640625" style="412" customWidth="1"/>
    <col min="8684" max="8685" width="3.21875" style="412" customWidth="1"/>
    <col min="8686" max="8686" width="1.6640625" style="412" customWidth="1"/>
    <col min="8687" max="8688" width="3.21875" style="412" customWidth="1"/>
    <col min="8689" max="8689" width="1.6640625" style="412" customWidth="1"/>
    <col min="8690" max="8691" width="3.21875" style="412" customWidth="1"/>
    <col min="8692" max="8692" width="1.6640625" style="412" customWidth="1"/>
    <col min="8693" max="8694" width="3.21875" style="412" customWidth="1"/>
    <col min="8695" max="8695" width="1.6640625" style="412" customWidth="1"/>
    <col min="8696" max="8697" width="3.21875" style="412" customWidth="1"/>
    <col min="8698" max="8698" width="1.6640625" style="412" customWidth="1"/>
    <col min="8699" max="8700" width="3.21875" style="412" customWidth="1"/>
    <col min="8701" max="8701" width="1.6640625" style="412" customWidth="1"/>
    <col min="8702" max="8702" width="0.44140625" style="412" customWidth="1"/>
    <col min="8703" max="8705" width="3" style="412" customWidth="1"/>
    <col min="8706" max="8706" width="1.6640625" style="412" customWidth="1"/>
    <col min="8707" max="8708" width="3.21875" style="412" customWidth="1"/>
    <col min="8709" max="8709" width="1.6640625" style="412" customWidth="1"/>
    <col min="8710" max="8711" width="3.21875" style="412" customWidth="1"/>
    <col min="8712" max="8712" width="1.6640625" style="412" customWidth="1"/>
    <col min="8713" max="8714" width="3.21875" style="412" customWidth="1"/>
    <col min="8715" max="8715" width="1.6640625" style="412" customWidth="1"/>
    <col min="8716" max="8717" width="3.21875" style="412" customWidth="1"/>
    <col min="8718" max="8718" width="1.6640625" style="412" customWidth="1"/>
    <col min="8719" max="8720" width="3.21875" style="412" customWidth="1"/>
    <col min="8721" max="8721" width="1.6640625" style="412" customWidth="1"/>
    <col min="8722" max="8723" width="3.21875" style="412" customWidth="1"/>
    <col min="8724" max="8724" width="1.6640625" style="412" customWidth="1"/>
    <col min="8725" max="8726" width="3.21875" style="412" customWidth="1"/>
    <col min="8727" max="8727" width="1.6640625" style="412" customWidth="1"/>
    <col min="8728" max="8729" width="3.21875" style="412" customWidth="1"/>
    <col min="8730" max="8730" width="1.6640625" style="412" customWidth="1"/>
    <col min="8731" max="8732" width="3.21875" style="412" customWidth="1"/>
    <col min="8733" max="8733" width="1.6640625" style="412" customWidth="1"/>
    <col min="8734" max="8926" width="9" style="412"/>
    <col min="8927" max="8927" width="1.88671875" style="412" customWidth="1"/>
    <col min="8928" max="8928" width="17.44140625" style="412" customWidth="1"/>
    <col min="8929" max="8929" width="3.109375" style="412" customWidth="1"/>
    <col min="8930" max="8930" width="1.6640625" style="412" customWidth="1"/>
    <col min="8931" max="8932" width="3.21875" style="412" customWidth="1"/>
    <col min="8933" max="8933" width="1.6640625" style="412" customWidth="1"/>
    <col min="8934" max="8935" width="3.21875" style="412" customWidth="1"/>
    <col min="8936" max="8936" width="1.6640625" style="412" customWidth="1"/>
    <col min="8937" max="8938" width="3.21875" style="412" customWidth="1"/>
    <col min="8939" max="8939" width="1.6640625" style="412" customWidth="1"/>
    <col min="8940" max="8941" width="3.21875" style="412" customWidth="1"/>
    <col min="8942" max="8942" width="1.6640625" style="412" customWidth="1"/>
    <col min="8943" max="8944" width="3.21875" style="412" customWidth="1"/>
    <col min="8945" max="8945" width="1.6640625" style="412" customWidth="1"/>
    <col min="8946" max="8947" width="3.21875" style="412" customWidth="1"/>
    <col min="8948" max="8948" width="1.6640625" style="412" customWidth="1"/>
    <col min="8949" max="8950" width="3.21875" style="412" customWidth="1"/>
    <col min="8951" max="8951" width="1.6640625" style="412" customWidth="1"/>
    <col min="8952" max="8953" width="3.21875" style="412" customWidth="1"/>
    <col min="8954" max="8954" width="1.6640625" style="412" customWidth="1"/>
    <col min="8955" max="8956" width="3.21875" style="412" customWidth="1"/>
    <col min="8957" max="8957" width="1.6640625" style="412" customWidth="1"/>
    <col min="8958" max="8958" width="0.44140625" style="412" customWidth="1"/>
    <col min="8959" max="8961" width="3" style="412" customWidth="1"/>
    <col min="8962" max="8962" width="1.6640625" style="412" customWidth="1"/>
    <col min="8963" max="8964" width="3.21875" style="412" customWidth="1"/>
    <col min="8965" max="8965" width="1.6640625" style="412" customWidth="1"/>
    <col min="8966" max="8967" width="3.21875" style="412" customWidth="1"/>
    <col min="8968" max="8968" width="1.6640625" style="412" customWidth="1"/>
    <col min="8969" max="8970" width="3.21875" style="412" customWidth="1"/>
    <col min="8971" max="8971" width="1.6640625" style="412" customWidth="1"/>
    <col min="8972" max="8973" width="3.21875" style="412" customWidth="1"/>
    <col min="8974" max="8974" width="1.6640625" style="412" customWidth="1"/>
    <col min="8975" max="8976" width="3.21875" style="412" customWidth="1"/>
    <col min="8977" max="8977" width="1.6640625" style="412" customWidth="1"/>
    <col min="8978" max="8979" width="3.21875" style="412" customWidth="1"/>
    <col min="8980" max="8980" width="1.6640625" style="412" customWidth="1"/>
    <col min="8981" max="8982" width="3.21875" style="412" customWidth="1"/>
    <col min="8983" max="8983" width="1.6640625" style="412" customWidth="1"/>
    <col min="8984" max="8985" width="3.21875" style="412" customWidth="1"/>
    <col min="8986" max="8986" width="1.6640625" style="412" customWidth="1"/>
    <col min="8987" max="8988" width="3.21875" style="412" customWidth="1"/>
    <col min="8989" max="8989" width="1.6640625" style="412" customWidth="1"/>
    <col min="8990" max="9182" width="9" style="412"/>
    <col min="9183" max="9183" width="1.88671875" style="412" customWidth="1"/>
    <col min="9184" max="9184" width="17.44140625" style="412" customWidth="1"/>
    <col min="9185" max="9185" width="3.109375" style="412" customWidth="1"/>
    <col min="9186" max="9186" width="1.6640625" style="412" customWidth="1"/>
    <col min="9187" max="9188" width="3.21875" style="412" customWidth="1"/>
    <col min="9189" max="9189" width="1.6640625" style="412" customWidth="1"/>
    <col min="9190" max="9191" width="3.21875" style="412" customWidth="1"/>
    <col min="9192" max="9192" width="1.6640625" style="412" customWidth="1"/>
    <col min="9193" max="9194" width="3.21875" style="412" customWidth="1"/>
    <col min="9195" max="9195" width="1.6640625" style="412" customWidth="1"/>
    <col min="9196" max="9197" width="3.21875" style="412" customWidth="1"/>
    <col min="9198" max="9198" width="1.6640625" style="412" customWidth="1"/>
    <col min="9199" max="9200" width="3.21875" style="412" customWidth="1"/>
    <col min="9201" max="9201" width="1.6640625" style="412" customWidth="1"/>
    <col min="9202" max="9203" width="3.21875" style="412" customWidth="1"/>
    <col min="9204" max="9204" width="1.6640625" style="412" customWidth="1"/>
    <col min="9205" max="9206" width="3.21875" style="412" customWidth="1"/>
    <col min="9207" max="9207" width="1.6640625" style="412" customWidth="1"/>
    <col min="9208" max="9209" width="3.21875" style="412" customWidth="1"/>
    <col min="9210" max="9210" width="1.6640625" style="412" customWidth="1"/>
    <col min="9211" max="9212" width="3.21875" style="412" customWidth="1"/>
    <col min="9213" max="9213" width="1.6640625" style="412" customWidth="1"/>
    <col min="9214" max="9214" width="0.44140625" style="412" customWidth="1"/>
    <col min="9215" max="9217" width="3" style="412" customWidth="1"/>
    <col min="9218" max="9218" width="1.6640625" style="412" customWidth="1"/>
    <col min="9219" max="9220" width="3.21875" style="412" customWidth="1"/>
    <col min="9221" max="9221" width="1.6640625" style="412" customWidth="1"/>
    <col min="9222" max="9223" width="3.21875" style="412" customWidth="1"/>
    <col min="9224" max="9224" width="1.6640625" style="412" customWidth="1"/>
    <col min="9225" max="9226" width="3.21875" style="412" customWidth="1"/>
    <col min="9227" max="9227" width="1.6640625" style="412" customWidth="1"/>
    <col min="9228" max="9229" width="3.21875" style="412" customWidth="1"/>
    <col min="9230" max="9230" width="1.6640625" style="412" customWidth="1"/>
    <col min="9231" max="9232" width="3.21875" style="412" customWidth="1"/>
    <col min="9233" max="9233" width="1.6640625" style="412" customWidth="1"/>
    <col min="9234" max="9235" width="3.21875" style="412" customWidth="1"/>
    <col min="9236" max="9236" width="1.6640625" style="412" customWidth="1"/>
    <col min="9237" max="9238" width="3.21875" style="412" customWidth="1"/>
    <col min="9239" max="9239" width="1.6640625" style="412" customWidth="1"/>
    <col min="9240" max="9241" width="3.21875" style="412" customWidth="1"/>
    <col min="9242" max="9242" width="1.6640625" style="412" customWidth="1"/>
    <col min="9243" max="9244" width="3.21875" style="412" customWidth="1"/>
    <col min="9245" max="9245" width="1.6640625" style="412" customWidth="1"/>
    <col min="9246" max="9438" width="9" style="412"/>
    <col min="9439" max="9439" width="1.88671875" style="412" customWidth="1"/>
    <col min="9440" max="9440" width="17.44140625" style="412" customWidth="1"/>
    <col min="9441" max="9441" width="3.109375" style="412" customWidth="1"/>
    <col min="9442" max="9442" width="1.6640625" style="412" customWidth="1"/>
    <col min="9443" max="9444" width="3.21875" style="412" customWidth="1"/>
    <col min="9445" max="9445" width="1.6640625" style="412" customWidth="1"/>
    <col min="9446" max="9447" width="3.21875" style="412" customWidth="1"/>
    <col min="9448" max="9448" width="1.6640625" style="412" customWidth="1"/>
    <col min="9449" max="9450" width="3.21875" style="412" customWidth="1"/>
    <col min="9451" max="9451" width="1.6640625" style="412" customWidth="1"/>
    <col min="9452" max="9453" width="3.21875" style="412" customWidth="1"/>
    <col min="9454" max="9454" width="1.6640625" style="412" customWidth="1"/>
    <col min="9455" max="9456" width="3.21875" style="412" customWidth="1"/>
    <col min="9457" max="9457" width="1.6640625" style="412" customWidth="1"/>
    <col min="9458" max="9459" width="3.21875" style="412" customWidth="1"/>
    <col min="9460" max="9460" width="1.6640625" style="412" customWidth="1"/>
    <col min="9461" max="9462" width="3.21875" style="412" customWidth="1"/>
    <col min="9463" max="9463" width="1.6640625" style="412" customWidth="1"/>
    <col min="9464" max="9465" width="3.21875" style="412" customWidth="1"/>
    <col min="9466" max="9466" width="1.6640625" style="412" customWidth="1"/>
    <col min="9467" max="9468" width="3.21875" style="412" customWidth="1"/>
    <col min="9469" max="9469" width="1.6640625" style="412" customWidth="1"/>
    <col min="9470" max="9470" width="0.44140625" style="412" customWidth="1"/>
    <col min="9471" max="9473" width="3" style="412" customWidth="1"/>
    <col min="9474" max="9474" width="1.6640625" style="412" customWidth="1"/>
    <col min="9475" max="9476" width="3.21875" style="412" customWidth="1"/>
    <col min="9477" max="9477" width="1.6640625" style="412" customWidth="1"/>
    <col min="9478" max="9479" width="3.21875" style="412" customWidth="1"/>
    <col min="9480" max="9480" width="1.6640625" style="412" customWidth="1"/>
    <col min="9481" max="9482" width="3.21875" style="412" customWidth="1"/>
    <col min="9483" max="9483" width="1.6640625" style="412" customWidth="1"/>
    <col min="9484" max="9485" width="3.21875" style="412" customWidth="1"/>
    <col min="9486" max="9486" width="1.6640625" style="412" customWidth="1"/>
    <col min="9487" max="9488" width="3.21875" style="412" customWidth="1"/>
    <col min="9489" max="9489" width="1.6640625" style="412" customWidth="1"/>
    <col min="9490" max="9491" width="3.21875" style="412" customWidth="1"/>
    <col min="9492" max="9492" width="1.6640625" style="412" customWidth="1"/>
    <col min="9493" max="9494" width="3.21875" style="412" customWidth="1"/>
    <col min="9495" max="9495" width="1.6640625" style="412" customWidth="1"/>
    <col min="9496" max="9497" width="3.21875" style="412" customWidth="1"/>
    <col min="9498" max="9498" width="1.6640625" style="412" customWidth="1"/>
    <col min="9499" max="9500" width="3.21875" style="412" customWidth="1"/>
    <col min="9501" max="9501" width="1.6640625" style="412" customWidth="1"/>
    <col min="9502" max="9694" width="9" style="412"/>
    <col min="9695" max="9695" width="1.88671875" style="412" customWidth="1"/>
    <col min="9696" max="9696" width="17.44140625" style="412" customWidth="1"/>
    <col min="9697" max="9697" width="3.109375" style="412" customWidth="1"/>
    <col min="9698" max="9698" width="1.6640625" style="412" customWidth="1"/>
    <col min="9699" max="9700" width="3.21875" style="412" customWidth="1"/>
    <col min="9701" max="9701" width="1.6640625" style="412" customWidth="1"/>
    <col min="9702" max="9703" width="3.21875" style="412" customWidth="1"/>
    <col min="9704" max="9704" width="1.6640625" style="412" customWidth="1"/>
    <col min="9705" max="9706" width="3.21875" style="412" customWidth="1"/>
    <col min="9707" max="9707" width="1.6640625" style="412" customWidth="1"/>
    <col min="9708" max="9709" width="3.21875" style="412" customWidth="1"/>
    <col min="9710" max="9710" width="1.6640625" style="412" customWidth="1"/>
    <col min="9711" max="9712" width="3.21875" style="412" customWidth="1"/>
    <col min="9713" max="9713" width="1.6640625" style="412" customWidth="1"/>
    <col min="9714" max="9715" width="3.21875" style="412" customWidth="1"/>
    <col min="9716" max="9716" width="1.6640625" style="412" customWidth="1"/>
    <col min="9717" max="9718" width="3.21875" style="412" customWidth="1"/>
    <col min="9719" max="9719" width="1.6640625" style="412" customWidth="1"/>
    <col min="9720" max="9721" width="3.21875" style="412" customWidth="1"/>
    <col min="9722" max="9722" width="1.6640625" style="412" customWidth="1"/>
    <col min="9723" max="9724" width="3.21875" style="412" customWidth="1"/>
    <col min="9725" max="9725" width="1.6640625" style="412" customWidth="1"/>
    <col min="9726" max="9726" width="0.44140625" style="412" customWidth="1"/>
    <col min="9727" max="9729" width="3" style="412" customWidth="1"/>
    <col min="9730" max="9730" width="1.6640625" style="412" customWidth="1"/>
    <col min="9731" max="9732" width="3.21875" style="412" customWidth="1"/>
    <col min="9733" max="9733" width="1.6640625" style="412" customWidth="1"/>
    <col min="9734" max="9735" width="3.21875" style="412" customWidth="1"/>
    <col min="9736" max="9736" width="1.6640625" style="412" customWidth="1"/>
    <col min="9737" max="9738" width="3.21875" style="412" customWidth="1"/>
    <col min="9739" max="9739" width="1.6640625" style="412" customWidth="1"/>
    <col min="9740" max="9741" width="3.21875" style="412" customWidth="1"/>
    <col min="9742" max="9742" width="1.6640625" style="412" customWidth="1"/>
    <col min="9743" max="9744" width="3.21875" style="412" customWidth="1"/>
    <col min="9745" max="9745" width="1.6640625" style="412" customWidth="1"/>
    <col min="9746" max="9747" width="3.21875" style="412" customWidth="1"/>
    <col min="9748" max="9748" width="1.6640625" style="412" customWidth="1"/>
    <col min="9749" max="9750" width="3.21875" style="412" customWidth="1"/>
    <col min="9751" max="9751" width="1.6640625" style="412" customWidth="1"/>
    <col min="9752" max="9753" width="3.21875" style="412" customWidth="1"/>
    <col min="9754" max="9754" width="1.6640625" style="412" customWidth="1"/>
    <col min="9755" max="9756" width="3.21875" style="412" customWidth="1"/>
    <col min="9757" max="9757" width="1.6640625" style="412" customWidth="1"/>
    <col min="9758" max="9950" width="9" style="412"/>
    <col min="9951" max="9951" width="1.88671875" style="412" customWidth="1"/>
    <col min="9952" max="9952" width="17.44140625" style="412" customWidth="1"/>
    <col min="9953" max="9953" width="3.109375" style="412" customWidth="1"/>
    <col min="9954" max="9954" width="1.6640625" style="412" customWidth="1"/>
    <col min="9955" max="9956" width="3.21875" style="412" customWidth="1"/>
    <col min="9957" max="9957" width="1.6640625" style="412" customWidth="1"/>
    <col min="9958" max="9959" width="3.21875" style="412" customWidth="1"/>
    <col min="9960" max="9960" width="1.6640625" style="412" customWidth="1"/>
    <col min="9961" max="9962" width="3.21875" style="412" customWidth="1"/>
    <col min="9963" max="9963" width="1.6640625" style="412" customWidth="1"/>
    <col min="9964" max="9965" width="3.21875" style="412" customWidth="1"/>
    <col min="9966" max="9966" width="1.6640625" style="412" customWidth="1"/>
    <col min="9967" max="9968" width="3.21875" style="412" customWidth="1"/>
    <col min="9969" max="9969" width="1.6640625" style="412" customWidth="1"/>
    <col min="9970" max="9971" width="3.21875" style="412" customWidth="1"/>
    <col min="9972" max="9972" width="1.6640625" style="412" customWidth="1"/>
    <col min="9973" max="9974" width="3.21875" style="412" customWidth="1"/>
    <col min="9975" max="9975" width="1.6640625" style="412" customWidth="1"/>
    <col min="9976" max="9977" width="3.21875" style="412" customWidth="1"/>
    <col min="9978" max="9978" width="1.6640625" style="412" customWidth="1"/>
    <col min="9979" max="9980" width="3.21875" style="412" customWidth="1"/>
    <col min="9981" max="9981" width="1.6640625" style="412" customWidth="1"/>
    <col min="9982" max="9982" width="0.44140625" style="412" customWidth="1"/>
    <col min="9983" max="9985" width="3" style="412" customWidth="1"/>
    <col min="9986" max="9986" width="1.6640625" style="412" customWidth="1"/>
    <col min="9987" max="9988" width="3.21875" style="412" customWidth="1"/>
    <col min="9989" max="9989" width="1.6640625" style="412" customWidth="1"/>
    <col min="9990" max="9991" width="3.21875" style="412" customWidth="1"/>
    <col min="9992" max="9992" width="1.6640625" style="412" customWidth="1"/>
    <col min="9993" max="9994" width="3.21875" style="412" customWidth="1"/>
    <col min="9995" max="9995" width="1.6640625" style="412" customWidth="1"/>
    <col min="9996" max="9997" width="3.21875" style="412" customWidth="1"/>
    <col min="9998" max="9998" width="1.6640625" style="412" customWidth="1"/>
    <col min="9999" max="10000" width="3.21875" style="412" customWidth="1"/>
    <col min="10001" max="10001" width="1.6640625" style="412" customWidth="1"/>
    <col min="10002" max="10003" width="3.21875" style="412" customWidth="1"/>
    <col min="10004" max="10004" width="1.6640625" style="412" customWidth="1"/>
    <col min="10005" max="10006" width="3.21875" style="412" customWidth="1"/>
    <col min="10007" max="10007" width="1.6640625" style="412" customWidth="1"/>
    <col min="10008" max="10009" width="3.21875" style="412" customWidth="1"/>
    <col min="10010" max="10010" width="1.6640625" style="412" customWidth="1"/>
    <col min="10011" max="10012" width="3.21875" style="412" customWidth="1"/>
    <col min="10013" max="10013" width="1.6640625" style="412" customWidth="1"/>
    <col min="10014" max="10206" width="9" style="412"/>
    <col min="10207" max="10207" width="1.88671875" style="412" customWidth="1"/>
    <col min="10208" max="10208" width="17.44140625" style="412" customWidth="1"/>
    <col min="10209" max="10209" width="3.109375" style="412" customWidth="1"/>
    <col min="10210" max="10210" width="1.6640625" style="412" customWidth="1"/>
    <col min="10211" max="10212" width="3.21875" style="412" customWidth="1"/>
    <col min="10213" max="10213" width="1.6640625" style="412" customWidth="1"/>
    <col min="10214" max="10215" width="3.21875" style="412" customWidth="1"/>
    <col min="10216" max="10216" width="1.6640625" style="412" customWidth="1"/>
    <col min="10217" max="10218" width="3.21875" style="412" customWidth="1"/>
    <col min="10219" max="10219" width="1.6640625" style="412" customWidth="1"/>
    <col min="10220" max="10221" width="3.21875" style="412" customWidth="1"/>
    <col min="10222" max="10222" width="1.6640625" style="412" customWidth="1"/>
    <col min="10223" max="10224" width="3.21875" style="412" customWidth="1"/>
    <col min="10225" max="10225" width="1.6640625" style="412" customWidth="1"/>
    <col min="10226" max="10227" width="3.21875" style="412" customWidth="1"/>
    <col min="10228" max="10228" width="1.6640625" style="412" customWidth="1"/>
    <col min="10229" max="10230" width="3.21875" style="412" customWidth="1"/>
    <col min="10231" max="10231" width="1.6640625" style="412" customWidth="1"/>
    <col min="10232" max="10233" width="3.21875" style="412" customWidth="1"/>
    <col min="10234" max="10234" width="1.6640625" style="412" customWidth="1"/>
    <col min="10235" max="10236" width="3.21875" style="412" customWidth="1"/>
    <col min="10237" max="10237" width="1.6640625" style="412" customWidth="1"/>
    <col min="10238" max="10238" width="0.44140625" style="412" customWidth="1"/>
    <col min="10239" max="10241" width="3" style="412" customWidth="1"/>
    <col min="10242" max="10242" width="1.6640625" style="412" customWidth="1"/>
    <col min="10243" max="10244" width="3.21875" style="412" customWidth="1"/>
    <col min="10245" max="10245" width="1.6640625" style="412" customWidth="1"/>
    <col min="10246" max="10247" width="3.21875" style="412" customWidth="1"/>
    <col min="10248" max="10248" width="1.6640625" style="412" customWidth="1"/>
    <col min="10249" max="10250" width="3.21875" style="412" customWidth="1"/>
    <col min="10251" max="10251" width="1.6640625" style="412" customWidth="1"/>
    <col min="10252" max="10253" width="3.21875" style="412" customWidth="1"/>
    <col min="10254" max="10254" width="1.6640625" style="412" customWidth="1"/>
    <col min="10255" max="10256" width="3.21875" style="412" customWidth="1"/>
    <col min="10257" max="10257" width="1.6640625" style="412" customWidth="1"/>
    <col min="10258" max="10259" width="3.21875" style="412" customWidth="1"/>
    <col min="10260" max="10260" width="1.6640625" style="412" customWidth="1"/>
    <col min="10261" max="10262" width="3.21875" style="412" customWidth="1"/>
    <col min="10263" max="10263" width="1.6640625" style="412" customWidth="1"/>
    <col min="10264" max="10265" width="3.21875" style="412" customWidth="1"/>
    <col min="10266" max="10266" width="1.6640625" style="412" customWidth="1"/>
    <col min="10267" max="10268" width="3.21875" style="412" customWidth="1"/>
    <col min="10269" max="10269" width="1.6640625" style="412" customWidth="1"/>
    <col min="10270" max="10462" width="9" style="412"/>
    <col min="10463" max="10463" width="1.88671875" style="412" customWidth="1"/>
    <col min="10464" max="10464" width="17.44140625" style="412" customWidth="1"/>
    <col min="10465" max="10465" width="3.109375" style="412" customWidth="1"/>
    <col min="10466" max="10466" width="1.6640625" style="412" customWidth="1"/>
    <col min="10467" max="10468" width="3.21875" style="412" customWidth="1"/>
    <col min="10469" max="10469" width="1.6640625" style="412" customWidth="1"/>
    <col min="10470" max="10471" width="3.21875" style="412" customWidth="1"/>
    <col min="10472" max="10472" width="1.6640625" style="412" customWidth="1"/>
    <col min="10473" max="10474" width="3.21875" style="412" customWidth="1"/>
    <col min="10475" max="10475" width="1.6640625" style="412" customWidth="1"/>
    <col min="10476" max="10477" width="3.21875" style="412" customWidth="1"/>
    <col min="10478" max="10478" width="1.6640625" style="412" customWidth="1"/>
    <col min="10479" max="10480" width="3.21875" style="412" customWidth="1"/>
    <col min="10481" max="10481" width="1.6640625" style="412" customWidth="1"/>
    <col min="10482" max="10483" width="3.21875" style="412" customWidth="1"/>
    <col min="10484" max="10484" width="1.6640625" style="412" customWidth="1"/>
    <col min="10485" max="10486" width="3.21875" style="412" customWidth="1"/>
    <col min="10487" max="10487" width="1.6640625" style="412" customWidth="1"/>
    <col min="10488" max="10489" width="3.21875" style="412" customWidth="1"/>
    <col min="10490" max="10490" width="1.6640625" style="412" customWidth="1"/>
    <col min="10491" max="10492" width="3.21875" style="412" customWidth="1"/>
    <col min="10493" max="10493" width="1.6640625" style="412" customWidth="1"/>
    <col min="10494" max="10494" width="0.44140625" style="412" customWidth="1"/>
    <col min="10495" max="10497" width="3" style="412" customWidth="1"/>
    <col min="10498" max="10498" width="1.6640625" style="412" customWidth="1"/>
    <col min="10499" max="10500" width="3.21875" style="412" customWidth="1"/>
    <col min="10501" max="10501" width="1.6640625" style="412" customWidth="1"/>
    <col min="10502" max="10503" width="3.21875" style="412" customWidth="1"/>
    <col min="10504" max="10504" width="1.6640625" style="412" customWidth="1"/>
    <col min="10505" max="10506" width="3.21875" style="412" customWidth="1"/>
    <col min="10507" max="10507" width="1.6640625" style="412" customWidth="1"/>
    <col min="10508" max="10509" width="3.21875" style="412" customWidth="1"/>
    <col min="10510" max="10510" width="1.6640625" style="412" customWidth="1"/>
    <col min="10511" max="10512" width="3.21875" style="412" customWidth="1"/>
    <col min="10513" max="10513" width="1.6640625" style="412" customWidth="1"/>
    <col min="10514" max="10515" width="3.21875" style="412" customWidth="1"/>
    <col min="10516" max="10516" width="1.6640625" style="412" customWidth="1"/>
    <col min="10517" max="10518" width="3.21875" style="412" customWidth="1"/>
    <col min="10519" max="10519" width="1.6640625" style="412" customWidth="1"/>
    <col min="10520" max="10521" width="3.21875" style="412" customWidth="1"/>
    <col min="10522" max="10522" width="1.6640625" style="412" customWidth="1"/>
    <col min="10523" max="10524" width="3.21875" style="412" customWidth="1"/>
    <col min="10525" max="10525" width="1.6640625" style="412" customWidth="1"/>
    <col min="10526" max="10718" width="9" style="412"/>
    <col min="10719" max="10719" width="1.88671875" style="412" customWidth="1"/>
    <col min="10720" max="10720" width="17.44140625" style="412" customWidth="1"/>
    <col min="10721" max="10721" width="3.109375" style="412" customWidth="1"/>
    <col min="10722" max="10722" width="1.6640625" style="412" customWidth="1"/>
    <col min="10723" max="10724" width="3.21875" style="412" customWidth="1"/>
    <col min="10725" max="10725" width="1.6640625" style="412" customWidth="1"/>
    <col min="10726" max="10727" width="3.21875" style="412" customWidth="1"/>
    <col min="10728" max="10728" width="1.6640625" style="412" customWidth="1"/>
    <col min="10729" max="10730" width="3.21875" style="412" customWidth="1"/>
    <col min="10731" max="10731" width="1.6640625" style="412" customWidth="1"/>
    <col min="10732" max="10733" width="3.21875" style="412" customWidth="1"/>
    <col min="10734" max="10734" width="1.6640625" style="412" customWidth="1"/>
    <col min="10735" max="10736" width="3.21875" style="412" customWidth="1"/>
    <col min="10737" max="10737" width="1.6640625" style="412" customWidth="1"/>
    <col min="10738" max="10739" width="3.21875" style="412" customWidth="1"/>
    <col min="10740" max="10740" width="1.6640625" style="412" customWidth="1"/>
    <col min="10741" max="10742" width="3.21875" style="412" customWidth="1"/>
    <col min="10743" max="10743" width="1.6640625" style="412" customWidth="1"/>
    <col min="10744" max="10745" width="3.21875" style="412" customWidth="1"/>
    <col min="10746" max="10746" width="1.6640625" style="412" customWidth="1"/>
    <col min="10747" max="10748" width="3.21875" style="412" customWidth="1"/>
    <col min="10749" max="10749" width="1.6640625" style="412" customWidth="1"/>
    <col min="10750" max="10750" width="0.44140625" style="412" customWidth="1"/>
    <col min="10751" max="10753" width="3" style="412" customWidth="1"/>
    <col min="10754" max="10754" width="1.6640625" style="412" customWidth="1"/>
    <col min="10755" max="10756" width="3.21875" style="412" customWidth="1"/>
    <col min="10757" max="10757" width="1.6640625" style="412" customWidth="1"/>
    <col min="10758" max="10759" width="3.21875" style="412" customWidth="1"/>
    <col min="10760" max="10760" width="1.6640625" style="412" customWidth="1"/>
    <col min="10761" max="10762" width="3.21875" style="412" customWidth="1"/>
    <col min="10763" max="10763" width="1.6640625" style="412" customWidth="1"/>
    <col min="10764" max="10765" width="3.21875" style="412" customWidth="1"/>
    <col min="10766" max="10766" width="1.6640625" style="412" customWidth="1"/>
    <col min="10767" max="10768" width="3.21875" style="412" customWidth="1"/>
    <col min="10769" max="10769" width="1.6640625" style="412" customWidth="1"/>
    <col min="10770" max="10771" width="3.21875" style="412" customWidth="1"/>
    <col min="10772" max="10772" width="1.6640625" style="412" customWidth="1"/>
    <col min="10773" max="10774" width="3.21875" style="412" customWidth="1"/>
    <col min="10775" max="10775" width="1.6640625" style="412" customWidth="1"/>
    <col min="10776" max="10777" width="3.21875" style="412" customWidth="1"/>
    <col min="10778" max="10778" width="1.6640625" style="412" customWidth="1"/>
    <col min="10779" max="10780" width="3.21875" style="412" customWidth="1"/>
    <col min="10781" max="10781" width="1.6640625" style="412" customWidth="1"/>
    <col min="10782" max="10974" width="9" style="412"/>
    <col min="10975" max="10975" width="1.88671875" style="412" customWidth="1"/>
    <col min="10976" max="10976" width="17.44140625" style="412" customWidth="1"/>
    <col min="10977" max="10977" width="3.109375" style="412" customWidth="1"/>
    <col min="10978" max="10978" width="1.6640625" style="412" customWidth="1"/>
    <col min="10979" max="10980" width="3.21875" style="412" customWidth="1"/>
    <col min="10981" max="10981" width="1.6640625" style="412" customWidth="1"/>
    <col min="10982" max="10983" width="3.21875" style="412" customWidth="1"/>
    <col min="10984" max="10984" width="1.6640625" style="412" customWidth="1"/>
    <col min="10985" max="10986" width="3.21875" style="412" customWidth="1"/>
    <col min="10987" max="10987" width="1.6640625" style="412" customWidth="1"/>
    <col min="10988" max="10989" width="3.21875" style="412" customWidth="1"/>
    <col min="10990" max="10990" width="1.6640625" style="412" customWidth="1"/>
    <col min="10991" max="10992" width="3.21875" style="412" customWidth="1"/>
    <col min="10993" max="10993" width="1.6640625" style="412" customWidth="1"/>
    <col min="10994" max="10995" width="3.21875" style="412" customWidth="1"/>
    <col min="10996" max="10996" width="1.6640625" style="412" customWidth="1"/>
    <col min="10997" max="10998" width="3.21875" style="412" customWidth="1"/>
    <col min="10999" max="10999" width="1.6640625" style="412" customWidth="1"/>
    <col min="11000" max="11001" width="3.21875" style="412" customWidth="1"/>
    <col min="11002" max="11002" width="1.6640625" style="412" customWidth="1"/>
    <col min="11003" max="11004" width="3.21875" style="412" customWidth="1"/>
    <col min="11005" max="11005" width="1.6640625" style="412" customWidth="1"/>
    <col min="11006" max="11006" width="0.44140625" style="412" customWidth="1"/>
    <col min="11007" max="11009" width="3" style="412" customWidth="1"/>
    <col min="11010" max="11010" width="1.6640625" style="412" customWidth="1"/>
    <col min="11011" max="11012" width="3.21875" style="412" customWidth="1"/>
    <col min="11013" max="11013" width="1.6640625" style="412" customWidth="1"/>
    <col min="11014" max="11015" width="3.21875" style="412" customWidth="1"/>
    <col min="11016" max="11016" width="1.6640625" style="412" customWidth="1"/>
    <col min="11017" max="11018" width="3.21875" style="412" customWidth="1"/>
    <col min="11019" max="11019" width="1.6640625" style="412" customWidth="1"/>
    <col min="11020" max="11021" width="3.21875" style="412" customWidth="1"/>
    <col min="11022" max="11022" width="1.6640625" style="412" customWidth="1"/>
    <col min="11023" max="11024" width="3.21875" style="412" customWidth="1"/>
    <col min="11025" max="11025" width="1.6640625" style="412" customWidth="1"/>
    <col min="11026" max="11027" width="3.21875" style="412" customWidth="1"/>
    <col min="11028" max="11028" width="1.6640625" style="412" customWidth="1"/>
    <col min="11029" max="11030" width="3.21875" style="412" customWidth="1"/>
    <col min="11031" max="11031" width="1.6640625" style="412" customWidth="1"/>
    <col min="11032" max="11033" width="3.21875" style="412" customWidth="1"/>
    <col min="11034" max="11034" width="1.6640625" style="412" customWidth="1"/>
    <col min="11035" max="11036" width="3.21875" style="412" customWidth="1"/>
    <col min="11037" max="11037" width="1.6640625" style="412" customWidth="1"/>
    <col min="11038" max="11230" width="9" style="412"/>
    <col min="11231" max="11231" width="1.88671875" style="412" customWidth="1"/>
    <col min="11232" max="11232" width="17.44140625" style="412" customWidth="1"/>
    <col min="11233" max="11233" width="3.109375" style="412" customWidth="1"/>
    <col min="11234" max="11234" width="1.6640625" style="412" customWidth="1"/>
    <col min="11235" max="11236" width="3.21875" style="412" customWidth="1"/>
    <col min="11237" max="11237" width="1.6640625" style="412" customWidth="1"/>
    <col min="11238" max="11239" width="3.21875" style="412" customWidth="1"/>
    <col min="11240" max="11240" width="1.6640625" style="412" customWidth="1"/>
    <col min="11241" max="11242" width="3.21875" style="412" customWidth="1"/>
    <col min="11243" max="11243" width="1.6640625" style="412" customWidth="1"/>
    <col min="11244" max="11245" width="3.21875" style="412" customWidth="1"/>
    <col min="11246" max="11246" width="1.6640625" style="412" customWidth="1"/>
    <col min="11247" max="11248" width="3.21875" style="412" customWidth="1"/>
    <col min="11249" max="11249" width="1.6640625" style="412" customWidth="1"/>
    <col min="11250" max="11251" width="3.21875" style="412" customWidth="1"/>
    <col min="11252" max="11252" width="1.6640625" style="412" customWidth="1"/>
    <col min="11253" max="11254" width="3.21875" style="412" customWidth="1"/>
    <col min="11255" max="11255" width="1.6640625" style="412" customWidth="1"/>
    <col min="11256" max="11257" width="3.21875" style="412" customWidth="1"/>
    <col min="11258" max="11258" width="1.6640625" style="412" customWidth="1"/>
    <col min="11259" max="11260" width="3.21875" style="412" customWidth="1"/>
    <col min="11261" max="11261" width="1.6640625" style="412" customWidth="1"/>
    <col min="11262" max="11262" width="0.44140625" style="412" customWidth="1"/>
    <col min="11263" max="11265" width="3" style="412" customWidth="1"/>
    <col min="11266" max="11266" width="1.6640625" style="412" customWidth="1"/>
    <col min="11267" max="11268" width="3.21875" style="412" customWidth="1"/>
    <col min="11269" max="11269" width="1.6640625" style="412" customWidth="1"/>
    <col min="11270" max="11271" width="3.21875" style="412" customWidth="1"/>
    <col min="11272" max="11272" width="1.6640625" style="412" customWidth="1"/>
    <col min="11273" max="11274" width="3.21875" style="412" customWidth="1"/>
    <col min="11275" max="11275" width="1.6640625" style="412" customWidth="1"/>
    <col min="11276" max="11277" width="3.21875" style="412" customWidth="1"/>
    <col min="11278" max="11278" width="1.6640625" style="412" customWidth="1"/>
    <col min="11279" max="11280" width="3.21875" style="412" customWidth="1"/>
    <col min="11281" max="11281" width="1.6640625" style="412" customWidth="1"/>
    <col min="11282" max="11283" width="3.21875" style="412" customWidth="1"/>
    <col min="11284" max="11284" width="1.6640625" style="412" customWidth="1"/>
    <col min="11285" max="11286" width="3.21875" style="412" customWidth="1"/>
    <col min="11287" max="11287" width="1.6640625" style="412" customWidth="1"/>
    <col min="11288" max="11289" width="3.21875" style="412" customWidth="1"/>
    <col min="11290" max="11290" width="1.6640625" style="412" customWidth="1"/>
    <col min="11291" max="11292" width="3.21875" style="412" customWidth="1"/>
    <col min="11293" max="11293" width="1.6640625" style="412" customWidth="1"/>
    <col min="11294" max="11486" width="9" style="412"/>
    <col min="11487" max="11487" width="1.88671875" style="412" customWidth="1"/>
    <col min="11488" max="11488" width="17.44140625" style="412" customWidth="1"/>
    <col min="11489" max="11489" width="3.109375" style="412" customWidth="1"/>
    <col min="11490" max="11490" width="1.6640625" style="412" customWidth="1"/>
    <col min="11491" max="11492" width="3.21875" style="412" customWidth="1"/>
    <col min="11493" max="11493" width="1.6640625" style="412" customWidth="1"/>
    <col min="11494" max="11495" width="3.21875" style="412" customWidth="1"/>
    <col min="11496" max="11496" width="1.6640625" style="412" customWidth="1"/>
    <col min="11497" max="11498" width="3.21875" style="412" customWidth="1"/>
    <col min="11499" max="11499" width="1.6640625" style="412" customWidth="1"/>
    <col min="11500" max="11501" width="3.21875" style="412" customWidth="1"/>
    <col min="11502" max="11502" width="1.6640625" style="412" customWidth="1"/>
    <col min="11503" max="11504" width="3.21875" style="412" customWidth="1"/>
    <col min="11505" max="11505" width="1.6640625" style="412" customWidth="1"/>
    <col min="11506" max="11507" width="3.21875" style="412" customWidth="1"/>
    <col min="11508" max="11508" width="1.6640625" style="412" customWidth="1"/>
    <col min="11509" max="11510" width="3.21875" style="412" customWidth="1"/>
    <col min="11511" max="11511" width="1.6640625" style="412" customWidth="1"/>
    <col min="11512" max="11513" width="3.21875" style="412" customWidth="1"/>
    <col min="11514" max="11514" width="1.6640625" style="412" customWidth="1"/>
    <col min="11515" max="11516" width="3.21875" style="412" customWidth="1"/>
    <col min="11517" max="11517" width="1.6640625" style="412" customWidth="1"/>
    <col min="11518" max="11518" width="0.44140625" style="412" customWidth="1"/>
    <col min="11519" max="11521" width="3" style="412" customWidth="1"/>
    <col min="11522" max="11522" width="1.6640625" style="412" customWidth="1"/>
    <col min="11523" max="11524" width="3.21875" style="412" customWidth="1"/>
    <col min="11525" max="11525" width="1.6640625" style="412" customWidth="1"/>
    <col min="11526" max="11527" width="3.21875" style="412" customWidth="1"/>
    <col min="11528" max="11528" width="1.6640625" style="412" customWidth="1"/>
    <col min="11529" max="11530" width="3.21875" style="412" customWidth="1"/>
    <col min="11531" max="11531" width="1.6640625" style="412" customWidth="1"/>
    <col min="11532" max="11533" width="3.21875" style="412" customWidth="1"/>
    <col min="11534" max="11534" width="1.6640625" style="412" customWidth="1"/>
    <col min="11535" max="11536" width="3.21875" style="412" customWidth="1"/>
    <col min="11537" max="11537" width="1.6640625" style="412" customWidth="1"/>
    <col min="11538" max="11539" width="3.21875" style="412" customWidth="1"/>
    <col min="11540" max="11540" width="1.6640625" style="412" customWidth="1"/>
    <col min="11541" max="11542" width="3.21875" style="412" customWidth="1"/>
    <col min="11543" max="11543" width="1.6640625" style="412" customWidth="1"/>
    <col min="11544" max="11545" width="3.21875" style="412" customWidth="1"/>
    <col min="11546" max="11546" width="1.6640625" style="412" customWidth="1"/>
    <col min="11547" max="11548" width="3.21875" style="412" customWidth="1"/>
    <col min="11549" max="11549" width="1.6640625" style="412" customWidth="1"/>
    <col min="11550" max="11742" width="9" style="412"/>
    <col min="11743" max="11743" width="1.88671875" style="412" customWidth="1"/>
    <col min="11744" max="11744" width="17.44140625" style="412" customWidth="1"/>
    <col min="11745" max="11745" width="3.109375" style="412" customWidth="1"/>
    <col min="11746" max="11746" width="1.6640625" style="412" customWidth="1"/>
    <col min="11747" max="11748" width="3.21875" style="412" customWidth="1"/>
    <col min="11749" max="11749" width="1.6640625" style="412" customWidth="1"/>
    <col min="11750" max="11751" width="3.21875" style="412" customWidth="1"/>
    <col min="11752" max="11752" width="1.6640625" style="412" customWidth="1"/>
    <col min="11753" max="11754" width="3.21875" style="412" customWidth="1"/>
    <col min="11755" max="11755" width="1.6640625" style="412" customWidth="1"/>
    <col min="11756" max="11757" width="3.21875" style="412" customWidth="1"/>
    <col min="11758" max="11758" width="1.6640625" style="412" customWidth="1"/>
    <col min="11759" max="11760" width="3.21875" style="412" customWidth="1"/>
    <col min="11761" max="11761" width="1.6640625" style="412" customWidth="1"/>
    <col min="11762" max="11763" width="3.21875" style="412" customWidth="1"/>
    <col min="11764" max="11764" width="1.6640625" style="412" customWidth="1"/>
    <col min="11765" max="11766" width="3.21875" style="412" customWidth="1"/>
    <col min="11767" max="11767" width="1.6640625" style="412" customWidth="1"/>
    <col min="11768" max="11769" width="3.21875" style="412" customWidth="1"/>
    <col min="11770" max="11770" width="1.6640625" style="412" customWidth="1"/>
    <col min="11771" max="11772" width="3.21875" style="412" customWidth="1"/>
    <col min="11773" max="11773" width="1.6640625" style="412" customWidth="1"/>
    <col min="11774" max="11774" width="0.44140625" style="412" customWidth="1"/>
    <col min="11775" max="11777" width="3" style="412" customWidth="1"/>
    <col min="11778" max="11778" width="1.6640625" style="412" customWidth="1"/>
    <col min="11779" max="11780" width="3.21875" style="412" customWidth="1"/>
    <col min="11781" max="11781" width="1.6640625" style="412" customWidth="1"/>
    <col min="11782" max="11783" width="3.21875" style="412" customWidth="1"/>
    <col min="11784" max="11784" width="1.6640625" style="412" customWidth="1"/>
    <col min="11785" max="11786" width="3.21875" style="412" customWidth="1"/>
    <col min="11787" max="11787" width="1.6640625" style="412" customWidth="1"/>
    <col min="11788" max="11789" width="3.21875" style="412" customWidth="1"/>
    <col min="11790" max="11790" width="1.6640625" style="412" customWidth="1"/>
    <col min="11791" max="11792" width="3.21875" style="412" customWidth="1"/>
    <col min="11793" max="11793" width="1.6640625" style="412" customWidth="1"/>
    <col min="11794" max="11795" width="3.21875" style="412" customWidth="1"/>
    <col min="11796" max="11796" width="1.6640625" style="412" customWidth="1"/>
    <col min="11797" max="11798" width="3.21875" style="412" customWidth="1"/>
    <col min="11799" max="11799" width="1.6640625" style="412" customWidth="1"/>
    <col min="11800" max="11801" width="3.21875" style="412" customWidth="1"/>
    <col min="11802" max="11802" width="1.6640625" style="412" customWidth="1"/>
    <col min="11803" max="11804" width="3.21875" style="412" customWidth="1"/>
    <col min="11805" max="11805" width="1.6640625" style="412" customWidth="1"/>
    <col min="11806" max="11998" width="9" style="412"/>
    <col min="11999" max="11999" width="1.88671875" style="412" customWidth="1"/>
    <col min="12000" max="12000" width="17.44140625" style="412" customWidth="1"/>
    <col min="12001" max="12001" width="3.109375" style="412" customWidth="1"/>
    <col min="12002" max="12002" width="1.6640625" style="412" customWidth="1"/>
    <col min="12003" max="12004" width="3.21875" style="412" customWidth="1"/>
    <col min="12005" max="12005" width="1.6640625" style="412" customWidth="1"/>
    <col min="12006" max="12007" width="3.21875" style="412" customWidth="1"/>
    <col min="12008" max="12008" width="1.6640625" style="412" customWidth="1"/>
    <col min="12009" max="12010" width="3.21875" style="412" customWidth="1"/>
    <col min="12011" max="12011" width="1.6640625" style="412" customWidth="1"/>
    <col min="12012" max="12013" width="3.21875" style="412" customWidth="1"/>
    <col min="12014" max="12014" width="1.6640625" style="412" customWidth="1"/>
    <col min="12015" max="12016" width="3.21875" style="412" customWidth="1"/>
    <col min="12017" max="12017" width="1.6640625" style="412" customWidth="1"/>
    <col min="12018" max="12019" width="3.21875" style="412" customWidth="1"/>
    <col min="12020" max="12020" width="1.6640625" style="412" customWidth="1"/>
    <col min="12021" max="12022" width="3.21875" style="412" customWidth="1"/>
    <col min="12023" max="12023" width="1.6640625" style="412" customWidth="1"/>
    <col min="12024" max="12025" width="3.21875" style="412" customWidth="1"/>
    <col min="12026" max="12026" width="1.6640625" style="412" customWidth="1"/>
    <col min="12027" max="12028" width="3.21875" style="412" customWidth="1"/>
    <col min="12029" max="12029" width="1.6640625" style="412" customWidth="1"/>
    <col min="12030" max="12030" width="0.44140625" style="412" customWidth="1"/>
    <col min="12031" max="12033" width="3" style="412" customWidth="1"/>
    <col min="12034" max="12034" width="1.6640625" style="412" customWidth="1"/>
    <col min="12035" max="12036" width="3.21875" style="412" customWidth="1"/>
    <col min="12037" max="12037" width="1.6640625" style="412" customWidth="1"/>
    <col min="12038" max="12039" width="3.21875" style="412" customWidth="1"/>
    <col min="12040" max="12040" width="1.6640625" style="412" customWidth="1"/>
    <col min="12041" max="12042" width="3.21875" style="412" customWidth="1"/>
    <col min="12043" max="12043" width="1.6640625" style="412" customWidth="1"/>
    <col min="12044" max="12045" width="3.21875" style="412" customWidth="1"/>
    <col min="12046" max="12046" width="1.6640625" style="412" customWidth="1"/>
    <col min="12047" max="12048" width="3.21875" style="412" customWidth="1"/>
    <col min="12049" max="12049" width="1.6640625" style="412" customWidth="1"/>
    <col min="12050" max="12051" width="3.21875" style="412" customWidth="1"/>
    <col min="12052" max="12052" width="1.6640625" style="412" customWidth="1"/>
    <col min="12053" max="12054" width="3.21875" style="412" customWidth="1"/>
    <col min="12055" max="12055" width="1.6640625" style="412" customWidth="1"/>
    <col min="12056" max="12057" width="3.21875" style="412" customWidth="1"/>
    <col min="12058" max="12058" width="1.6640625" style="412" customWidth="1"/>
    <col min="12059" max="12060" width="3.21875" style="412" customWidth="1"/>
    <col min="12061" max="12061" width="1.6640625" style="412" customWidth="1"/>
    <col min="12062" max="12254" width="9" style="412"/>
    <col min="12255" max="12255" width="1.88671875" style="412" customWidth="1"/>
    <col min="12256" max="12256" width="17.44140625" style="412" customWidth="1"/>
    <col min="12257" max="12257" width="3.109375" style="412" customWidth="1"/>
    <col min="12258" max="12258" width="1.6640625" style="412" customWidth="1"/>
    <col min="12259" max="12260" width="3.21875" style="412" customWidth="1"/>
    <col min="12261" max="12261" width="1.6640625" style="412" customWidth="1"/>
    <col min="12262" max="12263" width="3.21875" style="412" customWidth="1"/>
    <col min="12264" max="12264" width="1.6640625" style="412" customWidth="1"/>
    <col min="12265" max="12266" width="3.21875" style="412" customWidth="1"/>
    <col min="12267" max="12267" width="1.6640625" style="412" customWidth="1"/>
    <col min="12268" max="12269" width="3.21875" style="412" customWidth="1"/>
    <col min="12270" max="12270" width="1.6640625" style="412" customWidth="1"/>
    <col min="12271" max="12272" width="3.21875" style="412" customWidth="1"/>
    <col min="12273" max="12273" width="1.6640625" style="412" customWidth="1"/>
    <col min="12274" max="12275" width="3.21875" style="412" customWidth="1"/>
    <col min="12276" max="12276" width="1.6640625" style="412" customWidth="1"/>
    <col min="12277" max="12278" width="3.21875" style="412" customWidth="1"/>
    <col min="12279" max="12279" width="1.6640625" style="412" customWidth="1"/>
    <col min="12280" max="12281" width="3.21875" style="412" customWidth="1"/>
    <col min="12282" max="12282" width="1.6640625" style="412" customWidth="1"/>
    <col min="12283" max="12284" width="3.21875" style="412" customWidth="1"/>
    <col min="12285" max="12285" width="1.6640625" style="412" customWidth="1"/>
    <col min="12286" max="12286" width="0.44140625" style="412" customWidth="1"/>
    <col min="12287" max="12289" width="3" style="412" customWidth="1"/>
    <col min="12290" max="12290" width="1.6640625" style="412" customWidth="1"/>
    <col min="12291" max="12292" width="3.21875" style="412" customWidth="1"/>
    <col min="12293" max="12293" width="1.6640625" style="412" customWidth="1"/>
    <col min="12294" max="12295" width="3.21875" style="412" customWidth="1"/>
    <col min="12296" max="12296" width="1.6640625" style="412" customWidth="1"/>
    <col min="12297" max="12298" width="3.21875" style="412" customWidth="1"/>
    <col min="12299" max="12299" width="1.6640625" style="412" customWidth="1"/>
    <col min="12300" max="12301" width="3.21875" style="412" customWidth="1"/>
    <col min="12302" max="12302" width="1.6640625" style="412" customWidth="1"/>
    <col min="12303" max="12304" width="3.21875" style="412" customWidth="1"/>
    <col min="12305" max="12305" width="1.6640625" style="412" customWidth="1"/>
    <col min="12306" max="12307" width="3.21875" style="412" customWidth="1"/>
    <col min="12308" max="12308" width="1.6640625" style="412" customWidth="1"/>
    <col min="12309" max="12310" width="3.21875" style="412" customWidth="1"/>
    <col min="12311" max="12311" width="1.6640625" style="412" customWidth="1"/>
    <col min="12312" max="12313" width="3.21875" style="412" customWidth="1"/>
    <col min="12314" max="12314" width="1.6640625" style="412" customWidth="1"/>
    <col min="12315" max="12316" width="3.21875" style="412" customWidth="1"/>
    <col min="12317" max="12317" width="1.6640625" style="412" customWidth="1"/>
    <col min="12318" max="12510" width="9" style="412"/>
    <col min="12511" max="12511" width="1.88671875" style="412" customWidth="1"/>
    <col min="12512" max="12512" width="17.44140625" style="412" customWidth="1"/>
    <col min="12513" max="12513" width="3.109375" style="412" customWidth="1"/>
    <col min="12514" max="12514" width="1.6640625" style="412" customWidth="1"/>
    <col min="12515" max="12516" width="3.21875" style="412" customWidth="1"/>
    <col min="12517" max="12517" width="1.6640625" style="412" customWidth="1"/>
    <col min="12518" max="12519" width="3.21875" style="412" customWidth="1"/>
    <col min="12520" max="12520" width="1.6640625" style="412" customWidth="1"/>
    <col min="12521" max="12522" width="3.21875" style="412" customWidth="1"/>
    <col min="12523" max="12523" width="1.6640625" style="412" customWidth="1"/>
    <col min="12524" max="12525" width="3.21875" style="412" customWidth="1"/>
    <col min="12526" max="12526" width="1.6640625" style="412" customWidth="1"/>
    <col min="12527" max="12528" width="3.21875" style="412" customWidth="1"/>
    <col min="12529" max="12529" width="1.6640625" style="412" customWidth="1"/>
    <col min="12530" max="12531" width="3.21875" style="412" customWidth="1"/>
    <col min="12532" max="12532" width="1.6640625" style="412" customWidth="1"/>
    <col min="12533" max="12534" width="3.21875" style="412" customWidth="1"/>
    <col min="12535" max="12535" width="1.6640625" style="412" customWidth="1"/>
    <col min="12536" max="12537" width="3.21875" style="412" customWidth="1"/>
    <col min="12538" max="12538" width="1.6640625" style="412" customWidth="1"/>
    <col min="12539" max="12540" width="3.21875" style="412" customWidth="1"/>
    <col min="12541" max="12541" width="1.6640625" style="412" customWidth="1"/>
    <col min="12542" max="12542" width="0.44140625" style="412" customWidth="1"/>
    <col min="12543" max="12545" width="3" style="412" customWidth="1"/>
    <col min="12546" max="12546" width="1.6640625" style="412" customWidth="1"/>
    <col min="12547" max="12548" width="3.21875" style="412" customWidth="1"/>
    <col min="12549" max="12549" width="1.6640625" style="412" customWidth="1"/>
    <col min="12550" max="12551" width="3.21875" style="412" customWidth="1"/>
    <col min="12552" max="12552" width="1.6640625" style="412" customWidth="1"/>
    <col min="12553" max="12554" width="3.21875" style="412" customWidth="1"/>
    <col min="12555" max="12555" width="1.6640625" style="412" customWidth="1"/>
    <col min="12556" max="12557" width="3.21875" style="412" customWidth="1"/>
    <col min="12558" max="12558" width="1.6640625" style="412" customWidth="1"/>
    <col min="12559" max="12560" width="3.21875" style="412" customWidth="1"/>
    <col min="12561" max="12561" width="1.6640625" style="412" customWidth="1"/>
    <col min="12562" max="12563" width="3.21875" style="412" customWidth="1"/>
    <col min="12564" max="12564" width="1.6640625" style="412" customWidth="1"/>
    <col min="12565" max="12566" width="3.21875" style="412" customWidth="1"/>
    <col min="12567" max="12567" width="1.6640625" style="412" customWidth="1"/>
    <col min="12568" max="12569" width="3.21875" style="412" customWidth="1"/>
    <col min="12570" max="12570" width="1.6640625" style="412" customWidth="1"/>
    <col min="12571" max="12572" width="3.21875" style="412" customWidth="1"/>
    <col min="12573" max="12573" width="1.6640625" style="412" customWidth="1"/>
    <col min="12574" max="12766" width="9" style="412"/>
    <col min="12767" max="12767" width="1.88671875" style="412" customWidth="1"/>
    <col min="12768" max="12768" width="17.44140625" style="412" customWidth="1"/>
    <col min="12769" max="12769" width="3.109375" style="412" customWidth="1"/>
    <col min="12770" max="12770" width="1.6640625" style="412" customWidth="1"/>
    <col min="12771" max="12772" width="3.21875" style="412" customWidth="1"/>
    <col min="12773" max="12773" width="1.6640625" style="412" customWidth="1"/>
    <col min="12774" max="12775" width="3.21875" style="412" customWidth="1"/>
    <col min="12776" max="12776" width="1.6640625" style="412" customWidth="1"/>
    <col min="12777" max="12778" width="3.21875" style="412" customWidth="1"/>
    <col min="12779" max="12779" width="1.6640625" style="412" customWidth="1"/>
    <col min="12780" max="12781" width="3.21875" style="412" customWidth="1"/>
    <col min="12782" max="12782" width="1.6640625" style="412" customWidth="1"/>
    <col min="12783" max="12784" width="3.21875" style="412" customWidth="1"/>
    <col min="12785" max="12785" width="1.6640625" style="412" customWidth="1"/>
    <col min="12786" max="12787" width="3.21875" style="412" customWidth="1"/>
    <col min="12788" max="12788" width="1.6640625" style="412" customWidth="1"/>
    <col min="12789" max="12790" width="3.21875" style="412" customWidth="1"/>
    <col min="12791" max="12791" width="1.6640625" style="412" customWidth="1"/>
    <col min="12792" max="12793" width="3.21875" style="412" customWidth="1"/>
    <col min="12794" max="12794" width="1.6640625" style="412" customWidth="1"/>
    <col min="12795" max="12796" width="3.21875" style="412" customWidth="1"/>
    <col min="12797" max="12797" width="1.6640625" style="412" customWidth="1"/>
    <col min="12798" max="12798" width="0.44140625" style="412" customWidth="1"/>
    <col min="12799" max="12801" width="3" style="412" customWidth="1"/>
    <col min="12802" max="12802" width="1.6640625" style="412" customWidth="1"/>
    <col min="12803" max="12804" width="3.21875" style="412" customWidth="1"/>
    <col min="12805" max="12805" width="1.6640625" style="412" customWidth="1"/>
    <col min="12806" max="12807" width="3.21875" style="412" customWidth="1"/>
    <col min="12808" max="12808" width="1.6640625" style="412" customWidth="1"/>
    <col min="12809" max="12810" width="3.21875" style="412" customWidth="1"/>
    <col min="12811" max="12811" width="1.6640625" style="412" customWidth="1"/>
    <col min="12812" max="12813" width="3.21875" style="412" customWidth="1"/>
    <col min="12814" max="12814" width="1.6640625" style="412" customWidth="1"/>
    <col min="12815" max="12816" width="3.21875" style="412" customWidth="1"/>
    <col min="12817" max="12817" width="1.6640625" style="412" customWidth="1"/>
    <col min="12818" max="12819" width="3.21875" style="412" customWidth="1"/>
    <col min="12820" max="12820" width="1.6640625" style="412" customWidth="1"/>
    <col min="12821" max="12822" width="3.21875" style="412" customWidth="1"/>
    <col min="12823" max="12823" width="1.6640625" style="412" customWidth="1"/>
    <col min="12824" max="12825" width="3.21875" style="412" customWidth="1"/>
    <col min="12826" max="12826" width="1.6640625" style="412" customWidth="1"/>
    <col min="12827" max="12828" width="3.21875" style="412" customWidth="1"/>
    <col min="12829" max="12829" width="1.6640625" style="412" customWidth="1"/>
    <col min="12830" max="13022" width="9" style="412"/>
    <col min="13023" max="13023" width="1.88671875" style="412" customWidth="1"/>
    <col min="13024" max="13024" width="17.44140625" style="412" customWidth="1"/>
    <col min="13025" max="13025" width="3.109375" style="412" customWidth="1"/>
    <col min="13026" max="13026" width="1.6640625" style="412" customWidth="1"/>
    <col min="13027" max="13028" width="3.21875" style="412" customWidth="1"/>
    <col min="13029" max="13029" width="1.6640625" style="412" customWidth="1"/>
    <col min="13030" max="13031" width="3.21875" style="412" customWidth="1"/>
    <col min="13032" max="13032" width="1.6640625" style="412" customWidth="1"/>
    <col min="13033" max="13034" width="3.21875" style="412" customWidth="1"/>
    <col min="13035" max="13035" width="1.6640625" style="412" customWidth="1"/>
    <col min="13036" max="13037" width="3.21875" style="412" customWidth="1"/>
    <col min="13038" max="13038" width="1.6640625" style="412" customWidth="1"/>
    <col min="13039" max="13040" width="3.21875" style="412" customWidth="1"/>
    <col min="13041" max="13041" width="1.6640625" style="412" customWidth="1"/>
    <col min="13042" max="13043" width="3.21875" style="412" customWidth="1"/>
    <col min="13044" max="13044" width="1.6640625" style="412" customWidth="1"/>
    <col min="13045" max="13046" width="3.21875" style="412" customWidth="1"/>
    <col min="13047" max="13047" width="1.6640625" style="412" customWidth="1"/>
    <col min="13048" max="13049" width="3.21875" style="412" customWidth="1"/>
    <col min="13050" max="13050" width="1.6640625" style="412" customWidth="1"/>
    <col min="13051" max="13052" width="3.21875" style="412" customWidth="1"/>
    <col min="13053" max="13053" width="1.6640625" style="412" customWidth="1"/>
    <col min="13054" max="13054" width="0.44140625" style="412" customWidth="1"/>
    <col min="13055" max="13057" width="3" style="412" customWidth="1"/>
    <col min="13058" max="13058" width="1.6640625" style="412" customWidth="1"/>
    <col min="13059" max="13060" width="3.21875" style="412" customWidth="1"/>
    <col min="13061" max="13061" width="1.6640625" style="412" customWidth="1"/>
    <col min="13062" max="13063" width="3.21875" style="412" customWidth="1"/>
    <col min="13064" max="13064" width="1.6640625" style="412" customWidth="1"/>
    <col min="13065" max="13066" width="3.21875" style="412" customWidth="1"/>
    <col min="13067" max="13067" width="1.6640625" style="412" customWidth="1"/>
    <col min="13068" max="13069" width="3.21875" style="412" customWidth="1"/>
    <col min="13070" max="13070" width="1.6640625" style="412" customWidth="1"/>
    <col min="13071" max="13072" width="3.21875" style="412" customWidth="1"/>
    <col min="13073" max="13073" width="1.6640625" style="412" customWidth="1"/>
    <col min="13074" max="13075" width="3.21875" style="412" customWidth="1"/>
    <col min="13076" max="13076" width="1.6640625" style="412" customWidth="1"/>
    <col min="13077" max="13078" width="3.21875" style="412" customWidth="1"/>
    <col min="13079" max="13079" width="1.6640625" style="412" customWidth="1"/>
    <col min="13080" max="13081" width="3.21875" style="412" customWidth="1"/>
    <col min="13082" max="13082" width="1.6640625" style="412" customWidth="1"/>
    <col min="13083" max="13084" width="3.21875" style="412" customWidth="1"/>
    <col min="13085" max="13085" width="1.6640625" style="412" customWidth="1"/>
    <col min="13086" max="13278" width="9" style="412"/>
    <col min="13279" max="13279" width="1.88671875" style="412" customWidth="1"/>
    <col min="13280" max="13280" width="17.44140625" style="412" customWidth="1"/>
    <col min="13281" max="13281" width="3.109375" style="412" customWidth="1"/>
    <col min="13282" max="13282" width="1.6640625" style="412" customWidth="1"/>
    <col min="13283" max="13284" width="3.21875" style="412" customWidth="1"/>
    <col min="13285" max="13285" width="1.6640625" style="412" customWidth="1"/>
    <col min="13286" max="13287" width="3.21875" style="412" customWidth="1"/>
    <col min="13288" max="13288" width="1.6640625" style="412" customWidth="1"/>
    <col min="13289" max="13290" width="3.21875" style="412" customWidth="1"/>
    <col min="13291" max="13291" width="1.6640625" style="412" customWidth="1"/>
    <col min="13292" max="13293" width="3.21875" style="412" customWidth="1"/>
    <col min="13294" max="13294" width="1.6640625" style="412" customWidth="1"/>
    <col min="13295" max="13296" width="3.21875" style="412" customWidth="1"/>
    <col min="13297" max="13297" width="1.6640625" style="412" customWidth="1"/>
    <col min="13298" max="13299" width="3.21875" style="412" customWidth="1"/>
    <col min="13300" max="13300" width="1.6640625" style="412" customWidth="1"/>
    <col min="13301" max="13302" width="3.21875" style="412" customWidth="1"/>
    <col min="13303" max="13303" width="1.6640625" style="412" customWidth="1"/>
    <col min="13304" max="13305" width="3.21875" style="412" customWidth="1"/>
    <col min="13306" max="13306" width="1.6640625" style="412" customWidth="1"/>
    <col min="13307" max="13308" width="3.21875" style="412" customWidth="1"/>
    <col min="13309" max="13309" width="1.6640625" style="412" customWidth="1"/>
    <col min="13310" max="13310" width="0.44140625" style="412" customWidth="1"/>
    <col min="13311" max="13313" width="3" style="412" customWidth="1"/>
    <col min="13314" max="13314" width="1.6640625" style="412" customWidth="1"/>
    <col min="13315" max="13316" width="3.21875" style="412" customWidth="1"/>
    <col min="13317" max="13317" width="1.6640625" style="412" customWidth="1"/>
    <col min="13318" max="13319" width="3.21875" style="412" customWidth="1"/>
    <col min="13320" max="13320" width="1.6640625" style="412" customWidth="1"/>
    <col min="13321" max="13322" width="3.21875" style="412" customWidth="1"/>
    <col min="13323" max="13323" width="1.6640625" style="412" customWidth="1"/>
    <col min="13324" max="13325" width="3.21875" style="412" customWidth="1"/>
    <col min="13326" max="13326" width="1.6640625" style="412" customWidth="1"/>
    <col min="13327" max="13328" width="3.21875" style="412" customWidth="1"/>
    <col min="13329" max="13329" width="1.6640625" style="412" customWidth="1"/>
    <col min="13330" max="13331" width="3.21875" style="412" customWidth="1"/>
    <col min="13332" max="13332" width="1.6640625" style="412" customWidth="1"/>
    <col min="13333" max="13334" width="3.21875" style="412" customWidth="1"/>
    <col min="13335" max="13335" width="1.6640625" style="412" customWidth="1"/>
    <col min="13336" max="13337" width="3.21875" style="412" customWidth="1"/>
    <col min="13338" max="13338" width="1.6640625" style="412" customWidth="1"/>
    <col min="13339" max="13340" width="3.21875" style="412" customWidth="1"/>
    <col min="13341" max="13341" width="1.6640625" style="412" customWidth="1"/>
    <col min="13342" max="13534" width="9" style="412"/>
    <col min="13535" max="13535" width="1.88671875" style="412" customWidth="1"/>
    <col min="13536" max="13536" width="17.44140625" style="412" customWidth="1"/>
    <col min="13537" max="13537" width="3.109375" style="412" customWidth="1"/>
    <col min="13538" max="13538" width="1.6640625" style="412" customWidth="1"/>
    <col min="13539" max="13540" width="3.21875" style="412" customWidth="1"/>
    <col min="13541" max="13541" width="1.6640625" style="412" customWidth="1"/>
    <col min="13542" max="13543" width="3.21875" style="412" customWidth="1"/>
    <col min="13544" max="13544" width="1.6640625" style="412" customWidth="1"/>
    <col min="13545" max="13546" width="3.21875" style="412" customWidth="1"/>
    <col min="13547" max="13547" width="1.6640625" style="412" customWidth="1"/>
    <col min="13548" max="13549" width="3.21875" style="412" customWidth="1"/>
    <col min="13550" max="13550" width="1.6640625" style="412" customWidth="1"/>
    <col min="13551" max="13552" width="3.21875" style="412" customWidth="1"/>
    <col min="13553" max="13553" width="1.6640625" style="412" customWidth="1"/>
    <col min="13554" max="13555" width="3.21875" style="412" customWidth="1"/>
    <col min="13556" max="13556" width="1.6640625" style="412" customWidth="1"/>
    <col min="13557" max="13558" width="3.21875" style="412" customWidth="1"/>
    <col min="13559" max="13559" width="1.6640625" style="412" customWidth="1"/>
    <col min="13560" max="13561" width="3.21875" style="412" customWidth="1"/>
    <col min="13562" max="13562" width="1.6640625" style="412" customWidth="1"/>
    <col min="13563" max="13564" width="3.21875" style="412" customWidth="1"/>
    <col min="13565" max="13565" width="1.6640625" style="412" customWidth="1"/>
    <col min="13566" max="13566" width="0.44140625" style="412" customWidth="1"/>
    <col min="13567" max="13569" width="3" style="412" customWidth="1"/>
    <col min="13570" max="13570" width="1.6640625" style="412" customWidth="1"/>
    <col min="13571" max="13572" width="3.21875" style="412" customWidth="1"/>
    <col min="13573" max="13573" width="1.6640625" style="412" customWidth="1"/>
    <col min="13574" max="13575" width="3.21875" style="412" customWidth="1"/>
    <col min="13576" max="13576" width="1.6640625" style="412" customWidth="1"/>
    <col min="13577" max="13578" width="3.21875" style="412" customWidth="1"/>
    <col min="13579" max="13579" width="1.6640625" style="412" customWidth="1"/>
    <col min="13580" max="13581" width="3.21875" style="412" customWidth="1"/>
    <col min="13582" max="13582" width="1.6640625" style="412" customWidth="1"/>
    <col min="13583" max="13584" width="3.21875" style="412" customWidth="1"/>
    <col min="13585" max="13585" width="1.6640625" style="412" customWidth="1"/>
    <col min="13586" max="13587" width="3.21875" style="412" customWidth="1"/>
    <col min="13588" max="13588" width="1.6640625" style="412" customWidth="1"/>
    <col min="13589" max="13590" width="3.21875" style="412" customWidth="1"/>
    <col min="13591" max="13591" width="1.6640625" style="412" customWidth="1"/>
    <col min="13592" max="13593" width="3.21875" style="412" customWidth="1"/>
    <col min="13594" max="13594" width="1.6640625" style="412" customWidth="1"/>
    <col min="13595" max="13596" width="3.21875" style="412" customWidth="1"/>
    <col min="13597" max="13597" width="1.6640625" style="412" customWidth="1"/>
    <col min="13598" max="13790" width="9" style="412"/>
    <col min="13791" max="13791" width="1.88671875" style="412" customWidth="1"/>
    <col min="13792" max="13792" width="17.44140625" style="412" customWidth="1"/>
    <col min="13793" max="13793" width="3.109375" style="412" customWidth="1"/>
    <col min="13794" max="13794" width="1.6640625" style="412" customWidth="1"/>
    <col min="13795" max="13796" width="3.21875" style="412" customWidth="1"/>
    <col min="13797" max="13797" width="1.6640625" style="412" customWidth="1"/>
    <col min="13798" max="13799" width="3.21875" style="412" customWidth="1"/>
    <col min="13800" max="13800" width="1.6640625" style="412" customWidth="1"/>
    <col min="13801" max="13802" width="3.21875" style="412" customWidth="1"/>
    <col min="13803" max="13803" width="1.6640625" style="412" customWidth="1"/>
    <col min="13804" max="13805" width="3.21875" style="412" customWidth="1"/>
    <col min="13806" max="13806" width="1.6640625" style="412" customWidth="1"/>
    <col min="13807" max="13808" width="3.21875" style="412" customWidth="1"/>
    <col min="13809" max="13809" width="1.6640625" style="412" customWidth="1"/>
    <col min="13810" max="13811" width="3.21875" style="412" customWidth="1"/>
    <col min="13812" max="13812" width="1.6640625" style="412" customWidth="1"/>
    <col min="13813" max="13814" width="3.21875" style="412" customWidth="1"/>
    <col min="13815" max="13815" width="1.6640625" style="412" customWidth="1"/>
    <col min="13816" max="13817" width="3.21875" style="412" customWidth="1"/>
    <col min="13818" max="13818" width="1.6640625" style="412" customWidth="1"/>
    <col min="13819" max="13820" width="3.21875" style="412" customWidth="1"/>
    <col min="13821" max="13821" width="1.6640625" style="412" customWidth="1"/>
    <col min="13822" max="13822" width="0.44140625" style="412" customWidth="1"/>
    <col min="13823" max="13825" width="3" style="412" customWidth="1"/>
    <col min="13826" max="13826" width="1.6640625" style="412" customWidth="1"/>
    <col min="13827" max="13828" width="3.21875" style="412" customWidth="1"/>
    <col min="13829" max="13829" width="1.6640625" style="412" customWidth="1"/>
    <col min="13830" max="13831" width="3.21875" style="412" customWidth="1"/>
    <col min="13832" max="13832" width="1.6640625" style="412" customWidth="1"/>
    <col min="13833" max="13834" width="3.21875" style="412" customWidth="1"/>
    <col min="13835" max="13835" width="1.6640625" style="412" customWidth="1"/>
    <col min="13836" max="13837" width="3.21875" style="412" customWidth="1"/>
    <col min="13838" max="13838" width="1.6640625" style="412" customWidth="1"/>
    <col min="13839" max="13840" width="3.21875" style="412" customWidth="1"/>
    <col min="13841" max="13841" width="1.6640625" style="412" customWidth="1"/>
    <col min="13842" max="13843" width="3.21875" style="412" customWidth="1"/>
    <col min="13844" max="13844" width="1.6640625" style="412" customWidth="1"/>
    <col min="13845" max="13846" width="3.21875" style="412" customWidth="1"/>
    <col min="13847" max="13847" width="1.6640625" style="412" customWidth="1"/>
    <col min="13848" max="13849" width="3.21875" style="412" customWidth="1"/>
    <col min="13850" max="13850" width="1.6640625" style="412" customWidth="1"/>
    <col min="13851" max="13852" width="3.21875" style="412" customWidth="1"/>
    <col min="13853" max="13853" width="1.6640625" style="412" customWidth="1"/>
    <col min="13854" max="14046" width="9" style="412"/>
    <col min="14047" max="14047" width="1.88671875" style="412" customWidth="1"/>
    <col min="14048" max="14048" width="17.44140625" style="412" customWidth="1"/>
    <col min="14049" max="14049" width="3.109375" style="412" customWidth="1"/>
    <col min="14050" max="14050" width="1.6640625" style="412" customWidth="1"/>
    <col min="14051" max="14052" width="3.21875" style="412" customWidth="1"/>
    <col min="14053" max="14053" width="1.6640625" style="412" customWidth="1"/>
    <col min="14054" max="14055" width="3.21875" style="412" customWidth="1"/>
    <col min="14056" max="14056" width="1.6640625" style="412" customWidth="1"/>
    <col min="14057" max="14058" width="3.21875" style="412" customWidth="1"/>
    <col min="14059" max="14059" width="1.6640625" style="412" customWidth="1"/>
    <col min="14060" max="14061" width="3.21875" style="412" customWidth="1"/>
    <col min="14062" max="14062" width="1.6640625" style="412" customWidth="1"/>
    <col min="14063" max="14064" width="3.21875" style="412" customWidth="1"/>
    <col min="14065" max="14065" width="1.6640625" style="412" customWidth="1"/>
    <col min="14066" max="14067" width="3.21875" style="412" customWidth="1"/>
    <col min="14068" max="14068" width="1.6640625" style="412" customWidth="1"/>
    <col min="14069" max="14070" width="3.21875" style="412" customWidth="1"/>
    <col min="14071" max="14071" width="1.6640625" style="412" customWidth="1"/>
    <col min="14072" max="14073" width="3.21875" style="412" customWidth="1"/>
    <col min="14074" max="14074" width="1.6640625" style="412" customWidth="1"/>
    <col min="14075" max="14076" width="3.21875" style="412" customWidth="1"/>
    <col min="14077" max="14077" width="1.6640625" style="412" customWidth="1"/>
    <col min="14078" max="14078" width="0.44140625" style="412" customWidth="1"/>
    <col min="14079" max="14081" width="3" style="412" customWidth="1"/>
    <col min="14082" max="14082" width="1.6640625" style="412" customWidth="1"/>
    <col min="14083" max="14084" width="3.21875" style="412" customWidth="1"/>
    <col min="14085" max="14085" width="1.6640625" style="412" customWidth="1"/>
    <col min="14086" max="14087" width="3.21875" style="412" customWidth="1"/>
    <col min="14088" max="14088" width="1.6640625" style="412" customWidth="1"/>
    <col min="14089" max="14090" width="3.21875" style="412" customWidth="1"/>
    <col min="14091" max="14091" width="1.6640625" style="412" customWidth="1"/>
    <col min="14092" max="14093" width="3.21875" style="412" customWidth="1"/>
    <col min="14094" max="14094" width="1.6640625" style="412" customWidth="1"/>
    <col min="14095" max="14096" width="3.21875" style="412" customWidth="1"/>
    <col min="14097" max="14097" width="1.6640625" style="412" customWidth="1"/>
    <col min="14098" max="14099" width="3.21875" style="412" customWidth="1"/>
    <col min="14100" max="14100" width="1.6640625" style="412" customWidth="1"/>
    <col min="14101" max="14102" width="3.21875" style="412" customWidth="1"/>
    <col min="14103" max="14103" width="1.6640625" style="412" customWidth="1"/>
    <col min="14104" max="14105" width="3.21875" style="412" customWidth="1"/>
    <col min="14106" max="14106" width="1.6640625" style="412" customWidth="1"/>
    <col min="14107" max="14108" width="3.21875" style="412" customWidth="1"/>
    <col min="14109" max="14109" width="1.6640625" style="412" customWidth="1"/>
    <col min="14110" max="14302" width="9" style="412"/>
    <col min="14303" max="14303" width="1.88671875" style="412" customWidth="1"/>
    <col min="14304" max="14304" width="17.44140625" style="412" customWidth="1"/>
    <col min="14305" max="14305" width="3.109375" style="412" customWidth="1"/>
    <col min="14306" max="14306" width="1.6640625" style="412" customWidth="1"/>
    <col min="14307" max="14308" width="3.21875" style="412" customWidth="1"/>
    <col min="14309" max="14309" width="1.6640625" style="412" customWidth="1"/>
    <col min="14310" max="14311" width="3.21875" style="412" customWidth="1"/>
    <col min="14312" max="14312" width="1.6640625" style="412" customWidth="1"/>
    <col min="14313" max="14314" width="3.21875" style="412" customWidth="1"/>
    <col min="14315" max="14315" width="1.6640625" style="412" customWidth="1"/>
    <col min="14316" max="14317" width="3.21875" style="412" customWidth="1"/>
    <col min="14318" max="14318" width="1.6640625" style="412" customWidth="1"/>
    <col min="14319" max="14320" width="3.21875" style="412" customWidth="1"/>
    <col min="14321" max="14321" width="1.6640625" style="412" customWidth="1"/>
    <col min="14322" max="14323" width="3.21875" style="412" customWidth="1"/>
    <col min="14324" max="14324" width="1.6640625" style="412" customWidth="1"/>
    <col min="14325" max="14326" width="3.21875" style="412" customWidth="1"/>
    <col min="14327" max="14327" width="1.6640625" style="412" customWidth="1"/>
    <col min="14328" max="14329" width="3.21875" style="412" customWidth="1"/>
    <col min="14330" max="14330" width="1.6640625" style="412" customWidth="1"/>
    <col min="14331" max="14332" width="3.21875" style="412" customWidth="1"/>
    <col min="14333" max="14333" width="1.6640625" style="412" customWidth="1"/>
    <col min="14334" max="14334" width="0.44140625" style="412" customWidth="1"/>
    <col min="14335" max="14337" width="3" style="412" customWidth="1"/>
    <col min="14338" max="14338" width="1.6640625" style="412" customWidth="1"/>
    <col min="14339" max="14340" width="3.21875" style="412" customWidth="1"/>
    <col min="14341" max="14341" width="1.6640625" style="412" customWidth="1"/>
    <col min="14342" max="14343" width="3.21875" style="412" customWidth="1"/>
    <col min="14344" max="14344" width="1.6640625" style="412" customWidth="1"/>
    <col min="14345" max="14346" width="3.21875" style="412" customWidth="1"/>
    <col min="14347" max="14347" width="1.6640625" style="412" customWidth="1"/>
    <col min="14348" max="14349" width="3.21875" style="412" customWidth="1"/>
    <col min="14350" max="14350" width="1.6640625" style="412" customWidth="1"/>
    <col min="14351" max="14352" width="3.21875" style="412" customWidth="1"/>
    <col min="14353" max="14353" width="1.6640625" style="412" customWidth="1"/>
    <col min="14354" max="14355" width="3.21875" style="412" customWidth="1"/>
    <col min="14356" max="14356" width="1.6640625" style="412" customWidth="1"/>
    <col min="14357" max="14358" width="3.21875" style="412" customWidth="1"/>
    <col min="14359" max="14359" width="1.6640625" style="412" customWidth="1"/>
    <col min="14360" max="14361" width="3.21875" style="412" customWidth="1"/>
    <col min="14362" max="14362" width="1.6640625" style="412" customWidth="1"/>
    <col min="14363" max="14364" width="3.21875" style="412" customWidth="1"/>
    <col min="14365" max="14365" width="1.6640625" style="412" customWidth="1"/>
    <col min="14366" max="14558" width="9" style="412"/>
    <col min="14559" max="14559" width="1.88671875" style="412" customWidth="1"/>
    <col min="14560" max="14560" width="17.44140625" style="412" customWidth="1"/>
    <col min="14561" max="14561" width="3.109375" style="412" customWidth="1"/>
    <col min="14562" max="14562" width="1.6640625" style="412" customWidth="1"/>
    <col min="14563" max="14564" width="3.21875" style="412" customWidth="1"/>
    <col min="14565" max="14565" width="1.6640625" style="412" customWidth="1"/>
    <col min="14566" max="14567" width="3.21875" style="412" customWidth="1"/>
    <col min="14568" max="14568" width="1.6640625" style="412" customWidth="1"/>
    <col min="14569" max="14570" width="3.21875" style="412" customWidth="1"/>
    <col min="14571" max="14571" width="1.6640625" style="412" customWidth="1"/>
    <col min="14572" max="14573" width="3.21875" style="412" customWidth="1"/>
    <col min="14574" max="14574" width="1.6640625" style="412" customWidth="1"/>
    <col min="14575" max="14576" width="3.21875" style="412" customWidth="1"/>
    <col min="14577" max="14577" width="1.6640625" style="412" customWidth="1"/>
    <col min="14578" max="14579" width="3.21875" style="412" customWidth="1"/>
    <col min="14580" max="14580" width="1.6640625" style="412" customWidth="1"/>
    <col min="14581" max="14582" width="3.21875" style="412" customWidth="1"/>
    <col min="14583" max="14583" width="1.6640625" style="412" customWidth="1"/>
    <col min="14584" max="14585" width="3.21875" style="412" customWidth="1"/>
    <col min="14586" max="14586" width="1.6640625" style="412" customWidth="1"/>
    <col min="14587" max="14588" width="3.21875" style="412" customWidth="1"/>
    <col min="14589" max="14589" width="1.6640625" style="412" customWidth="1"/>
    <col min="14590" max="14590" width="0.44140625" style="412" customWidth="1"/>
    <col min="14591" max="14593" width="3" style="412" customWidth="1"/>
    <col min="14594" max="14594" width="1.6640625" style="412" customWidth="1"/>
    <col min="14595" max="14596" width="3.21875" style="412" customWidth="1"/>
    <col min="14597" max="14597" width="1.6640625" style="412" customWidth="1"/>
    <col min="14598" max="14599" width="3.21875" style="412" customWidth="1"/>
    <col min="14600" max="14600" width="1.6640625" style="412" customWidth="1"/>
    <col min="14601" max="14602" width="3.21875" style="412" customWidth="1"/>
    <col min="14603" max="14603" width="1.6640625" style="412" customWidth="1"/>
    <col min="14604" max="14605" width="3.21875" style="412" customWidth="1"/>
    <col min="14606" max="14606" width="1.6640625" style="412" customWidth="1"/>
    <col min="14607" max="14608" width="3.21875" style="412" customWidth="1"/>
    <col min="14609" max="14609" width="1.6640625" style="412" customWidth="1"/>
    <col min="14610" max="14611" width="3.21875" style="412" customWidth="1"/>
    <col min="14612" max="14612" width="1.6640625" style="412" customWidth="1"/>
    <col min="14613" max="14614" width="3.21875" style="412" customWidth="1"/>
    <col min="14615" max="14615" width="1.6640625" style="412" customWidth="1"/>
    <col min="14616" max="14617" width="3.21875" style="412" customWidth="1"/>
    <col min="14618" max="14618" width="1.6640625" style="412" customWidth="1"/>
    <col min="14619" max="14620" width="3.21875" style="412" customWidth="1"/>
    <col min="14621" max="14621" width="1.6640625" style="412" customWidth="1"/>
    <col min="14622" max="14814" width="9" style="412"/>
    <col min="14815" max="14815" width="1.88671875" style="412" customWidth="1"/>
    <col min="14816" max="14816" width="17.44140625" style="412" customWidth="1"/>
    <col min="14817" max="14817" width="3.109375" style="412" customWidth="1"/>
    <col min="14818" max="14818" width="1.6640625" style="412" customWidth="1"/>
    <col min="14819" max="14820" width="3.21875" style="412" customWidth="1"/>
    <col min="14821" max="14821" width="1.6640625" style="412" customWidth="1"/>
    <col min="14822" max="14823" width="3.21875" style="412" customWidth="1"/>
    <col min="14824" max="14824" width="1.6640625" style="412" customWidth="1"/>
    <col min="14825" max="14826" width="3.21875" style="412" customWidth="1"/>
    <col min="14827" max="14827" width="1.6640625" style="412" customWidth="1"/>
    <col min="14828" max="14829" width="3.21875" style="412" customWidth="1"/>
    <col min="14830" max="14830" width="1.6640625" style="412" customWidth="1"/>
    <col min="14831" max="14832" width="3.21875" style="412" customWidth="1"/>
    <col min="14833" max="14833" width="1.6640625" style="412" customWidth="1"/>
    <col min="14834" max="14835" width="3.21875" style="412" customWidth="1"/>
    <col min="14836" max="14836" width="1.6640625" style="412" customWidth="1"/>
    <col min="14837" max="14838" width="3.21875" style="412" customWidth="1"/>
    <col min="14839" max="14839" width="1.6640625" style="412" customWidth="1"/>
    <col min="14840" max="14841" width="3.21875" style="412" customWidth="1"/>
    <col min="14842" max="14842" width="1.6640625" style="412" customWidth="1"/>
    <col min="14843" max="14844" width="3.21875" style="412" customWidth="1"/>
    <col min="14845" max="14845" width="1.6640625" style="412" customWidth="1"/>
    <col min="14846" max="14846" width="0.44140625" style="412" customWidth="1"/>
    <col min="14847" max="14849" width="3" style="412" customWidth="1"/>
    <col min="14850" max="14850" width="1.6640625" style="412" customWidth="1"/>
    <col min="14851" max="14852" width="3.21875" style="412" customWidth="1"/>
    <col min="14853" max="14853" width="1.6640625" style="412" customWidth="1"/>
    <col min="14854" max="14855" width="3.21875" style="412" customWidth="1"/>
    <col min="14856" max="14856" width="1.6640625" style="412" customWidth="1"/>
    <col min="14857" max="14858" width="3.21875" style="412" customWidth="1"/>
    <col min="14859" max="14859" width="1.6640625" style="412" customWidth="1"/>
    <col min="14860" max="14861" width="3.21875" style="412" customWidth="1"/>
    <col min="14862" max="14862" width="1.6640625" style="412" customWidth="1"/>
    <col min="14863" max="14864" width="3.21875" style="412" customWidth="1"/>
    <col min="14865" max="14865" width="1.6640625" style="412" customWidth="1"/>
    <col min="14866" max="14867" width="3.21875" style="412" customWidth="1"/>
    <col min="14868" max="14868" width="1.6640625" style="412" customWidth="1"/>
    <col min="14869" max="14870" width="3.21875" style="412" customWidth="1"/>
    <col min="14871" max="14871" width="1.6640625" style="412" customWidth="1"/>
    <col min="14872" max="14873" width="3.21875" style="412" customWidth="1"/>
    <col min="14874" max="14874" width="1.6640625" style="412" customWidth="1"/>
    <col min="14875" max="14876" width="3.21875" style="412" customWidth="1"/>
    <col min="14877" max="14877" width="1.6640625" style="412" customWidth="1"/>
    <col min="14878" max="15070" width="9" style="412"/>
    <col min="15071" max="15071" width="1.88671875" style="412" customWidth="1"/>
    <col min="15072" max="15072" width="17.44140625" style="412" customWidth="1"/>
    <col min="15073" max="15073" width="3.109375" style="412" customWidth="1"/>
    <col min="15074" max="15074" width="1.6640625" style="412" customWidth="1"/>
    <col min="15075" max="15076" width="3.21875" style="412" customWidth="1"/>
    <col min="15077" max="15077" width="1.6640625" style="412" customWidth="1"/>
    <col min="15078" max="15079" width="3.21875" style="412" customWidth="1"/>
    <col min="15080" max="15080" width="1.6640625" style="412" customWidth="1"/>
    <col min="15081" max="15082" width="3.21875" style="412" customWidth="1"/>
    <col min="15083" max="15083" width="1.6640625" style="412" customWidth="1"/>
    <col min="15084" max="15085" width="3.21875" style="412" customWidth="1"/>
    <col min="15086" max="15086" width="1.6640625" style="412" customWidth="1"/>
    <col min="15087" max="15088" width="3.21875" style="412" customWidth="1"/>
    <col min="15089" max="15089" width="1.6640625" style="412" customWidth="1"/>
    <col min="15090" max="15091" width="3.21875" style="412" customWidth="1"/>
    <col min="15092" max="15092" width="1.6640625" style="412" customWidth="1"/>
    <col min="15093" max="15094" width="3.21875" style="412" customWidth="1"/>
    <col min="15095" max="15095" width="1.6640625" style="412" customWidth="1"/>
    <col min="15096" max="15097" width="3.21875" style="412" customWidth="1"/>
    <col min="15098" max="15098" width="1.6640625" style="412" customWidth="1"/>
    <col min="15099" max="15100" width="3.21875" style="412" customWidth="1"/>
    <col min="15101" max="15101" width="1.6640625" style="412" customWidth="1"/>
    <col min="15102" max="15102" width="0.44140625" style="412" customWidth="1"/>
    <col min="15103" max="15105" width="3" style="412" customWidth="1"/>
    <col min="15106" max="15106" width="1.6640625" style="412" customWidth="1"/>
    <col min="15107" max="15108" width="3.21875" style="412" customWidth="1"/>
    <col min="15109" max="15109" width="1.6640625" style="412" customWidth="1"/>
    <col min="15110" max="15111" width="3.21875" style="412" customWidth="1"/>
    <col min="15112" max="15112" width="1.6640625" style="412" customWidth="1"/>
    <col min="15113" max="15114" width="3.21875" style="412" customWidth="1"/>
    <col min="15115" max="15115" width="1.6640625" style="412" customWidth="1"/>
    <col min="15116" max="15117" width="3.21875" style="412" customWidth="1"/>
    <col min="15118" max="15118" width="1.6640625" style="412" customWidth="1"/>
    <col min="15119" max="15120" width="3.21875" style="412" customWidth="1"/>
    <col min="15121" max="15121" width="1.6640625" style="412" customWidth="1"/>
    <col min="15122" max="15123" width="3.21875" style="412" customWidth="1"/>
    <col min="15124" max="15124" width="1.6640625" style="412" customWidth="1"/>
    <col min="15125" max="15126" width="3.21875" style="412" customWidth="1"/>
    <col min="15127" max="15127" width="1.6640625" style="412" customWidth="1"/>
    <col min="15128" max="15129" width="3.21875" style="412" customWidth="1"/>
    <col min="15130" max="15130" width="1.6640625" style="412" customWidth="1"/>
    <col min="15131" max="15132" width="3.21875" style="412" customWidth="1"/>
    <col min="15133" max="15133" width="1.6640625" style="412" customWidth="1"/>
    <col min="15134" max="15326" width="9" style="412"/>
    <col min="15327" max="15327" width="1.88671875" style="412" customWidth="1"/>
    <col min="15328" max="15328" width="17.44140625" style="412" customWidth="1"/>
    <col min="15329" max="15329" width="3.109375" style="412" customWidth="1"/>
    <col min="15330" max="15330" width="1.6640625" style="412" customWidth="1"/>
    <col min="15331" max="15332" width="3.21875" style="412" customWidth="1"/>
    <col min="15333" max="15333" width="1.6640625" style="412" customWidth="1"/>
    <col min="15334" max="15335" width="3.21875" style="412" customWidth="1"/>
    <col min="15336" max="15336" width="1.6640625" style="412" customWidth="1"/>
    <col min="15337" max="15338" width="3.21875" style="412" customWidth="1"/>
    <col min="15339" max="15339" width="1.6640625" style="412" customWidth="1"/>
    <col min="15340" max="15341" width="3.21875" style="412" customWidth="1"/>
    <col min="15342" max="15342" width="1.6640625" style="412" customWidth="1"/>
    <col min="15343" max="15344" width="3.21875" style="412" customWidth="1"/>
    <col min="15345" max="15345" width="1.6640625" style="412" customWidth="1"/>
    <col min="15346" max="15347" width="3.21875" style="412" customWidth="1"/>
    <col min="15348" max="15348" width="1.6640625" style="412" customWidth="1"/>
    <col min="15349" max="15350" width="3.21875" style="412" customWidth="1"/>
    <col min="15351" max="15351" width="1.6640625" style="412" customWidth="1"/>
    <col min="15352" max="15353" width="3.21875" style="412" customWidth="1"/>
    <col min="15354" max="15354" width="1.6640625" style="412" customWidth="1"/>
    <col min="15355" max="15356" width="3.21875" style="412" customWidth="1"/>
    <col min="15357" max="15357" width="1.6640625" style="412" customWidth="1"/>
    <col min="15358" max="15358" width="0.44140625" style="412" customWidth="1"/>
    <col min="15359" max="15361" width="3" style="412" customWidth="1"/>
    <col min="15362" max="15362" width="1.6640625" style="412" customWidth="1"/>
    <col min="15363" max="15364" width="3.21875" style="412" customWidth="1"/>
    <col min="15365" max="15365" width="1.6640625" style="412" customWidth="1"/>
    <col min="15366" max="15367" width="3.21875" style="412" customWidth="1"/>
    <col min="15368" max="15368" width="1.6640625" style="412" customWidth="1"/>
    <col min="15369" max="15370" width="3.21875" style="412" customWidth="1"/>
    <col min="15371" max="15371" width="1.6640625" style="412" customWidth="1"/>
    <col min="15372" max="15373" width="3.21875" style="412" customWidth="1"/>
    <col min="15374" max="15374" width="1.6640625" style="412" customWidth="1"/>
    <col min="15375" max="15376" width="3.21875" style="412" customWidth="1"/>
    <col min="15377" max="15377" width="1.6640625" style="412" customWidth="1"/>
    <col min="15378" max="15379" width="3.21875" style="412" customWidth="1"/>
    <col min="15380" max="15380" width="1.6640625" style="412" customWidth="1"/>
    <col min="15381" max="15382" width="3.21875" style="412" customWidth="1"/>
    <col min="15383" max="15383" width="1.6640625" style="412" customWidth="1"/>
    <col min="15384" max="15385" width="3.21875" style="412" customWidth="1"/>
    <col min="15386" max="15386" width="1.6640625" style="412" customWidth="1"/>
    <col min="15387" max="15388" width="3.21875" style="412" customWidth="1"/>
    <col min="15389" max="15389" width="1.6640625" style="412" customWidth="1"/>
    <col min="15390" max="15582" width="9" style="412"/>
    <col min="15583" max="15583" width="1.88671875" style="412" customWidth="1"/>
    <col min="15584" max="15584" width="17.44140625" style="412" customWidth="1"/>
    <col min="15585" max="15585" width="3.109375" style="412" customWidth="1"/>
    <col min="15586" max="15586" width="1.6640625" style="412" customWidth="1"/>
    <col min="15587" max="15588" width="3.21875" style="412" customWidth="1"/>
    <col min="15589" max="15589" width="1.6640625" style="412" customWidth="1"/>
    <col min="15590" max="15591" width="3.21875" style="412" customWidth="1"/>
    <col min="15592" max="15592" width="1.6640625" style="412" customWidth="1"/>
    <col min="15593" max="15594" width="3.21875" style="412" customWidth="1"/>
    <col min="15595" max="15595" width="1.6640625" style="412" customWidth="1"/>
    <col min="15596" max="15597" width="3.21875" style="412" customWidth="1"/>
    <col min="15598" max="15598" width="1.6640625" style="412" customWidth="1"/>
    <col min="15599" max="15600" width="3.21875" style="412" customWidth="1"/>
    <col min="15601" max="15601" width="1.6640625" style="412" customWidth="1"/>
    <col min="15602" max="15603" width="3.21875" style="412" customWidth="1"/>
    <col min="15604" max="15604" width="1.6640625" style="412" customWidth="1"/>
    <col min="15605" max="15606" width="3.21875" style="412" customWidth="1"/>
    <col min="15607" max="15607" width="1.6640625" style="412" customWidth="1"/>
    <col min="15608" max="15609" width="3.21875" style="412" customWidth="1"/>
    <col min="15610" max="15610" width="1.6640625" style="412" customWidth="1"/>
    <col min="15611" max="15612" width="3.21875" style="412" customWidth="1"/>
    <col min="15613" max="15613" width="1.6640625" style="412" customWidth="1"/>
    <col min="15614" max="15614" width="0.44140625" style="412" customWidth="1"/>
    <col min="15615" max="15617" width="3" style="412" customWidth="1"/>
    <col min="15618" max="15618" width="1.6640625" style="412" customWidth="1"/>
    <col min="15619" max="15620" width="3.21875" style="412" customWidth="1"/>
    <col min="15621" max="15621" width="1.6640625" style="412" customWidth="1"/>
    <col min="15622" max="15623" width="3.21875" style="412" customWidth="1"/>
    <col min="15624" max="15624" width="1.6640625" style="412" customWidth="1"/>
    <col min="15625" max="15626" width="3.21875" style="412" customWidth="1"/>
    <col min="15627" max="15627" width="1.6640625" style="412" customWidth="1"/>
    <col min="15628" max="15629" width="3.21875" style="412" customWidth="1"/>
    <col min="15630" max="15630" width="1.6640625" style="412" customWidth="1"/>
    <col min="15631" max="15632" width="3.21875" style="412" customWidth="1"/>
    <col min="15633" max="15633" width="1.6640625" style="412" customWidth="1"/>
    <col min="15634" max="15635" width="3.21875" style="412" customWidth="1"/>
    <col min="15636" max="15636" width="1.6640625" style="412" customWidth="1"/>
    <col min="15637" max="15638" width="3.21875" style="412" customWidth="1"/>
    <col min="15639" max="15639" width="1.6640625" style="412" customWidth="1"/>
    <col min="15640" max="15641" width="3.21875" style="412" customWidth="1"/>
    <col min="15642" max="15642" width="1.6640625" style="412" customWidth="1"/>
    <col min="15643" max="15644" width="3.21875" style="412" customWidth="1"/>
    <col min="15645" max="15645" width="1.6640625" style="412" customWidth="1"/>
    <col min="15646" max="15838" width="9" style="412"/>
    <col min="15839" max="15839" width="1.88671875" style="412" customWidth="1"/>
    <col min="15840" max="15840" width="17.44140625" style="412" customWidth="1"/>
    <col min="15841" max="15841" width="3.109375" style="412" customWidth="1"/>
    <col min="15842" max="15842" width="1.6640625" style="412" customWidth="1"/>
    <col min="15843" max="15844" width="3.21875" style="412" customWidth="1"/>
    <col min="15845" max="15845" width="1.6640625" style="412" customWidth="1"/>
    <col min="15846" max="15847" width="3.21875" style="412" customWidth="1"/>
    <col min="15848" max="15848" width="1.6640625" style="412" customWidth="1"/>
    <col min="15849" max="15850" width="3.21875" style="412" customWidth="1"/>
    <col min="15851" max="15851" width="1.6640625" style="412" customWidth="1"/>
    <col min="15852" max="15853" width="3.21875" style="412" customWidth="1"/>
    <col min="15854" max="15854" width="1.6640625" style="412" customWidth="1"/>
    <col min="15855" max="15856" width="3.21875" style="412" customWidth="1"/>
    <col min="15857" max="15857" width="1.6640625" style="412" customWidth="1"/>
    <col min="15858" max="15859" width="3.21875" style="412" customWidth="1"/>
    <col min="15860" max="15860" width="1.6640625" style="412" customWidth="1"/>
    <col min="15861" max="15862" width="3.21875" style="412" customWidth="1"/>
    <col min="15863" max="15863" width="1.6640625" style="412" customWidth="1"/>
    <col min="15864" max="15865" width="3.21875" style="412" customWidth="1"/>
    <col min="15866" max="15866" width="1.6640625" style="412" customWidth="1"/>
    <col min="15867" max="15868" width="3.21875" style="412" customWidth="1"/>
    <col min="15869" max="15869" width="1.6640625" style="412" customWidth="1"/>
    <col min="15870" max="15870" width="0.44140625" style="412" customWidth="1"/>
    <col min="15871" max="15873" width="3" style="412" customWidth="1"/>
    <col min="15874" max="15874" width="1.6640625" style="412" customWidth="1"/>
    <col min="15875" max="15876" width="3.21875" style="412" customWidth="1"/>
    <col min="15877" max="15877" width="1.6640625" style="412" customWidth="1"/>
    <col min="15878" max="15879" width="3.21875" style="412" customWidth="1"/>
    <col min="15880" max="15880" width="1.6640625" style="412" customWidth="1"/>
    <col min="15881" max="15882" width="3.21875" style="412" customWidth="1"/>
    <col min="15883" max="15883" width="1.6640625" style="412" customWidth="1"/>
    <col min="15884" max="15885" width="3.21875" style="412" customWidth="1"/>
    <col min="15886" max="15886" width="1.6640625" style="412" customWidth="1"/>
    <col min="15887" max="15888" width="3.21875" style="412" customWidth="1"/>
    <col min="15889" max="15889" width="1.6640625" style="412" customWidth="1"/>
    <col min="15890" max="15891" width="3.21875" style="412" customWidth="1"/>
    <col min="15892" max="15892" width="1.6640625" style="412" customWidth="1"/>
    <col min="15893" max="15894" width="3.21875" style="412" customWidth="1"/>
    <col min="15895" max="15895" width="1.6640625" style="412" customWidth="1"/>
    <col min="15896" max="15897" width="3.21875" style="412" customWidth="1"/>
    <col min="15898" max="15898" width="1.6640625" style="412" customWidth="1"/>
    <col min="15899" max="15900" width="3.21875" style="412" customWidth="1"/>
    <col min="15901" max="15901" width="1.6640625" style="412" customWidth="1"/>
    <col min="15902" max="16094" width="9" style="412"/>
    <col min="16095" max="16095" width="1.88671875" style="412" customWidth="1"/>
    <col min="16096" max="16096" width="17.44140625" style="412" customWidth="1"/>
    <col min="16097" max="16097" width="3.109375" style="412" customWidth="1"/>
    <col min="16098" max="16098" width="1.6640625" style="412" customWidth="1"/>
    <col min="16099" max="16100" width="3.21875" style="412" customWidth="1"/>
    <col min="16101" max="16101" width="1.6640625" style="412" customWidth="1"/>
    <col min="16102" max="16103" width="3.21875" style="412" customWidth="1"/>
    <col min="16104" max="16104" width="1.6640625" style="412" customWidth="1"/>
    <col min="16105" max="16106" width="3.21875" style="412" customWidth="1"/>
    <col min="16107" max="16107" width="1.6640625" style="412" customWidth="1"/>
    <col min="16108" max="16109" width="3.21875" style="412" customWidth="1"/>
    <col min="16110" max="16110" width="1.6640625" style="412" customWidth="1"/>
    <col min="16111" max="16112" width="3.21875" style="412" customWidth="1"/>
    <col min="16113" max="16113" width="1.6640625" style="412" customWidth="1"/>
    <col min="16114" max="16115" width="3.21875" style="412" customWidth="1"/>
    <col min="16116" max="16116" width="1.6640625" style="412" customWidth="1"/>
    <col min="16117" max="16118" width="3.21875" style="412" customWidth="1"/>
    <col min="16119" max="16119" width="1.6640625" style="412" customWidth="1"/>
    <col min="16120" max="16121" width="3.21875" style="412" customWidth="1"/>
    <col min="16122" max="16122" width="1.6640625" style="412" customWidth="1"/>
    <col min="16123" max="16124" width="3.21875" style="412" customWidth="1"/>
    <col min="16125" max="16125" width="1.6640625" style="412" customWidth="1"/>
    <col min="16126" max="16126" width="0.44140625" style="412" customWidth="1"/>
    <col min="16127" max="16129" width="3" style="412" customWidth="1"/>
    <col min="16130" max="16130" width="1.6640625" style="412" customWidth="1"/>
    <col min="16131" max="16132" width="3.21875" style="412" customWidth="1"/>
    <col min="16133" max="16133" width="1.6640625" style="412" customWidth="1"/>
    <col min="16134" max="16135" width="3.21875" style="412" customWidth="1"/>
    <col min="16136" max="16136" width="1.6640625" style="412" customWidth="1"/>
    <col min="16137" max="16138" width="3.21875" style="412" customWidth="1"/>
    <col min="16139" max="16139" width="1.6640625" style="412" customWidth="1"/>
    <col min="16140" max="16141" width="3.21875" style="412" customWidth="1"/>
    <col min="16142" max="16142" width="1.6640625" style="412" customWidth="1"/>
    <col min="16143" max="16144" width="3.21875" style="412" customWidth="1"/>
    <col min="16145" max="16145" width="1.6640625" style="412" customWidth="1"/>
    <col min="16146" max="16147" width="3.21875" style="412" customWidth="1"/>
    <col min="16148" max="16148" width="1.6640625" style="412" customWidth="1"/>
    <col min="16149" max="16150" width="3.21875" style="412" customWidth="1"/>
    <col min="16151" max="16151" width="1.6640625" style="412" customWidth="1"/>
    <col min="16152" max="16153" width="3.21875" style="412" customWidth="1"/>
    <col min="16154" max="16154" width="1.6640625" style="412" customWidth="1"/>
    <col min="16155" max="16156" width="3.21875" style="412" customWidth="1"/>
    <col min="16157" max="16157" width="1.6640625" style="412" customWidth="1"/>
    <col min="16158" max="16384" width="9" style="412"/>
  </cols>
  <sheetData>
    <row r="1" spans="1:64" ht="13.2">
      <c r="A1" s="977" t="str" cm="1">
        <f t="array" aca="1" ref="A1" ca="1">"○参考1　"&amp;INDIRECT("'学校入力シート（要入力）'!$J$42")&amp;"年度版　財務比率等の階層区分（全体）"</f>
        <v>○参考1　2025年度版　財務比率等の階層区分（全体）</v>
      </c>
      <c r="B1" s="977"/>
      <c r="C1" s="978"/>
      <c r="D1" s="979"/>
      <c r="E1" s="978"/>
      <c r="F1" s="978"/>
      <c r="G1" s="979"/>
      <c r="H1" s="978"/>
      <c r="I1" s="978"/>
      <c r="J1" s="979"/>
      <c r="K1" s="978"/>
      <c r="L1" s="978"/>
      <c r="M1" s="979"/>
      <c r="N1" s="978"/>
      <c r="O1" s="978"/>
      <c r="P1" s="979"/>
      <c r="Q1" s="978"/>
      <c r="R1" s="978"/>
      <c r="S1" s="979"/>
      <c r="T1" s="978"/>
      <c r="U1" s="978"/>
      <c r="V1" s="979"/>
      <c r="W1" s="978"/>
      <c r="X1" s="617"/>
      <c r="Y1" s="979"/>
      <c r="Z1" s="978"/>
      <c r="AA1" s="978"/>
      <c r="AB1" s="979"/>
      <c r="AC1" s="978"/>
      <c r="AD1" s="615"/>
      <c r="AE1" s="979"/>
      <c r="BK1" s="545"/>
    </row>
    <row r="2" spans="1:64" ht="3.75" customHeight="1">
      <c r="A2" s="979"/>
      <c r="B2" s="977"/>
      <c r="C2" s="978"/>
      <c r="D2" s="979"/>
      <c r="E2" s="978"/>
      <c r="F2" s="978"/>
      <c r="G2" s="979"/>
      <c r="H2" s="978"/>
      <c r="I2" s="978"/>
      <c r="J2" s="979"/>
      <c r="K2" s="978"/>
      <c r="L2" s="978"/>
      <c r="M2" s="979"/>
      <c r="N2" s="978"/>
      <c r="O2" s="978"/>
      <c r="P2" s="979"/>
      <c r="Q2" s="978"/>
      <c r="R2" s="978"/>
      <c r="S2" s="979"/>
      <c r="T2" s="978"/>
      <c r="U2" s="978"/>
      <c r="V2" s="979"/>
      <c r="W2" s="978"/>
      <c r="X2" s="980"/>
      <c r="Y2" s="979"/>
      <c r="Z2" s="978"/>
      <c r="AA2" s="978"/>
      <c r="AB2" s="979"/>
      <c r="AC2" s="978"/>
      <c r="AD2" s="978"/>
      <c r="AE2" s="979"/>
    </row>
    <row r="3" spans="1:64" ht="10.5" customHeight="1">
      <c r="A3" s="2346" t="str" cm="1">
        <f t="array" aca="1" ref="A3" ca="1">"※財務は"&amp;INDIRECT("'学校入力シート（要入力）'!$I$10")&amp;"年度決算値、人数は"&amp;INDIRECT("'学校入力シート（要入力）'!$J$42")&amp;"年5月1日現在数。ただし、人数を使った比率のうち中途退学者率は"&amp;INDIRECT("'学校入力シート（要入力）'!$I$10")&amp;"年度実績。　"</f>
        <v>※財務は2024年度決算値、人数は2025年5月1日現在数。ただし、人数を使った比率のうち中途退学者率は2024年度実績。　</v>
      </c>
      <c r="B3" s="2346"/>
      <c r="C3" s="2346"/>
      <c r="D3" s="2346"/>
      <c r="E3" s="2346"/>
      <c r="F3" s="2346"/>
      <c r="G3" s="2346"/>
      <c r="H3" s="2346"/>
      <c r="I3" s="2346"/>
      <c r="J3" s="2346"/>
      <c r="K3" s="2346"/>
      <c r="L3" s="2346"/>
      <c r="M3" s="2346"/>
      <c r="N3" s="2346"/>
      <c r="O3" s="2346"/>
      <c r="P3" s="2346"/>
      <c r="Q3" s="2346"/>
      <c r="R3" s="2346"/>
      <c r="S3" s="2346"/>
      <c r="T3" s="2346"/>
      <c r="U3" s="2346"/>
      <c r="V3" s="2346"/>
      <c r="W3" s="2346"/>
      <c r="X3" s="2346"/>
      <c r="Y3" s="2346"/>
      <c r="Z3" s="2346"/>
      <c r="AA3" s="2346"/>
      <c r="AB3" s="2346"/>
      <c r="AC3" s="2346"/>
      <c r="AD3" s="2346"/>
      <c r="AE3" s="2346"/>
    </row>
    <row r="4" spans="1:64" ht="15" customHeight="1">
      <c r="A4" s="1026" t="s">
        <v>1103</v>
      </c>
      <c r="B4" s="470"/>
      <c r="C4" s="471"/>
      <c r="D4" s="546"/>
      <c r="E4" s="547"/>
      <c r="F4" s="547"/>
      <c r="G4" s="547"/>
      <c r="H4" s="547"/>
      <c r="I4" s="547"/>
      <c r="J4" s="547"/>
      <c r="K4" s="547"/>
      <c r="L4" s="547"/>
      <c r="M4" s="547"/>
      <c r="N4" s="547"/>
      <c r="O4" s="547"/>
      <c r="P4" s="547"/>
      <c r="Q4" s="547"/>
      <c r="R4" s="547"/>
      <c r="S4" s="547"/>
      <c r="T4" s="547"/>
      <c r="U4" s="547"/>
      <c r="V4" s="547"/>
      <c r="W4" s="547"/>
      <c r="X4" s="547"/>
      <c r="Y4" s="548"/>
      <c r="Z4" s="547"/>
      <c r="AA4" s="547"/>
      <c r="AB4" s="547"/>
      <c r="AC4" s="547"/>
      <c r="AD4" s="549"/>
      <c r="AE4" s="550"/>
      <c r="AF4" s="470"/>
    </row>
    <row r="5" spans="1:64" ht="24.75" customHeight="1">
      <c r="A5" s="2334" t="s">
        <v>1096</v>
      </c>
      <c r="B5" s="2334"/>
      <c r="C5" s="614"/>
      <c r="D5" s="615"/>
      <c r="E5" s="616"/>
      <c r="F5" s="616"/>
      <c r="G5" s="615"/>
      <c r="H5" s="616"/>
      <c r="I5" s="615"/>
      <c r="J5" s="615"/>
      <c r="K5" s="616"/>
      <c r="L5" s="615"/>
      <c r="M5" s="615"/>
      <c r="N5" s="615"/>
      <c r="O5" s="617"/>
      <c r="P5" s="615"/>
      <c r="Q5" s="615"/>
      <c r="R5" s="615"/>
      <c r="S5" s="615"/>
      <c r="T5" s="617"/>
      <c r="U5" s="615"/>
      <c r="V5" s="615"/>
      <c r="W5" s="615"/>
      <c r="X5" s="615"/>
      <c r="Y5" s="618"/>
      <c r="Z5" s="615"/>
      <c r="AA5" s="615"/>
      <c r="AB5" s="615"/>
      <c r="AC5" s="615"/>
      <c r="AD5" s="615"/>
      <c r="AE5" s="615"/>
      <c r="AH5" s="2334" t="s">
        <v>735</v>
      </c>
      <c r="AI5" s="2334"/>
      <c r="AJ5" s="636"/>
      <c r="AK5" s="615"/>
      <c r="AL5" s="616"/>
      <c r="AM5" s="616"/>
      <c r="AN5" s="615"/>
      <c r="AO5" s="616"/>
      <c r="AP5" s="615"/>
      <c r="AQ5" s="615"/>
      <c r="AR5" s="616"/>
      <c r="AS5" s="615"/>
      <c r="AT5" s="615"/>
      <c r="AU5" s="615"/>
      <c r="AV5" s="617"/>
      <c r="AW5" s="615"/>
      <c r="AX5" s="615"/>
      <c r="AY5" s="615"/>
      <c r="AZ5" s="615"/>
      <c r="BA5" s="617"/>
      <c r="BB5" s="615"/>
      <c r="BC5" s="615"/>
      <c r="BD5" s="615"/>
      <c r="BE5" s="617"/>
      <c r="BF5" s="651"/>
      <c r="BG5" s="615"/>
      <c r="BH5" s="615"/>
      <c r="BI5" s="615"/>
      <c r="BJ5" s="615"/>
      <c r="BK5" s="615"/>
      <c r="BL5" s="636"/>
    </row>
    <row r="6" spans="1:64" s="551" customFormat="1" ht="24.75" customHeight="1">
      <c r="A6" s="2343" t="s">
        <v>719</v>
      </c>
      <c r="B6" s="2341"/>
      <c r="C6" s="930" t="s">
        <v>720</v>
      </c>
      <c r="D6" s="2336" t="s">
        <v>854</v>
      </c>
      <c r="E6" s="2342"/>
      <c r="F6" s="2336" t="s">
        <v>896</v>
      </c>
      <c r="G6" s="2342"/>
      <c r="H6" s="2342"/>
      <c r="I6" s="2336" t="s">
        <v>897</v>
      </c>
      <c r="J6" s="2342"/>
      <c r="K6" s="2342"/>
      <c r="L6" s="2336" t="s">
        <v>898</v>
      </c>
      <c r="M6" s="2342"/>
      <c r="N6" s="2342"/>
      <c r="O6" s="2336" t="s">
        <v>899</v>
      </c>
      <c r="P6" s="2342"/>
      <c r="Q6" s="2342"/>
      <c r="R6" s="2336" t="s">
        <v>900</v>
      </c>
      <c r="S6" s="2342"/>
      <c r="T6" s="2342"/>
      <c r="U6" s="2336" t="s">
        <v>901</v>
      </c>
      <c r="V6" s="2342"/>
      <c r="W6" s="2342"/>
      <c r="X6" s="2336" t="s">
        <v>902</v>
      </c>
      <c r="Y6" s="2342"/>
      <c r="Z6" s="2342"/>
      <c r="AA6" s="2336" t="s">
        <v>903</v>
      </c>
      <c r="AB6" s="2342"/>
      <c r="AC6" s="2342"/>
      <c r="AD6" s="2336" t="s">
        <v>904</v>
      </c>
      <c r="AE6" s="2337"/>
      <c r="AH6" s="2343" t="s">
        <v>719</v>
      </c>
      <c r="AI6" s="2341"/>
      <c r="AJ6" s="930" t="s">
        <v>720</v>
      </c>
      <c r="AK6" s="2336" t="s">
        <v>854</v>
      </c>
      <c r="AL6" s="2342"/>
      <c r="AM6" s="2336" t="s">
        <v>896</v>
      </c>
      <c r="AN6" s="2342"/>
      <c r="AO6" s="2342"/>
      <c r="AP6" s="2336" t="s">
        <v>897</v>
      </c>
      <c r="AQ6" s="2342"/>
      <c r="AR6" s="2342"/>
      <c r="AS6" s="2336" t="s">
        <v>898</v>
      </c>
      <c r="AT6" s="2342"/>
      <c r="AU6" s="2342"/>
      <c r="AV6" s="2336" t="s">
        <v>899</v>
      </c>
      <c r="AW6" s="2342"/>
      <c r="AX6" s="2342"/>
      <c r="AY6" s="2336" t="s">
        <v>900</v>
      </c>
      <c r="AZ6" s="2342"/>
      <c r="BA6" s="2342"/>
      <c r="BB6" s="2336" t="s">
        <v>901</v>
      </c>
      <c r="BC6" s="2342"/>
      <c r="BD6" s="2342"/>
      <c r="BE6" s="2336" t="s">
        <v>902</v>
      </c>
      <c r="BF6" s="2342"/>
      <c r="BG6" s="2342"/>
      <c r="BH6" s="2336" t="s">
        <v>903</v>
      </c>
      <c r="BI6" s="2342"/>
      <c r="BJ6" s="2342"/>
      <c r="BK6" s="2336" t="s">
        <v>904</v>
      </c>
      <c r="BL6" s="2337"/>
    </row>
    <row r="7" spans="1:64" s="470" customFormat="1" ht="24.75" customHeight="1">
      <c r="A7" s="885">
        <v>1</v>
      </c>
      <c r="B7" s="619" t="s">
        <v>721</v>
      </c>
      <c r="C7" s="1041">
        <v>567</v>
      </c>
      <c r="D7" s="1042" t="s">
        <v>512</v>
      </c>
      <c r="E7" s="620">
        <v>-20.721191999999999</v>
      </c>
      <c r="F7" s="1042">
        <v>-20.721191000000001</v>
      </c>
      <c r="G7" s="620" t="s">
        <v>512</v>
      </c>
      <c r="H7" s="621">
        <v>-12.132472999999999</v>
      </c>
      <c r="I7" s="1043">
        <v>-12.132472</v>
      </c>
      <c r="J7" s="620" t="s">
        <v>512</v>
      </c>
      <c r="K7" s="621">
        <v>-8.0805709999999991</v>
      </c>
      <c r="L7" s="1042">
        <v>-8.0805699999999998</v>
      </c>
      <c r="M7" s="620" t="s">
        <v>512</v>
      </c>
      <c r="N7" s="621">
        <v>-4.2729850000000003</v>
      </c>
      <c r="O7" s="1042">
        <v>-4.2729840000000001</v>
      </c>
      <c r="P7" s="620" t="s">
        <v>512</v>
      </c>
      <c r="Q7" s="621">
        <v>-0.799763</v>
      </c>
      <c r="R7" s="1042">
        <v>-0.79976200000000008</v>
      </c>
      <c r="S7" s="620" t="s">
        <v>512</v>
      </c>
      <c r="T7" s="621">
        <v>1.6871319999999999</v>
      </c>
      <c r="U7" s="1042">
        <v>1.687133</v>
      </c>
      <c r="V7" s="620" t="s">
        <v>512</v>
      </c>
      <c r="W7" s="621">
        <v>3.6159499999999998</v>
      </c>
      <c r="X7" s="1043">
        <v>3.6159509999999999</v>
      </c>
      <c r="Y7" s="622" t="s">
        <v>512</v>
      </c>
      <c r="Z7" s="621">
        <v>6.43194</v>
      </c>
      <c r="AA7" s="1042">
        <v>6.4319409999999992</v>
      </c>
      <c r="AB7" s="620" t="s">
        <v>512</v>
      </c>
      <c r="AC7" s="621">
        <v>11.521761000000001</v>
      </c>
      <c r="AD7" s="1043">
        <v>11.521762000000001</v>
      </c>
      <c r="AE7" s="623" t="s">
        <v>512</v>
      </c>
      <c r="AF7" s="651"/>
      <c r="AG7" s="651"/>
      <c r="AH7" s="1044">
        <v>1</v>
      </c>
      <c r="AI7" s="1045" t="s">
        <v>721</v>
      </c>
      <c r="AJ7" s="1041">
        <v>90</v>
      </c>
      <c r="AK7" s="1042" t="s">
        <v>512</v>
      </c>
      <c r="AL7" s="620">
        <v>-38.044225999999995</v>
      </c>
      <c r="AM7" s="1042">
        <v>-38.044224999999997</v>
      </c>
      <c r="AN7" s="620" t="s">
        <v>512</v>
      </c>
      <c r="AO7" s="621">
        <v>-30.811059</v>
      </c>
      <c r="AP7" s="1043">
        <v>-30.811058000000003</v>
      </c>
      <c r="AQ7" s="620" t="s">
        <v>512</v>
      </c>
      <c r="AR7" s="621">
        <v>-21.249163999999997</v>
      </c>
      <c r="AS7" s="1042">
        <v>-21.249162999999999</v>
      </c>
      <c r="AT7" s="620" t="s">
        <v>512</v>
      </c>
      <c r="AU7" s="621">
        <v>-13.245334999999999</v>
      </c>
      <c r="AV7" s="1042">
        <v>-13.245334</v>
      </c>
      <c r="AW7" s="620" t="s">
        <v>512</v>
      </c>
      <c r="AX7" s="621">
        <v>-9.8091840000000001</v>
      </c>
      <c r="AY7" s="1042">
        <v>-9.8091830000000009</v>
      </c>
      <c r="AZ7" s="620" t="s">
        <v>512</v>
      </c>
      <c r="BA7" s="621">
        <v>-4.5898479999999999</v>
      </c>
      <c r="BB7" s="1042">
        <v>-4.5898469999999998</v>
      </c>
      <c r="BC7" s="620" t="s">
        <v>512</v>
      </c>
      <c r="BD7" s="621">
        <v>-1.128287</v>
      </c>
      <c r="BE7" s="1043">
        <v>-1.1282860000000001</v>
      </c>
      <c r="BF7" s="622" t="s">
        <v>512</v>
      </c>
      <c r="BG7" s="621">
        <v>1.7885880000000001</v>
      </c>
      <c r="BH7" s="1042">
        <v>1.7885890000000002</v>
      </c>
      <c r="BI7" s="620" t="s">
        <v>512</v>
      </c>
      <c r="BJ7" s="621">
        <v>4.3453840000000001</v>
      </c>
      <c r="BK7" s="1043">
        <v>4.3453850000000003</v>
      </c>
      <c r="BL7" s="623" t="s">
        <v>512</v>
      </c>
    </row>
    <row r="8" spans="1:64" ht="24.75" customHeight="1">
      <c r="A8" s="931">
        <v>2</v>
      </c>
      <c r="B8" s="624" t="s">
        <v>722</v>
      </c>
      <c r="C8" s="625">
        <v>567</v>
      </c>
      <c r="D8" s="626" t="s">
        <v>512</v>
      </c>
      <c r="E8" s="627">
        <v>70.127923999999993</v>
      </c>
      <c r="F8" s="626">
        <v>70.127922999999996</v>
      </c>
      <c r="G8" s="627" t="s">
        <v>512</v>
      </c>
      <c r="H8" s="552">
        <v>65.286955000000006</v>
      </c>
      <c r="I8" s="553">
        <v>65.286953999999994</v>
      </c>
      <c r="J8" s="627" t="s">
        <v>512</v>
      </c>
      <c r="K8" s="552">
        <v>60.872170999999994</v>
      </c>
      <c r="L8" s="626">
        <v>60.87216999999999</v>
      </c>
      <c r="M8" s="627" t="s">
        <v>512</v>
      </c>
      <c r="N8" s="552">
        <v>57.684922999999998</v>
      </c>
      <c r="O8" s="626">
        <v>57.684921999999993</v>
      </c>
      <c r="P8" s="627" t="s">
        <v>512</v>
      </c>
      <c r="Q8" s="552">
        <v>54.971725999999997</v>
      </c>
      <c r="R8" s="626">
        <v>54.971724999999992</v>
      </c>
      <c r="S8" s="627" t="s">
        <v>512</v>
      </c>
      <c r="T8" s="552">
        <v>52.07132</v>
      </c>
      <c r="U8" s="626">
        <v>52.071318999999995</v>
      </c>
      <c r="V8" s="627" t="s">
        <v>512</v>
      </c>
      <c r="W8" s="552">
        <v>48.342692999999997</v>
      </c>
      <c r="X8" s="553">
        <v>48.342692</v>
      </c>
      <c r="Y8" s="628" t="s">
        <v>512</v>
      </c>
      <c r="Z8" s="552">
        <v>45.464135999999996</v>
      </c>
      <c r="AA8" s="553">
        <v>45.464134999999999</v>
      </c>
      <c r="AB8" s="627" t="s">
        <v>512</v>
      </c>
      <c r="AC8" s="552">
        <v>40.735001999999994</v>
      </c>
      <c r="AD8" s="553">
        <v>40.735000999999997</v>
      </c>
      <c r="AE8" s="554" t="s">
        <v>512</v>
      </c>
      <c r="AF8" s="651"/>
      <c r="AG8" s="651"/>
      <c r="AH8" s="1046">
        <v>2</v>
      </c>
      <c r="AI8" s="652" t="s">
        <v>722</v>
      </c>
      <c r="AJ8" s="625">
        <v>90</v>
      </c>
      <c r="AK8" s="626" t="s">
        <v>512</v>
      </c>
      <c r="AL8" s="627">
        <v>83.563953999999995</v>
      </c>
      <c r="AM8" s="626">
        <v>83.563952999999998</v>
      </c>
      <c r="AN8" s="627" t="s">
        <v>512</v>
      </c>
      <c r="AO8" s="552">
        <v>73.67205100000001</v>
      </c>
      <c r="AP8" s="553">
        <v>73.672049999999999</v>
      </c>
      <c r="AQ8" s="627" t="s">
        <v>512</v>
      </c>
      <c r="AR8" s="552">
        <v>70.512411</v>
      </c>
      <c r="AS8" s="626">
        <v>70.512409999999988</v>
      </c>
      <c r="AT8" s="627" t="s">
        <v>512</v>
      </c>
      <c r="AU8" s="552">
        <v>67.471698000000004</v>
      </c>
      <c r="AV8" s="626">
        <v>67.471696999999992</v>
      </c>
      <c r="AW8" s="627" t="s">
        <v>512</v>
      </c>
      <c r="AX8" s="552">
        <v>65.295864000000009</v>
      </c>
      <c r="AY8" s="626">
        <v>65.295862999999997</v>
      </c>
      <c r="AZ8" s="627" t="s">
        <v>512</v>
      </c>
      <c r="BA8" s="552">
        <v>62.461135999999996</v>
      </c>
      <c r="BB8" s="626">
        <v>62.461134999999992</v>
      </c>
      <c r="BC8" s="627" t="s">
        <v>512</v>
      </c>
      <c r="BD8" s="552">
        <v>59.082632000000004</v>
      </c>
      <c r="BE8" s="553">
        <v>59.082630999999999</v>
      </c>
      <c r="BF8" s="628" t="s">
        <v>512</v>
      </c>
      <c r="BG8" s="552">
        <v>54.887292000000002</v>
      </c>
      <c r="BH8" s="553">
        <v>54.887290999999991</v>
      </c>
      <c r="BI8" s="627" t="s">
        <v>512</v>
      </c>
      <c r="BJ8" s="552">
        <v>51.814645000000006</v>
      </c>
      <c r="BK8" s="553">
        <v>51.814644000000001</v>
      </c>
      <c r="BL8" s="554" t="s">
        <v>512</v>
      </c>
    </row>
    <row r="9" spans="1:64" ht="24.75" customHeight="1">
      <c r="A9" s="931">
        <v>3</v>
      </c>
      <c r="B9" s="624" t="s">
        <v>723</v>
      </c>
      <c r="C9" s="625">
        <v>567</v>
      </c>
      <c r="D9" s="626" t="s">
        <v>512</v>
      </c>
      <c r="E9" s="627">
        <v>134.932468</v>
      </c>
      <c r="F9" s="626">
        <v>134.932467</v>
      </c>
      <c r="G9" s="627" t="s">
        <v>512</v>
      </c>
      <c r="H9" s="552">
        <v>108.156448</v>
      </c>
      <c r="I9" s="553">
        <v>108.156447</v>
      </c>
      <c r="J9" s="627" t="s">
        <v>512</v>
      </c>
      <c r="K9" s="552">
        <v>97.652978000000004</v>
      </c>
      <c r="L9" s="626">
        <v>97.652976999999993</v>
      </c>
      <c r="M9" s="627" t="s">
        <v>512</v>
      </c>
      <c r="N9" s="552">
        <v>88.435187999999997</v>
      </c>
      <c r="O9" s="626">
        <v>88.435186999999999</v>
      </c>
      <c r="P9" s="627" t="s">
        <v>512</v>
      </c>
      <c r="Q9" s="552">
        <v>80.978227000000004</v>
      </c>
      <c r="R9" s="626">
        <v>80.978225999999992</v>
      </c>
      <c r="S9" s="627" t="s">
        <v>512</v>
      </c>
      <c r="T9" s="552">
        <v>74.462283999999997</v>
      </c>
      <c r="U9" s="626">
        <v>74.462282999999999</v>
      </c>
      <c r="V9" s="627" t="s">
        <v>512</v>
      </c>
      <c r="W9" s="552">
        <v>68.336917999999997</v>
      </c>
      <c r="X9" s="553">
        <v>68.336917</v>
      </c>
      <c r="Y9" s="628" t="s">
        <v>512</v>
      </c>
      <c r="Z9" s="552">
        <v>62.062539000000008</v>
      </c>
      <c r="AA9" s="553">
        <v>62.062538000000004</v>
      </c>
      <c r="AB9" s="627" t="s">
        <v>512</v>
      </c>
      <c r="AC9" s="552">
        <v>54.847142999999996</v>
      </c>
      <c r="AD9" s="553">
        <v>54.847141999999991</v>
      </c>
      <c r="AE9" s="554" t="s">
        <v>512</v>
      </c>
      <c r="AF9" s="651"/>
      <c r="AG9" s="651"/>
      <c r="AH9" s="1046">
        <v>3</v>
      </c>
      <c r="AI9" s="652" t="s">
        <v>723</v>
      </c>
      <c r="AJ9" s="625">
        <v>90</v>
      </c>
      <c r="AK9" s="626" t="s">
        <v>512</v>
      </c>
      <c r="AL9" s="627">
        <v>198.749044</v>
      </c>
      <c r="AM9" s="626">
        <v>198.749043</v>
      </c>
      <c r="AN9" s="627" t="s">
        <v>512</v>
      </c>
      <c r="AO9" s="552">
        <v>173.918588</v>
      </c>
      <c r="AP9" s="553">
        <v>173.918587</v>
      </c>
      <c r="AQ9" s="627" t="s">
        <v>512</v>
      </c>
      <c r="AR9" s="552">
        <v>155.15514100000001</v>
      </c>
      <c r="AS9" s="626">
        <v>155.15514000000002</v>
      </c>
      <c r="AT9" s="627" t="s">
        <v>512</v>
      </c>
      <c r="AU9" s="552">
        <v>138.55927600000001</v>
      </c>
      <c r="AV9" s="626">
        <v>138.55927500000001</v>
      </c>
      <c r="AW9" s="627" t="s">
        <v>512</v>
      </c>
      <c r="AX9" s="552">
        <v>129.30219400000001</v>
      </c>
      <c r="AY9" s="626">
        <v>129.30219300000002</v>
      </c>
      <c r="AZ9" s="627" t="s">
        <v>512</v>
      </c>
      <c r="BA9" s="552">
        <v>119.24454900000001</v>
      </c>
      <c r="BB9" s="626">
        <v>119.24454800000002</v>
      </c>
      <c r="BC9" s="627" t="s">
        <v>512</v>
      </c>
      <c r="BD9" s="552">
        <v>104.890349</v>
      </c>
      <c r="BE9" s="553">
        <v>104.89034800000002</v>
      </c>
      <c r="BF9" s="628" t="s">
        <v>512</v>
      </c>
      <c r="BG9" s="552">
        <v>97.147575000000003</v>
      </c>
      <c r="BH9" s="553">
        <v>97.147573999999992</v>
      </c>
      <c r="BI9" s="627" t="s">
        <v>512</v>
      </c>
      <c r="BJ9" s="552">
        <v>83.244684000000007</v>
      </c>
      <c r="BK9" s="553">
        <v>83.244682999999995</v>
      </c>
      <c r="BL9" s="554" t="s">
        <v>512</v>
      </c>
    </row>
    <row r="10" spans="1:64" ht="24.75" customHeight="1">
      <c r="A10" s="931">
        <v>4</v>
      </c>
      <c r="B10" s="624" t="s">
        <v>724</v>
      </c>
      <c r="C10" s="625">
        <v>567</v>
      </c>
      <c r="D10" s="626" t="s">
        <v>512</v>
      </c>
      <c r="E10" s="627">
        <v>-10.302121999999999</v>
      </c>
      <c r="F10" s="626">
        <v>-10.302121</v>
      </c>
      <c r="G10" s="627" t="s">
        <v>512</v>
      </c>
      <c r="H10" s="552">
        <v>-3.4621150000000003</v>
      </c>
      <c r="I10" s="553">
        <v>-3.4621140000000001</v>
      </c>
      <c r="J10" s="627" t="s">
        <v>512</v>
      </c>
      <c r="K10" s="552">
        <v>1.447489</v>
      </c>
      <c r="L10" s="626">
        <v>1.4474900000000002</v>
      </c>
      <c r="M10" s="627" t="s">
        <v>512</v>
      </c>
      <c r="N10" s="552">
        <v>5.1311869999999997</v>
      </c>
      <c r="O10" s="626">
        <v>5.1311879999999999</v>
      </c>
      <c r="P10" s="627" t="s">
        <v>512</v>
      </c>
      <c r="Q10" s="552">
        <v>7.4755580000000004</v>
      </c>
      <c r="R10" s="626">
        <v>7.4755589999999996</v>
      </c>
      <c r="S10" s="627" t="s">
        <v>512</v>
      </c>
      <c r="T10" s="552">
        <v>9.9155270000000009</v>
      </c>
      <c r="U10" s="626">
        <v>9.9155280000000001</v>
      </c>
      <c r="V10" s="627" t="s">
        <v>512</v>
      </c>
      <c r="W10" s="552">
        <v>12.142526999999999</v>
      </c>
      <c r="X10" s="553">
        <v>12.142528</v>
      </c>
      <c r="Y10" s="628" t="s">
        <v>512</v>
      </c>
      <c r="Z10" s="552">
        <v>15.689377000000002</v>
      </c>
      <c r="AA10" s="553">
        <v>15.689378000000001</v>
      </c>
      <c r="AB10" s="627" t="s">
        <v>512</v>
      </c>
      <c r="AC10" s="552">
        <v>20.246466000000002</v>
      </c>
      <c r="AD10" s="553">
        <v>20.246467000000003</v>
      </c>
      <c r="AE10" s="554" t="s">
        <v>512</v>
      </c>
      <c r="AF10" s="1047"/>
      <c r="AG10" s="651"/>
      <c r="AH10" s="1046">
        <v>4</v>
      </c>
      <c r="AI10" s="624" t="s">
        <v>724</v>
      </c>
      <c r="AJ10" s="625">
        <v>90</v>
      </c>
      <c r="AK10" s="626" t="s">
        <v>512</v>
      </c>
      <c r="AL10" s="627">
        <v>-26.058089000000002</v>
      </c>
      <c r="AM10" s="626">
        <v>-26.058088000000001</v>
      </c>
      <c r="AN10" s="627" t="s">
        <v>512</v>
      </c>
      <c r="AO10" s="552">
        <v>-19.865921</v>
      </c>
      <c r="AP10" s="553">
        <v>-19.865919999999999</v>
      </c>
      <c r="AQ10" s="627" t="s">
        <v>512</v>
      </c>
      <c r="AR10" s="552">
        <v>-12.123977</v>
      </c>
      <c r="AS10" s="626">
        <v>-12.123976000000001</v>
      </c>
      <c r="AT10" s="627" t="s">
        <v>512</v>
      </c>
      <c r="AU10" s="552">
        <v>-5.9979100000000001</v>
      </c>
      <c r="AV10" s="626">
        <v>-5.9979089999999999</v>
      </c>
      <c r="AW10" s="627" t="s">
        <v>512</v>
      </c>
      <c r="AX10" s="552">
        <v>0.93614100000000011</v>
      </c>
      <c r="AY10" s="626">
        <v>0.93614200000000003</v>
      </c>
      <c r="AZ10" s="627" t="s">
        <v>512</v>
      </c>
      <c r="BA10" s="552">
        <v>5.1474000000000002</v>
      </c>
      <c r="BB10" s="626">
        <v>5.1474010000000003</v>
      </c>
      <c r="BC10" s="627" t="s">
        <v>512</v>
      </c>
      <c r="BD10" s="552">
        <v>7.1451480000000007</v>
      </c>
      <c r="BE10" s="553">
        <v>7.1451490000000009</v>
      </c>
      <c r="BF10" s="628" t="s">
        <v>512</v>
      </c>
      <c r="BG10" s="552">
        <v>9.4226410000000005</v>
      </c>
      <c r="BH10" s="553">
        <v>9.4226419999999997</v>
      </c>
      <c r="BI10" s="627" t="s">
        <v>512</v>
      </c>
      <c r="BJ10" s="552">
        <v>12.93149</v>
      </c>
      <c r="BK10" s="553">
        <v>12.931491000000001</v>
      </c>
      <c r="BL10" s="554" t="s">
        <v>512</v>
      </c>
    </row>
    <row r="11" spans="1:64" s="470" customFormat="1" ht="24.75" customHeight="1">
      <c r="A11" s="2344">
        <v>5</v>
      </c>
      <c r="B11" s="624" t="s">
        <v>725</v>
      </c>
      <c r="C11" s="625">
        <v>567</v>
      </c>
      <c r="D11" s="626" t="s">
        <v>512</v>
      </c>
      <c r="E11" s="627">
        <v>18.663862000000002</v>
      </c>
      <c r="F11" s="626">
        <v>18.663862999999999</v>
      </c>
      <c r="G11" s="627" t="s">
        <v>512</v>
      </c>
      <c r="H11" s="552">
        <v>30.831068999999999</v>
      </c>
      <c r="I11" s="553">
        <v>30.83107</v>
      </c>
      <c r="J11" s="627" t="s">
        <v>512</v>
      </c>
      <c r="K11" s="552">
        <v>43.011658000000004</v>
      </c>
      <c r="L11" s="626">
        <v>43.011659000000002</v>
      </c>
      <c r="M11" s="627" t="s">
        <v>512</v>
      </c>
      <c r="N11" s="552">
        <v>53.323650000000001</v>
      </c>
      <c r="O11" s="626">
        <v>53.323651000000005</v>
      </c>
      <c r="P11" s="627" t="s">
        <v>512</v>
      </c>
      <c r="Q11" s="552">
        <v>64.203433000000004</v>
      </c>
      <c r="R11" s="626">
        <v>64.203434000000001</v>
      </c>
      <c r="S11" s="627" t="s">
        <v>512</v>
      </c>
      <c r="T11" s="552">
        <v>75.343143999999995</v>
      </c>
      <c r="U11" s="626">
        <v>75.343145000000007</v>
      </c>
      <c r="V11" s="627" t="s">
        <v>512</v>
      </c>
      <c r="W11" s="552">
        <v>87.930543999999998</v>
      </c>
      <c r="X11" s="553">
        <v>87.930545000000009</v>
      </c>
      <c r="Y11" s="628" t="s">
        <v>512</v>
      </c>
      <c r="Z11" s="552">
        <v>98.878440999999995</v>
      </c>
      <c r="AA11" s="553">
        <v>98.878442000000007</v>
      </c>
      <c r="AB11" s="627" t="s">
        <v>512</v>
      </c>
      <c r="AC11" s="552">
        <v>111.73779000000002</v>
      </c>
      <c r="AD11" s="553">
        <v>111.73779100000002</v>
      </c>
      <c r="AE11" s="554" t="s">
        <v>512</v>
      </c>
      <c r="AF11" s="651"/>
      <c r="AG11" s="651"/>
      <c r="AH11" s="2338">
        <v>5</v>
      </c>
      <c r="AI11" s="624" t="s">
        <v>725</v>
      </c>
      <c r="AJ11" s="625">
        <v>90</v>
      </c>
      <c r="AK11" s="626" t="s">
        <v>512</v>
      </c>
      <c r="AL11" s="627">
        <v>15.577235999999999</v>
      </c>
      <c r="AM11" s="626">
        <v>15.577237</v>
      </c>
      <c r="AN11" s="627" t="s">
        <v>512</v>
      </c>
      <c r="AO11" s="552">
        <v>20.712095999999999</v>
      </c>
      <c r="AP11" s="553">
        <v>20.712097</v>
      </c>
      <c r="AQ11" s="627" t="s">
        <v>512</v>
      </c>
      <c r="AR11" s="552">
        <v>24.091481999999999</v>
      </c>
      <c r="AS11" s="626">
        <v>24.091483</v>
      </c>
      <c r="AT11" s="627" t="s">
        <v>512</v>
      </c>
      <c r="AU11" s="552">
        <v>37.870767000000001</v>
      </c>
      <c r="AV11" s="626">
        <v>37.870767999999998</v>
      </c>
      <c r="AW11" s="627" t="s">
        <v>512</v>
      </c>
      <c r="AX11" s="552">
        <v>48.669956000000006</v>
      </c>
      <c r="AY11" s="626">
        <v>48.669957000000004</v>
      </c>
      <c r="AZ11" s="627" t="s">
        <v>512</v>
      </c>
      <c r="BA11" s="552">
        <v>60.691139999999997</v>
      </c>
      <c r="BB11" s="626">
        <v>60.691141000000002</v>
      </c>
      <c r="BC11" s="627" t="s">
        <v>512</v>
      </c>
      <c r="BD11" s="552">
        <v>76.098423999999994</v>
      </c>
      <c r="BE11" s="553">
        <v>76.098425000000006</v>
      </c>
      <c r="BF11" s="628" t="s">
        <v>512</v>
      </c>
      <c r="BG11" s="552">
        <v>91.326544999999996</v>
      </c>
      <c r="BH11" s="553">
        <v>91.326545999999993</v>
      </c>
      <c r="BI11" s="627" t="s">
        <v>512</v>
      </c>
      <c r="BJ11" s="552">
        <v>120.48826299999999</v>
      </c>
      <c r="BK11" s="553">
        <v>120.48826399999999</v>
      </c>
      <c r="BL11" s="554" t="s">
        <v>512</v>
      </c>
    </row>
    <row r="12" spans="1:64" s="470" customFormat="1" ht="24.75" customHeight="1">
      <c r="A12" s="2345"/>
      <c r="B12" s="624" t="s">
        <v>726</v>
      </c>
      <c r="C12" s="625">
        <v>567</v>
      </c>
      <c r="D12" s="626" t="s">
        <v>512</v>
      </c>
      <c r="E12" s="627">
        <v>70.142400999999992</v>
      </c>
      <c r="F12" s="626">
        <v>70.142399999999995</v>
      </c>
      <c r="G12" s="627" t="s">
        <v>512</v>
      </c>
      <c r="H12" s="552">
        <v>66.132728999999998</v>
      </c>
      <c r="I12" s="553">
        <v>66.132728</v>
      </c>
      <c r="J12" s="627" t="s">
        <v>512</v>
      </c>
      <c r="K12" s="552">
        <v>63.353064000000003</v>
      </c>
      <c r="L12" s="626">
        <v>63.353062999999999</v>
      </c>
      <c r="M12" s="627" t="s">
        <v>512</v>
      </c>
      <c r="N12" s="552">
        <v>60.728075999999994</v>
      </c>
      <c r="O12" s="626">
        <v>60.72807499999999</v>
      </c>
      <c r="P12" s="627" t="s">
        <v>512</v>
      </c>
      <c r="Q12" s="552">
        <v>58.434642000000004</v>
      </c>
      <c r="R12" s="626">
        <v>58.434640999999999</v>
      </c>
      <c r="S12" s="627" t="s">
        <v>512</v>
      </c>
      <c r="T12" s="552">
        <v>56.177913000000004</v>
      </c>
      <c r="U12" s="626">
        <v>56.177911999999999</v>
      </c>
      <c r="V12" s="627" t="s">
        <v>512</v>
      </c>
      <c r="W12" s="552">
        <v>53.560015000000007</v>
      </c>
      <c r="X12" s="553">
        <v>53.560014000000002</v>
      </c>
      <c r="Y12" s="628" t="s">
        <v>512</v>
      </c>
      <c r="Z12" s="552">
        <v>50.188178000000008</v>
      </c>
      <c r="AA12" s="553">
        <v>50.188177000000003</v>
      </c>
      <c r="AB12" s="627" t="s">
        <v>512</v>
      </c>
      <c r="AC12" s="552">
        <v>45.902709000000002</v>
      </c>
      <c r="AD12" s="553">
        <v>45.902708000000004</v>
      </c>
      <c r="AE12" s="554" t="s">
        <v>512</v>
      </c>
      <c r="AF12" s="651"/>
      <c r="AG12" s="651"/>
      <c r="AH12" s="2339"/>
      <c r="AI12" s="624" t="s">
        <v>726</v>
      </c>
      <c r="AJ12" s="625">
        <v>90</v>
      </c>
      <c r="AK12" s="626" t="s">
        <v>512</v>
      </c>
      <c r="AL12" s="627">
        <v>74.821089000000001</v>
      </c>
      <c r="AM12" s="626">
        <v>74.821087999999989</v>
      </c>
      <c r="AN12" s="627" t="s">
        <v>512</v>
      </c>
      <c r="AO12" s="552">
        <v>72.057618999999988</v>
      </c>
      <c r="AP12" s="553">
        <v>72.057617999999991</v>
      </c>
      <c r="AQ12" s="627" t="s">
        <v>512</v>
      </c>
      <c r="AR12" s="552">
        <v>67.856641999999994</v>
      </c>
      <c r="AS12" s="626">
        <v>67.856640999999996</v>
      </c>
      <c r="AT12" s="627" t="s">
        <v>512</v>
      </c>
      <c r="AU12" s="552">
        <v>63.624060999999998</v>
      </c>
      <c r="AV12" s="626">
        <v>63.624059999999993</v>
      </c>
      <c r="AW12" s="627" t="s">
        <v>512</v>
      </c>
      <c r="AX12" s="552">
        <v>60.26426</v>
      </c>
      <c r="AY12" s="626">
        <v>60.264258999999996</v>
      </c>
      <c r="AZ12" s="627" t="s">
        <v>512</v>
      </c>
      <c r="BA12" s="552">
        <v>58.784691000000002</v>
      </c>
      <c r="BB12" s="626">
        <v>58.784689999999998</v>
      </c>
      <c r="BC12" s="627" t="s">
        <v>512</v>
      </c>
      <c r="BD12" s="552">
        <v>55.318979999999996</v>
      </c>
      <c r="BE12" s="553">
        <v>55.318978999999992</v>
      </c>
      <c r="BF12" s="628" t="s">
        <v>512</v>
      </c>
      <c r="BG12" s="552">
        <v>51.471691</v>
      </c>
      <c r="BH12" s="553">
        <v>51.471689999999995</v>
      </c>
      <c r="BI12" s="627" t="s">
        <v>512</v>
      </c>
      <c r="BJ12" s="552">
        <v>43.694761</v>
      </c>
      <c r="BK12" s="553">
        <v>43.694760000000002</v>
      </c>
      <c r="BL12" s="554" t="s">
        <v>512</v>
      </c>
    </row>
    <row r="13" spans="1:64" s="470" customFormat="1" ht="24.75" customHeight="1">
      <c r="A13" s="886">
        <v>8</v>
      </c>
      <c r="B13" s="629" t="s">
        <v>727</v>
      </c>
      <c r="C13" s="630">
        <v>567</v>
      </c>
      <c r="D13" s="631" t="s">
        <v>512</v>
      </c>
      <c r="E13" s="632">
        <v>115.65309000000002</v>
      </c>
      <c r="F13" s="631">
        <v>115.653091</v>
      </c>
      <c r="G13" s="632" t="s">
        <v>512</v>
      </c>
      <c r="H13" s="581">
        <v>153.049453</v>
      </c>
      <c r="I13" s="582">
        <v>153.049454</v>
      </c>
      <c r="J13" s="632" t="s">
        <v>512</v>
      </c>
      <c r="K13" s="581">
        <v>195.89271100000002</v>
      </c>
      <c r="L13" s="631">
        <v>195.89271199999999</v>
      </c>
      <c r="M13" s="632" t="s">
        <v>512</v>
      </c>
      <c r="N13" s="581">
        <v>229.27721700000001</v>
      </c>
      <c r="O13" s="631">
        <v>229.277218</v>
      </c>
      <c r="P13" s="632" t="s">
        <v>512</v>
      </c>
      <c r="Q13" s="581">
        <v>272.69375200000002</v>
      </c>
      <c r="R13" s="631">
        <v>272.69375299999996</v>
      </c>
      <c r="S13" s="632" t="s">
        <v>512</v>
      </c>
      <c r="T13" s="581">
        <v>323.73437699999999</v>
      </c>
      <c r="U13" s="631">
        <v>323.73437799999999</v>
      </c>
      <c r="V13" s="632" t="s">
        <v>512</v>
      </c>
      <c r="W13" s="581">
        <v>393.26853600000004</v>
      </c>
      <c r="X13" s="582">
        <v>393.26853700000004</v>
      </c>
      <c r="Y13" s="633" t="s">
        <v>512</v>
      </c>
      <c r="Z13" s="581">
        <v>487.72324900000001</v>
      </c>
      <c r="AA13" s="582">
        <v>487.72325000000001</v>
      </c>
      <c r="AB13" s="632" t="s">
        <v>512</v>
      </c>
      <c r="AC13" s="581">
        <v>689.56316800000002</v>
      </c>
      <c r="AD13" s="582">
        <v>689.56316900000002</v>
      </c>
      <c r="AE13" s="555" t="s">
        <v>512</v>
      </c>
      <c r="AF13" s="651"/>
      <c r="AG13" s="651"/>
      <c r="AH13" s="1048">
        <v>8</v>
      </c>
      <c r="AI13" s="629" t="s">
        <v>727</v>
      </c>
      <c r="AJ13" s="630">
        <v>90</v>
      </c>
      <c r="AK13" s="631" t="s">
        <v>512</v>
      </c>
      <c r="AL13" s="632">
        <v>88.697711999999996</v>
      </c>
      <c r="AM13" s="631">
        <v>88.697712999999993</v>
      </c>
      <c r="AN13" s="632" t="s">
        <v>512</v>
      </c>
      <c r="AO13" s="581">
        <v>135.29256000000001</v>
      </c>
      <c r="AP13" s="582">
        <v>135.29256100000001</v>
      </c>
      <c r="AQ13" s="632" t="s">
        <v>512</v>
      </c>
      <c r="AR13" s="581">
        <v>170.069073</v>
      </c>
      <c r="AS13" s="631">
        <v>170.069074</v>
      </c>
      <c r="AT13" s="632" t="s">
        <v>512</v>
      </c>
      <c r="AU13" s="581">
        <v>245.77250300000003</v>
      </c>
      <c r="AV13" s="631">
        <v>245.77250400000003</v>
      </c>
      <c r="AW13" s="632" t="s">
        <v>512</v>
      </c>
      <c r="AX13" s="581">
        <v>312.568577</v>
      </c>
      <c r="AY13" s="631">
        <v>312.568578</v>
      </c>
      <c r="AZ13" s="632" t="s">
        <v>512</v>
      </c>
      <c r="BA13" s="581">
        <v>377.07556900000003</v>
      </c>
      <c r="BB13" s="631">
        <v>377.07557000000003</v>
      </c>
      <c r="BC13" s="632" t="s">
        <v>512</v>
      </c>
      <c r="BD13" s="581">
        <v>582.87791000000004</v>
      </c>
      <c r="BE13" s="582">
        <v>582.87791100000004</v>
      </c>
      <c r="BF13" s="633" t="s">
        <v>512</v>
      </c>
      <c r="BG13" s="581">
        <v>837.02271599999995</v>
      </c>
      <c r="BH13" s="582">
        <v>837.02271699999994</v>
      </c>
      <c r="BI13" s="632" t="s">
        <v>512</v>
      </c>
      <c r="BJ13" s="581">
        <v>1128.668989</v>
      </c>
      <c r="BK13" s="582">
        <v>1128.6689900000001</v>
      </c>
      <c r="BL13" s="555" t="s">
        <v>512</v>
      </c>
    </row>
    <row r="14" spans="1:64" ht="24.75" customHeight="1">
      <c r="A14" s="634"/>
      <c r="B14" s="635"/>
      <c r="C14" s="636"/>
      <c r="D14" s="637"/>
      <c r="E14" s="637"/>
      <c r="F14" s="637"/>
      <c r="G14" s="637"/>
      <c r="H14" s="637"/>
      <c r="I14" s="637"/>
      <c r="J14" s="637"/>
      <c r="K14" s="637"/>
      <c r="L14" s="637"/>
      <c r="M14" s="637"/>
      <c r="N14" s="637"/>
      <c r="O14" s="637"/>
      <c r="P14" s="637"/>
      <c r="Q14" s="637"/>
      <c r="R14" s="637"/>
      <c r="S14" s="637"/>
      <c r="T14" s="637"/>
      <c r="U14" s="637"/>
      <c r="V14" s="637"/>
      <c r="W14" s="637"/>
      <c r="X14" s="637"/>
      <c r="Y14" s="638"/>
      <c r="Z14" s="637"/>
      <c r="AA14" s="558"/>
      <c r="AB14" s="637"/>
      <c r="AC14" s="637"/>
      <c r="AD14" s="558"/>
      <c r="AE14" s="558"/>
      <c r="AF14" s="651"/>
      <c r="AG14" s="651"/>
      <c r="AH14" s="636"/>
      <c r="AI14" s="635"/>
      <c r="AJ14" s="636"/>
      <c r="AK14" s="636"/>
      <c r="AL14" s="640"/>
      <c r="AM14" s="640"/>
      <c r="AN14" s="653"/>
      <c r="AO14" s="640"/>
      <c r="AP14" s="653"/>
      <c r="AQ14" s="653"/>
      <c r="AR14" s="640"/>
      <c r="AS14" s="653"/>
      <c r="AT14" s="653"/>
      <c r="AU14" s="653"/>
      <c r="AV14" s="654"/>
      <c r="AW14" s="653"/>
      <c r="AX14" s="653"/>
      <c r="AY14" s="653"/>
      <c r="AZ14" s="653"/>
      <c r="BA14" s="654"/>
      <c r="BB14" s="653"/>
      <c r="BC14" s="653"/>
      <c r="BD14" s="653"/>
      <c r="BE14" s="654"/>
      <c r="BF14" s="655"/>
      <c r="BG14" s="653"/>
      <c r="BH14" s="653"/>
      <c r="BI14" s="653"/>
      <c r="BJ14" s="653"/>
      <c r="BK14" s="583"/>
      <c r="BL14" s="584"/>
    </row>
    <row r="15" spans="1:64" s="551" customFormat="1" ht="24.75" customHeight="1">
      <c r="A15" s="2335" t="s">
        <v>1097</v>
      </c>
      <c r="B15" s="2335"/>
      <c r="C15" s="636"/>
      <c r="D15" s="636"/>
      <c r="E15" s="640"/>
      <c r="F15" s="640"/>
      <c r="G15" s="636"/>
      <c r="H15" s="640"/>
      <c r="I15" s="636"/>
      <c r="J15" s="636"/>
      <c r="K15" s="640"/>
      <c r="L15" s="636"/>
      <c r="M15" s="636"/>
      <c r="N15" s="636"/>
      <c r="O15" s="636"/>
      <c r="P15" s="636"/>
      <c r="Q15" s="636"/>
      <c r="R15" s="636"/>
      <c r="S15" s="636"/>
      <c r="T15" s="636"/>
      <c r="U15" s="636"/>
      <c r="V15" s="636"/>
      <c r="W15" s="636"/>
      <c r="X15" s="636"/>
      <c r="Y15" s="641"/>
      <c r="Z15" s="636"/>
      <c r="AA15" s="636"/>
      <c r="AB15" s="636"/>
      <c r="AC15" s="636"/>
      <c r="AD15" s="636"/>
      <c r="AE15" s="636"/>
      <c r="AF15" s="1049"/>
      <c r="AG15" s="1049"/>
      <c r="AH15" s="2335" t="s">
        <v>736</v>
      </c>
      <c r="AI15" s="2335"/>
      <c r="AJ15" s="1071" t="s">
        <v>1104</v>
      </c>
      <c r="AK15" s="636"/>
      <c r="AL15" s="640"/>
      <c r="AM15" s="640"/>
      <c r="AN15" s="636"/>
      <c r="AO15" s="640"/>
      <c r="AP15" s="636"/>
      <c r="AQ15" s="636"/>
      <c r="AR15" s="640"/>
      <c r="AS15" s="636"/>
      <c r="AT15" s="636"/>
      <c r="AU15" s="636"/>
      <c r="AV15" s="636"/>
      <c r="AW15" s="636"/>
      <c r="AX15" s="636"/>
      <c r="AY15" s="636"/>
      <c r="AZ15" s="636"/>
      <c r="BA15" s="636"/>
      <c r="BB15" s="636"/>
      <c r="BC15" s="636"/>
      <c r="BD15" s="636"/>
      <c r="BE15" s="636"/>
      <c r="BF15" s="641"/>
      <c r="BG15" s="636"/>
      <c r="BH15" s="636"/>
      <c r="BI15" s="636"/>
      <c r="BJ15" s="636"/>
      <c r="BK15" s="636"/>
      <c r="BL15" s="636"/>
    </row>
    <row r="16" spans="1:64" s="470" customFormat="1" ht="24.75" customHeight="1">
      <c r="A16" s="2343" t="s">
        <v>719</v>
      </c>
      <c r="B16" s="2341"/>
      <c r="C16" s="1028" t="s">
        <v>720</v>
      </c>
      <c r="D16" s="2336" t="s">
        <v>854</v>
      </c>
      <c r="E16" s="2342"/>
      <c r="F16" s="2336" t="s">
        <v>896</v>
      </c>
      <c r="G16" s="2342"/>
      <c r="H16" s="2342"/>
      <c r="I16" s="2336" t="s">
        <v>897</v>
      </c>
      <c r="J16" s="2342"/>
      <c r="K16" s="2342"/>
      <c r="L16" s="2336" t="s">
        <v>898</v>
      </c>
      <c r="M16" s="2342"/>
      <c r="N16" s="2342"/>
      <c r="O16" s="2336" t="s">
        <v>899</v>
      </c>
      <c r="P16" s="2342"/>
      <c r="Q16" s="2342"/>
      <c r="R16" s="2336" t="s">
        <v>900</v>
      </c>
      <c r="S16" s="2342"/>
      <c r="T16" s="2342"/>
      <c r="U16" s="2336" t="s">
        <v>901</v>
      </c>
      <c r="V16" s="2342"/>
      <c r="W16" s="2342"/>
      <c r="X16" s="2336" t="s">
        <v>902</v>
      </c>
      <c r="Y16" s="2342"/>
      <c r="Z16" s="2342"/>
      <c r="AA16" s="2336" t="s">
        <v>903</v>
      </c>
      <c r="AB16" s="2342"/>
      <c r="AC16" s="2342"/>
      <c r="AD16" s="2336" t="s">
        <v>904</v>
      </c>
      <c r="AE16" s="2337"/>
      <c r="AF16" s="651"/>
      <c r="AG16" s="651"/>
      <c r="AH16" s="2340" t="s">
        <v>719</v>
      </c>
      <c r="AI16" s="2341"/>
      <c r="AJ16" s="1028" t="s">
        <v>720</v>
      </c>
      <c r="AK16" s="2336" t="s">
        <v>854</v>
      </c>
      <c r="AL16" s="2342"/>
      <c r="AM16" s="2336" t="s">
        <v>855</v>
      </c>
      <c r="AN16" s="2342"/>
      <c r="AO16" s="2342"/>
      <c r="AP16" s="2336" t="s">
        <v>856</v>
      </c>
      <c r="AQ16" s="2342"/>
      <c r="AR16" s="2342"/>
      <c r="AS16" s="2336" t="s">
        <v>857</v>
      </c>
      <c r="AT16" s="2342"/>
      <c r="AU16" s="2342"/>
      <c r="AV16" s="2336" t="s">
        <v>858</v>
      </c>
      <c r="AW16" s="2342"/>
      <c r="AX16" s="2342"/>
      <c r="AY16" s="2336" t="s">
        <v>859</v>
      </c>
      <c r="AZ16" s="2342"/>
      <c r="BA16" s="2342"/>
      <c r="BB16" s="2336" t="s">
        <v>860</v>
      </c>
      <c r="BC16" s="2342"/>
      <c r="BD16" s="2342"/>
      <c r="BE16" s="2336" t="s">
        <v>861</v>
      </c>
      <c r="BF16" s="2342"/>
      <c r="BG16" s="2342"/>
      <c r="BH16" s="2336" t="s">
        <v>862</v>
      </c>
      <c r="BI16" s="2342"/>
      <c r="BJ16" s="2342"/>
      <c r="BK16" s="2336" t="s">
        <v>863</v>
      </c>
      <c r="BL16" s="2337"/>
    </row>
    <row r="17" spans="1:64" ht="24.75" customHeight="1">
      <c r="A17" s="885">
        <v>1</v>
      </c>
      <c r="B17" s="619" t="s">
        <v>721</v>
      </c>
      <c r="C17" s="1041">
        <v>613</v>
      </c>
      <c r="D17" s="1042" t="s">
        <v>512</v>
      </c>
      <c r="E17" s="620">
        <v>-34.097282</v>
      </c>
      <c r="F17" s="1042">
        <v>-34.097281000000002</v>
      </c>
      <c r="G17" s="620" t="s">
        <v>512</v>
      </c>
      <c r="H17" s="621">
        <v>-16.298299</v>
      </c>
      <c r="I17" s="1043">
        <v>-16.298297999999999</v>
      </c>
      <c r="J17" s="620" t="s">
        <v>512</v>
      </c>
      <c r="K17" s="621">
        <v>-9.8042239999999996</v>
      </c>
      <c r="L17" s="1042">
        <v>-9.8042229999999986</v>
      </c>
      <c r="M17" s="620" t="s">
        <v>512</v>
      </c>
      <c r="N17" s="621">
        <v>-4.5457280000000004</v>
      </c>
      <c r="O17" s="1042">
        <v>-4.5457270000000003</v>
      </c>
      <c r="P17" s="620" t="s">
        <v>512</v>
      </c>
      <c r="Q17" s="621">
        <v>0.63560700000000003</v>
      </c>
      <c r="R17" s="1042">
        <v>0.63560799999999995</v>
      </c>
      <c r="S17" s="620" t="s">
        <v>512</v>
      </c>
      <c r="T17" s="621">
        <v>3.7244950000000001</v>
      </c>
      <c r="U17" s="1042">
        <v>3.7244960000000003</v>
      </c>
      <c r="V17" s="620" t="s">
        <v>512</v>
      </c>
      <c r="W17" s="621">
        <v>7.0982260000000004</v>
      </c>
      <c r="X17" s="1043">
        <v>7.0982269999999996</v>
      </c>
      <c r="Y17" s="622" t="s">
        <v>512</v>
      </c>
      <c r="Z17" s="621">
        <v>9.5661350000000009</v>
      </c>
      <c r="AA17" s="1042">
        <v>9.5661360000000002</v>
      </c>
      <c r="AB17" s="620" t="s">
        <v>512</v>
      </c>
      <c r="AC17" s="621">
        <v>14.489976000000002</v>
      </c>
      <c r="AD17" s="1043">
        <v>14.489977000000001</v>
      </c>
      <c r="AE17" s="623" t="s">
        <v>512</v>
      </c>
      <c r="AF17" s="651"/>
      <c r="AG17" s="651"/>
      <c r="AH17" s="1050">
        <v>1</v>
      </c>
      <c r="AI17" s="1045" t="s">
        <v>721</v>
      </c>
      <c r="AJ17" s="1041">
        <v>276</v>
      </c>
      <c r="AK17" s="1042" t="s">
        <v>512</v>
      </c>
      <c r="AL17" s="620">
        <v>-106.31582499999999</v>
      </c>
      <c r="AM17" s="1042">
        <v>-106.31582399999999</v>
      </c>
      <c r="AN17" s="620" t="s">
        <v>512</v>
      </c>
      <c r="AO17" s="621">
        <v>-64.811864999999997</v>
      </c>
      <c r="AP17" s="1043">
        <v>-64.811864</v>
      </c>
      <c r="AQ17" s="620" t="s">
        <v>512</v>
      </c>
      <c r="AR17" s="621">
        <v>-47.226351000000001</v>
      </c>
      <c r="AS17" s="1042">
        <v>-47.226350000000004</v>
      </c>
      <c r="AT17" s="620" t="s">
        <v>512</v>
      </c>
      <c r="AU17" s="621">
        <v>-35.614534999999997</v>
      </c>
      <c r="AV17" s="1042">
        <v>-35.614533999999999</v>
      </c>
      <c r="AW17" s="620" t="s">
        <v>512</v>
      </c>
      <c r="AX17" s="621">
        <v>-29.651546</v>
      </c>
      <c r="AY17" s="1042">
        <v>-29.651545000000002</v>
      </c>
      <c r="AZ17" s="620" t="s">
        <v>512</v>
      </c>
      <c r="BA17" s="621">
        <v>-21.978598999999999</v>
      </c>
      <c r="BB17" s="1042">
        <v>-21.978597999999998</v>
      </c>
      <c r="BC17" s="620" t="s">
        <v>512</v>
      </c>
      <c r="BD17" s="621">
        <v>-13.988982</v>
      </c>
      <c r="BE17" s="1043">
        <v>-13.988981000000001</v>
      </c>
      <c r="BF17" s="622" t="s">
        <v>512</v>
      </c>
      <c r="BG17" s="621">
        <v>-6.2324520000000003</v>
      </c>
      <c r="BH17" s="1042">
        <v>-6.2324510000000002</v>
      </c>
      <c r="BI17" s="620" t="s">
        <v>512</v>
      </c>
      <c r="BJ17" s="621">
        <v>1.6339129999999997</v>
      </c>
      <c r="BK17" s="1043">
        <v>1.6339139999999999</v>
      </c>
      <c r="BL17" s="623" t="s">
        <v>512</v>
      </c>
    </row>
    <row r="18" spans="1:64" ht="24.75" customHeight="1">
      <c r="A18" s="931">
        <v>2</v>
      </c>
      <c r="B18" s="624" t="s">
        <v>722</v>
      </c>
      <c r="C18" s="625">
        <v>613</v>
      </c>
      <c r="D18" s="626" t="s">
        <v>512</v>
      </c>
      <c r="E18" s="627">
        <v>77.235555000000005</v>
      </c>
      <c r="F18" s="626">
        <v>77.235553999999993</v>
      </c>
      <c r="G18" s="627" t="s">
        <v>512</v>
      </c>
      <c r="H18" s="552">
        <v>65.644908000000001</v>
      </c>
      <c r="I18" s="553">
        <v>65.644907000000003</v>
      </c>
      <c r="J18" s="627" t="s">
        <v>512</v>
      </c>
      <c r="K18" s="552">
        <v>59.702153000000003</v>
      </c>
      <c r="L18" s="626">
        <v>59.702151999999998</v>
      </c>
      <c r="M18" s="627" t="s">
        <v>512</v>
      </c>
      <c r="N18" s="552">
        <v>55.748905000000008</v>
      </c>
      <c r="O18" s="626">
        <v>55.748903999999996</v>
      </c>
      <c r="P18" s="627" t="s">
        <v>512</v>
      </c>
      <c r="Q18" s="552">
        <v>52.370543999999995</v>
      </c>
      <c r="R18" s="626">
        <v>52.370542999999991</v>
      </c>
      <c r="S18" s="627" t="s">
        <v>512</v>
      </c>
      <c r="T18" s="552">
        <v>50.324854999999999</v>
      </c>
      <c r="U18" s="626">
        <v>50.324853999999995</v>
      </c>
      <c r="V18" s="627" t="s">
        <v>512</v>
      </c>
      <c r="W18" s="552">
        <v>47.13852</v>
      </c>
      <c r="X18" s="553">
        <v>47.138519000000002</v>
      </c>
      <c r="Y18" s="628" t="s">
        <v>512</v>
      </c>
      <c r="Z18" s="552">
        <v>44.268253999999999</v>
      </c>
      <c r="AA18" s="553">
        <v>44.268253000000001</v>
      </c>
      <c r="AB18" s="627" t="s">
        <v>512</v>
      </c>
      <c r="AC18" s="552">
        <v>39.575147999999999</v>
      </c>
      <c r="AD18" s="553">
        <v>39.575147000000001</v>
      </c>
      <c r="AE18" s="554" t="s">
        <v>512</v>
      </c>
      <c r="AF18" s="651"/>
      <c r="AG18" s="651"/>
      <c r="AH18" s="1029">
        <v>2</v>
      </c>
      <c r="AI18" s="624" t="s">
        <v>722</v>
      </c>
      <c r="AJ18" s="625">
        <v>276</v>
      </c>
      <c r="AK18" s="626" t="s">
        <v>512</v>
      </c>
      <c r="AL18" s="627">
        <v>116.538764</v>
      </c>
      <c r="AM18" s="626">
        <v>116.53876300000002</v>
      </c>
      <c r="AN18" s="627" t="s">
        <v>512</v>
      </c>
      <c r="AO18" s="552">
        <v>98.565698999999995</v>
      </c>
      <c r="AP18" s="553">
        <v>98.565697999999998</v>
      </c>
      <c r="AQ18" s="627" t="s">
        <v>512</v>
      </c>
      <c r="AR18" s="552">
        <v>84.802843999999993</v>
      </c>
      <c r="AS18" s="626">
        <v>84.802842999999996</v>
      </c>
      <c r="AT18" s="627" t="s">
        <v>512</v>
      </c>
      <c r="AU18" s="552">
        <v>77.683108000000004</v>
      </c>
      <c r="AV18" s="626">
        <v>77.683106999999993</v>
      </c>
      <c r="AW18" s="627" t="s">
        <v>512</v>
      </c>
      <c r="AX18" s="552">
        <v>73.932865000000007</v>
      </c>
      <c r="AY18" s="626">
        <v>73.932863999999995</v>
      </c>
      <c r="AZ18" s="627" t="s">
        <v>512</v>
      </c>
      <c r="BA18" s="552">
        <v>68.353607999999994</v>
      </c>
      <c r="BB18" s="626">
        <v>68.353606999999997</v>
      </c>
      <c r="BC18" s="627" t="s">
        <v>512</v>
      </c>
      <c r="BD18" s="552">
        <v>63.606045000000002</v>
      </c>
      <c r="BE18" s="553">
        <v>63.606043999999997</v>
      </c>
      <c r="BF18" s="628" t="s">
        <v>512</v>
      </c>
      <c r="BG18" s="552">
        <v>58.276008999999995</v>
      </c>
      <c r="BH18" s="553">
        <v>58.27600799999999</v>
      </c>
      <c r="BI18" s="627" t="s">
        <v>512</v>
      </c>
      <c r="BJ18" s="552">
        <v>53.192900000000002</v>
      </c>
      <c r="BK18" s="553">
        <v>53.192898999999997</v>
      </c>
      <c r="BL18" s="554" t="s">
        <v>512</v>
      </c>
    </row>
    <row r="19" spans="1:64" ht="24.75" customHeight="1">
      <c r="A19" s="931">
        <v>3</v>
      </c>
      <c r="B19" s="624" t="s">
        <v>303</v>
      </c>
      <c r="C19" s="625">
        <v>594</v>
      </c>
      <c r="D19" s="626" t="s">
        <v>512</v>
      </c>
      <c r="E19" s="642">
        <v>0.94845360000000001</v>
      </c>
      <c r="F19" s="643">
        <v>0.94845360999999995</v>
      </c>
      <c r="G19" s="642" t="s">
        <v>512</v>
      </c>
      <c r="H19" s="559">
        <v>1.25179855</v>
      </c>
      <c r="I19" s="560">
        <v>1.2517985599999999</v>
      </c>
      <c r="J19" s="642" t="s">
        <v>512</v>
      </c>
      <c r="K19" s="559">
        <v>1.4449999900000001</v>
      </c>
      <c r="L19" s="643">
        <v>1.4450000000000001</v>
      </c>
      <c r="M19" s="642" t="s">
        <v>512</v>
      </c>
      <c r="N19" s="559">
        <v>1.74285713</v>
      </c>
      <c r="O19" s="643">
        <v>1.7428571399999999</v>
      </c>
      <c r="P19" s="642" t="s">
        <v>512</v>
      </c>
      <c r="Q19" s="559">
        <v>2.1999999900000002</v>
      </c>
      <c r="R19" s="643">
        <v>2.2000000000000002</v>
      </c>
      <c r="S19" s="642" t="s">
        <v>512</v>
      </c>
      <c r="T19" s="559">
        <v>2.7723439999999999</v>
      </c>
      <c r="U19" s="643">
        <v>2.7723440099999999</v>
      </c>
      <c r="V19" s="642" t="s">
        <v>512</v>
      </c>
      <c r="W19" s="559">
        <v>3.75530586</v>
      </c>
      <c r="X19" s="560">
        <v>3.7553058699999999</v>
      </c>
      <c r="Y19" s="644" t="s">
        <v>512</v>
      </c>
      <c r="Z19" s="559">
        <v>6.2779587299999999</v>
      </c>
      <c r="AA19" s="560">
        <v>6.2779587399999999</v>
      </c>
      <c r="AB19" s="642" t="s">
        <v>512</v>
      </c>
      <c r="AC19" s="559">
        <v>10.256716409999999</v>
      </c>
      <c r="AD19" s="560">
        <v>10.25671642</v>
      </c>
      <c r="AE19" s="561" t="s">
        <v>512</v>
      </c>
      <c r="AF19" s="651"/>
      <c r="AG19" s="651"/>
      <c r="AH19" s="1029">
        <v>3</v>
      </c>
      <c r="AI19" s="624" t="s">
        <v>303</v>
      </c>
      <c r="AJ19" s="625">
        <v>253</v>
      </c>
      <c r="AK19" s="643" t="s">
        <v>512</v>
      </c>
      <c r="AL19" s="642">
        <v>0.51249998999999991</v>
      </c>
      <c r="AM19" s="643">
        <v>0.51249999999999996</v>
      </c>
      <c r="AN19" s="642" t="s">
        <v>512</v>
      </c>
      <c r="AO19" s="559">
        <v>0.57999998999999991</v>
      </c>
      <c r="AP19" s="560">
        <v>0.57999999999999996</v>
      </c>
      <c r="AQ19" s="642" t="s">
        <v>512</v>
      </c>
      <c r="AR19" s="559">
        <v>0.65454543999999992</v>
      </c>
      <c r="AS19" s="643">
        <v>0.65454544999999997</v>
      </c>
      <c r="AT19" s="642" t="s">
        <v>512</v>
      </c>
      <c r="AU19" s="559">
        <v>0.73333331999999996</v>
      </c>
      <c r="AV19" s="643">
        <v>0.73333333000000001</v>
      </c>
      <c r="AW19" s="642" t="s">
        <v>512</v>
      </c>
      <c r="AX19" s="559">
        <v>0.79999998999999999</v>
      </c>
      <c r="AY19" s="643">
        <v>0.8</v>
      </c>
      <c r="AZ19" s="642" t="s">
        <v>512</v>
      </c>
      <c r="BA19" s="559">
        <v>0.89864864</v>
      </c>
      <c r="BB19" s="643">
        <v>0.89864865000000005</v>
      </c>
      <c r="BC19" s="642" t="s">
        <v>512</v>
      </c>
      <c r="BD19" s="559">
        <v>0.9666666599999999</v>
      </c>
      <c r="BE19" s="560">
        <v>0.96666666999999995</v>
      </c>
      <c r="BF19" s="644" t="s">
        <v>512</v>
      </c>
      <c r="BG19" s="559">
        <v>1.1122448900000002</v>
      </c>
      <c r="BH19" s="560">
        <v>1.1122449000000001</v>
      </c>
      <c r="BI19" s="642" t="s">
        <v>512</v>
      </c>
      <c r="BJ19" s="559">
        <v>1.42666666</v>
      </c>
      <c r="BK19" s="560">
        <v>1.4266666699999999</v>
      </c>
      <c r="BL19" s="561" t="s">
        <v>512</v>
      </c>
    </row>
    <row r="20" spans="1:64" ht="24.75" customHeight="1">
      <c r="A20" s="931">
        <v>4</v>
      </c>
      <c r="B20" s="624" t="s">
        <v>728</v>
      </c>
      <c r="C20" s="625">
        <v>594</v>
      </c>
      <c r="D20" s="626" t="s">
        <v>512</v>
      </c>
      <c r="E20" s="696">
        <v>98.581559999999996</v>
      </c>
      <c r="F20" s="697">
        <v>98.581558999999999</v>
      </c>
      <c r="G20" s="696" t="s">
        <v>512</v>
      </c>
      <c r="H20" s="698">
        <v>96.610168999999999</v>
      </c>
      <c r="I20" s="699">
        <v>96.610168000000002</v>
      </c>
      <c r="J20" s="696" t="s">
        <v>512</v>
      </c>
      <c r="K20" s="698">
        <v>92.929293000000001</v>
      </c>
      <c r="L20" s="697">
        <v>92.929292000000004</v>
      </c>
      <c r="M20" s="696" t="s">
        <v>512</v>
      </c>
      <c r="N20" s="698">
        <v>89.376589999999993</v>
      </c>
      <c r="O20" s="697">
        <v>89.376588999999996</v>
      </c>
      <c r="P20" s="696" t="s">
        <v>512</v>
      </c>
      <c r="Q20" s="698">
        <v>81.971356</v>
      </c>
      <c r="R20" s="697">
        <v>81.971354999999988</v>
      </c>
      <c r="S20" s="696" t="s">
        <v>512</v>
      </c>
      <c r="T20" s="698">
        <v>74.017856999999992</v>
      </c>
      <c r="U20" s="697">
        <v>74.017855999999995</v>
      </c>
      <c r="V20" s="696" t="s">
        <v>512</v>
      </c>
      <c r="W20" s="698">
        <v>61.759942000000002</v>
      </c>
      <c r="X20" s="699">
        <v>61.759940999999998</v>
      </c>
      <c r="Y20" s="700" t="s">
        <v>512</v>
      </c>
      <c r="Z20" s="698">
        <v>46.528497000000002</v>
      </c>
      <c r="AA20" s="699">
        <v>46.528496000000004</v>
      </c>
      <c r="AB20" s="696" t="s">
        <v>512</v>
      </c>
      <c r="AC20" s="698">
        <v>32.873392000000003</v>
      </c>
      <c r="AD20" s="699">
        <v>32.873391000000005</v>
      </c>
      <c r="AE20" s="554" t="s">
        <v>512</v>
      </c>
      <c r="AF20" s="651"/>
      <c r="AG20" s="651"/>
      <c r="AH20" s="1029">
        <v>4</v>
      </c>
      <c r="AI20" s="624" t="s">
        <v>728</v>
      </c>
      <c r="AJ20" s="625">
        <v>253</v>
      </c>
      <c r="AK20" s="626" t="s">
        <v>512</v>
      </c>
      <c r="AL20" s="701">
        <v>100</v>
      </c>
      <c r="AM20" s="697">
        <v>99.999998999999988</v>
      </c>
      <c r="AN20" s="696" t="s">
        <v>512</v>
      </c>
      <c r="AO20" s="698">
        <v>99.2</v>
      </c>
      <c r="AP20" s="699">
        <v>99.199998999999991</v>
      </c>
      <c r="AQ20" s="696" t="s">
        <v>512</v>
      </c>
      <c r="AR20" s="698">
        <v>98.701298999999992</v>
      </c>
      <c r="AS20" s="697">
        <v>98.701297999999994</v>
      </c>
      <c r="AT20" s="696" t="s">
        <v>512</v>
      </c>
      <c r="AU20" s="698">
        <v>98.295455000000004</v>
      </c>
      <c r="AV20" s="697">
        <v>98.295453999999992</v>
      </c>
      <c r="AW20" s="696" t="s">
        <v>512</v>
      </c>
      <c r="AX20" s="698">
        <v>97.727272999999997</v>
      </c>
      <c r="AY20" s="697">
        <v>97.727271999999999</v>
      </c>
      <c r="AZ20" s="696" t="s">
        <v>512</v>
      </c>
      <c r="BA20" s="698">
        <v>96.832578999999996</v>
      </c>
      <c r="BB20" s="697">
        <v>96.832577999999998</v>
      </c>
      <c r="BC20" s="696" t="s">
        <v>512</v>
      </c>
      <c r="BD20" s="698">
        <v>95.12195100000001</v>
      </c>
      <c r="BE20" s="699">
        <v>95.121949999999998</v>
      </c>
      <c r="BF20" s="700" t="s">
        <v>512</v>
      </c>
      <c r="BG20" s="698">
        <v>92.307692000000003</v>
      </c>
      <c r="BH20" s="699">
        <v>92.307690999999991</v>
      </c>
      <c r="BI20" s="696" t="s">
        <v>512</v>
      </c>
      <c r="BJ20" s="698">
        <v>84.848484999999997</v>
      </c>
      <c r="BK20" s="699">
        <v>84.848483999999985</v>
      </c>
      <c r="BL20" s="554" t="s">
        <v>512</v>
      </c>
    </row>
    <row r="21" spans="1:64" ht="24.75" customHeight="1">
      <c r="A21" s="931">
        <v>5</v>
      </c>
      <c r="B21" s="624" t="s">
        <v>304</v>
      </c>
      <c r="C21" s="625">
        <v>594</v>
      </c>
      <c r="D21" s="626" t="s">
        <v>512</v>
      </c>
      <c r="E21" s="627">
        <v>29.266407999999998</v>
      </c>
      <c r="F21" s="626">
        <v>29.266408999999999</v>
      </c>
      <c r="G21" s="627" t="s">
        <v>512</v>
      </c>
      <c r="H21" s="552">
        <v>37.900874000000002</v>
      </c>
      <c r="I21" s="553">
        <v>37.900874999999999</v>
      </c>
      <c r="J21" s="627" t="s">
        <v>512</v>
      </c>
      <c r="K21" s="552">
        <v>45.506911000000002</v>
      </c>
      <c r="L21" s="626">
        <v>45.506912</v>
      </c>
      <c r="M21" s="627" t="s">
        <v>512</v>
      </c>
      <c r="N21" s="552">
        <v>51.744185000000002</v>
      </c>
      <c r="O21" s="626">
        <v>51.744186000000006</v>
      </c>
      <c r="P21" s="627" t="s">
        <v>512</v>
      </c>
      <c r="Q21" s="552">
        <v>58.778624999999998</v>
      </c>
      <c r="R21" s="626">
        <v>58.778626000000003</v>
      </c>
      <c r="S21" s="627" t="s">
        <v>512</v>
      </c>
      <c r="T21" s="552">
        <v>63.745018999999992</v>
      </c>
      <c r="U21" s="626">
        <v>63.745019999999997</v>
      </c>
      <c r="V21" s="627" t="s">
        <v>512</v>
      </c>
      <c r="W21" s="552">
        <v>70.338981999999987</v>
      </c>
      <c r="X21" s="553">
        <v>70.338982999999999</v>
      </c>
      <c r="Y21" s="628" t="s">
        <v>512</v>
      </c>
      <c r="Z21" s="552">
        <v>76.756755999999996</v>
      </c>
      <c r="AA21" s="553">
        <v>76.756756999999993</v>
      </c>
      <c r="AB21" s="627" t="s">
        <v>512</v>
      </c>
      <c r="AC21" s="552">
        <v>85.71428499999999</v>
      </c>
      <c r="AD21" s="553">
        <v>85.714286000000001</v>
      </c>
      <c r="AE21" s="554" t="s">
        <v>512</v>
      </c>
      <c r="AF21" s="651"/>
      <c r="AG21" s="651"/>
      <c r="AH21" s="1029">
        <v>5</v>
      </c>
      <c r="AI21" s="624" t="s">
        <v>304</v>
      </c>
      <c r="AJ21" s="625">
        <v>253</v>
      </c>
      <c r="AK21" s="626" t="s">
        <v>512</v>
      </c>
      <c r="AL21" s="627">
        <v>75.496687999999992</v>
      </c>
      <c r="AM21" s="626">
        <v>75.496688999999989</v>
      </c>
      <c r="AN21" s="627" t="s">
        <v>512</v>
      </c>
      <c r="AO21" s="552">
        <v>85.71428499999999</v>
      </c>
      <c r="AP21" s="553">
        <v>85.714286000000001</v>
      </c>
      <c r="AQ21" s="627" t="s">
        <v>512</v>
      </c>
      <c r="AR21" s="552">
        <v>90.277776999999986</v>
      </c>
      <c r="AS21" s="626">
        <v>90.277777999999998</v>
      </c>
      <c r="AT21" s="627" t="s">
        <v>512</v>
      </c>
      <c r="AU21" s="552">
        <v>92.982455000000002</v>
      </c>
      <c r="AV21" s="626">
        <v>92.982455999999999</v>
      </c>
      <c r="AW21" s="627" t="s">
        <v>512</v>
      </c>
      <c r="AX21" s="552">
        <v>94.573641999999992</v>
      </c>
      <c r="AY21" s="626">
        <v>94.57364299999999</v>
      </c>
      <c r="AZ21" s="627" t="s">
        <v>512</v>
      </c>
      <c r="BA21" s="552">
        <v>95.96774099999999</v>
      </c>
      <c r="BB21" s="626">
        <v>95.967742000000001</v>
      </c>
      <c r="BC21" s="627" t="s">
        <v>512</v>
      </c>
      <c r="BD21" s="552">
        <v>97.297296000000003</v>
      </c>
      <c r="BE21" s="553">
        <v>97.297297</v>
      </c>
      <c r="BF21" s="628" t="s">
        <v>512</v>
      </c>
      <c r="BG21" s="552">
        <v>98.305083999999994</v>
      </c>
      <c r="BH21" s="553">
        <v>98.305085000000005</v>
      </c>
      <c r="BI21" s="627" t="s">
        <v>512</v>
      </c>
      <c r="BJ21" s="552">
        <v>99.999998999999988</v>
      </c>
      <c r="BK21" s="553">
        <v>100</v>
      </c>
      <c r="BL21" s="554" t="s">
        <v>512</v>
      </c>
    </row>
    <row r="22" spans="1:64" ht="24.75" customHeight="1">
      <c r="A22" s="931">
        <v>6</v>
      </c>
      <c r="B22" s="624" t="s">
        <v>305</v>
      </c>
      <c r="C22" s="625">
        <v>594</v>
      </c>
      <c r="D22" s="626" t="s">
        <v>512</v>
      </c>
      <c r="E22" s="627">
        <v>27.826086</v>
      </c>
      <c r="F22" s="626">
        <v>27.826087000000001</v>
      </c>
      <c r="G22" s="627" t="s">
        <v>512</v>
      </c>
      <c r="H22" s="552">
        <v>36.544848999999999</v>
      </c>
      <c r="I22" s="553">
        <v>36.544850000000004</v>
      </c>
      <c r="J22" s="627" t="s">
        <v>512</v>
      </c>
      <c r="K22" s="552">
        <v>44.25694</v>
      </c>
      <c r="L22" s="626">
        <v>44.256940999999998</v>
      </c>
      <c r="M22" s="627" t="s">
        <v>512</v>
      </c>
      <c r="N22" s="552">
        <v>49.855907000000002</v>
      </c>
      <c r="O22" s="626">
        <v>49.855907999999999</v>
      </c>
      <c r="P22" s="627" t="s">
        <v>512</v>
      </c>
      <c r="Q22" s="552">
        <v>55.339804999999998</v>
      </c>
      <c r="R22" s="626">
        <v>55.339806000000003</v>
      </c>
      <c r="S22" s="627" t="s">
        <v>512</v>
      </c>
      <c r="T22" s="552">
        <v>60.824740999999996</v>
      </c>
      <c r="U22" s="626">
        <v>60.824742000000001</v>
      </c>
      <c r="V22" s="627" t="s">
        <v>512</v>
      </c>
      <c r="W22" s="552">
        <v>67.808217999999997</v>
      </c>
      <c r="X22" s="553">
        <v>67.808219000000008</v>
      </c>
      <c r="Y22" s="628" t="s">
        <v>512</v>
      </c>
      <c r="Z22" s="552">
        <v>74.706341999999992</v>
      </c>
      <c r="AA22" s="553">
        <v>74.706343000000004</v>
      </c>
      <c r="AB22" s="627" t="s">
        <v>512</v>
      </c>
      <c r="AC22" s="552">
        <v>83.789783999999997</v>
      </c>
      <c r="AD22" s="553">
        <v>83.789785000000009</v>
      </c>
      <c r="AE22" s="554" t="s">
        <v>512</v>
      </c>
      <c r="AF22" s="1047"/>
      <c r="AG22" s="651"/>
      <c r="AH22" s="1029">
        <v>6</v>
      </c>
      <c r="AI22" s="624" t="s">
        <v>305</v>
      </c>
      <c r="AJ22" s="625">
        <v>253</v>
      </c>
      <c r="AK22" s="626" t="s">
        <v>512</v>
      </c>
      <c r="AL22" s="627">
        <v>18.867923999999999</v>
      </c>
      <c r="AM22" s="626">
        <v>18.867925</v>
      </c>
      <c r="AN22" s="627" t="s">
        <v>512</v>
      </c>
      <c r="AO22" s="552">
        <v>35.869563999999997</v>
      </c>
      <c r="AP22" s="553">
        <v>35.869564999999994</v>
      </c>
      <c r="AQ22" s="627" t="s">
        <v>512</v>
      </c>
      <c r="AR22" s="552">
        <v>46.249999000000003</v>
      </c>
      <c r="AS22" s="626">
        <v>46.25</v>
      </c>
      <c r="AT22" s="627" t="s">
        <v>512</v>
      </c>
      <c r="AU22" s="552">
        <v>55.963301999999992</v>
      </c>
      <c r="AV22" s="626">
        <v>55.963302999999996</v>
      </c>
      <c r="AW22" s="627" t="s">
        <v>512</v>
      </c>
      <c r="AX22" s="552">
        <v>63.709675999999995</v>
      </c>
      <c r="AY22" s="626">
        <v>63.709676999999999</v>
      </c>
      <c r="AZ22" s="627" t="s">
        <v>512</v>
      </c>
      <c r="BA22" s="552">
        <v>74.556212000000002</v>
      </c>
      <c r="BB22" s="626">
        <v>74.556213</v>
      </c>
      <c r="BC22" s="627" t="s">
        <v>512</v>
      </c>
      <c r="BD22" s="552">
        <v>83.333331999999999</v>
      </c>
      <c r="BE22" s="553">
        <v>83.333332999999996</v>
      </c>
      <c r="BF22" s="628" t="s">
        <v>512</v>
      </c>
      <c r="BG22" s="552">
        <v>91.666665999999992</v>
      </c>
      <c r="BH22" s="553">
        <v>91.666667000000004</v>
      </c>
      <c r="BI22" s="627" t="s">
        <v>512</v>
      </c>
      <c r="BJ22" s="552">
        <v>95.876288000000002</v>
      </c>
      <c r="BK22" s="553">
        <v>95.876289</v>
      </c>
      <c r="BL22" s="554" t="s">
        <v>512</v>
      </c>
    </row>
    <row r="23" spans="1:64" ht="24.75" customHeight="1">
      <c r="A23" s="931">
        <v>7</v>
      </c>
      <c r="B23" s="624" t="s">
        <v>729</v>
      </c>
      <c r="C23" s="625">
        <v>594</v>
      </c>
      <c r="D23" s="626" t="s">
        <v>512</v>
      </c>
      <c r="E23" s="627">
        <v>62.184872999999996</v>
      </c>
      <c r="F23" s="626">
        <v>62.184874000000001</v>
      </c>
      <c r="G23" s="627" t="s">
        <v>512</v>
      </c>
      <c r="H23" s="552">
        <v>74.444442999999993</v>
      </c>
      <c r="I23" s="553">
        <v>74.444444000000004</v>
      </c>
      <c r="J23" s="627" t="s">
        <v>512</v>
      </c>
      <c r="K23" s="552">
        <v>84.571427999999997</v>
      </c>
      <c r="L23" s="626">
        <v>84.571428999999995</v>
      </c>
      <c r="M23" s="627" t="s">
        <v>512</v>
      </c>
      <c r="N23" s="552">
        <v>91.315787999999998</v>
      </c>
      <c r="O23" s="626">
        <v>91.315789000000009</v>
      </c>
      <c r="P23" s="627" t="s">
        <v>512</v>
      </c>
      <c r="Q23" s="552">
        <v>97.843136000000001</v>
      </c>
      <c r="R23" s="626">
        <v>97.843136999999999</v>
      </c>
      <c r="S23" s="627" t="s">
        <v>512</v>
      </c>
      <c r="T23" s="552">
        <v>102.851562</v>
      </c>
      <c r="U23" s="626">
        <v>102.851563</v>
      </c>
      <c r="V23" s="627" t="s">
        <v>512</v>
      </c>
      <c r="W23" s="552">
        <v>106.83760600000001</v>
      </c>
      <c r="X23" s="553">
        <v>106.83760700000001</v>
      </c>
      <c r="Y23" s="628" t="s">
        <v>512</v>
      </c>
      <c r="Z23" s="552">
        <v>111.39717300000001</v>
      </c>
      <c r="AA23" s="553">
        <v>111.39717399999999</v>
      </c>
      <c r="AB23" s="627" t="s">
        <v>512</v>
      </c>
      <c r="AC23" s="552">
        <v>117.10296600000001</v>
      </c>
      <c r="AD23" s="553">
        <v>117.10296700000001</v>
      </c>
      <c r="AE23" s="554" t="s">
        <v>512</v>
      </c>
      <c r="AF23" s="1047"/>
      <c r="AG23" s="651"/>
      <c r="AH23" s="1029">
        <v>7</v>
      </c>
      <c r="AI23" s="624" t="s">
        <v>729</v>
      </c>
      <c r="AJ23" s="625">
        <v>253</v>
      </c>
      <c r="AK23" s="626" t="s">
        <v>512</v>
      </c>
      <c r="AL23" s="627">
        <v>45.142855999999995</v>
      </c>
      <c r="AM23" s="626">
        <v>45.142856999999999</v>
      </c>
      <c r="AN23" s="627" t="s">
        <v>512</v>
      </c>
      <c r="AO23" s="552">
        <v>54.166665999999999</v>
      </c>
      <c r="AP23" s="553">
        <v>54.166667000000004</v>
      </c>
      <c r="AQ23" s="627" t="s">
        <v>512</v>
      </c>
      <c r="AR23" s="552">
        <v>59.499998999999995</v>
      </c>
      <c r="AS23" s="626">
        <v>59.5</v>
      </c>
      <c r="AT23" s="627" t="s">
        <v>512</v>
      </c>
      <c r="AU23" s="552">
        <v>65.999999000000003</v>
      </c>
      <c r="AV23" s="626">
        <v>66</v>
      </c>
      <c r="AW23" s="627" t="s">
        <v>512</v>
      </c>
      <c r="AX23" s="552">
        <v>70.999998999999988</v>
      </c>
      <c r="AY23" s="626">
        <v>71</v>
      </c>
      <c r="AZ23" s="627" t="s">
        <v>512</v>
      </c>
      <c r="BA23" s="552">
        <v>76.666665999999992</v>
      </c>
      <c r="BB23" s="626">
        <v>76.666667000000004</v>
      </c>
      <c r="BC23" s="627" t="s">
        <v>512</v>
      </c>
      <c r="BD23" s="552">
        <v>84.999998999999988</v>
      </c>
      <c r="BE23" s="553">
        <v>85</v>
      </c>
      <c r="BF23" s="628" t="s">
        <v>512</v>
      </c>
      <c r="BG23" s="552">
        <v>92.499999000000003</v>
      </c>
      <c r="BH23" s="553">
        <v>92.5</v>
      </c>
      <c r="BI23" s="627" t="s">
        <v>512</v>
      </c>
      <c r="BJ23" s="552">
        <v>102.82051199999999</v>
      </c>
      <c r="BK23" s="553">
        <v>102.82051299999999</v>
      </c>
      <c r="BL23" s="554" t="s">
        <v>512</v>
      </c>
    </row>
    <row r="24" spans="1:64" ht="24.75" customHeight="1">
      <c r="A24" s="931">
        <v>8</v>
      </c>
      <c r="B24" s="624" t="s">
        <v>730</v>
      </c>
      <c r="C24" s="625">
        <v>599</v>
      </c>
      <c r="D24" s="626" t="s">
        <v>512</v>
      </c>
      <c r="E24" s="627">
        <v>65.360823999999994</v>
      </c>
      <c r="F24" s="626">
        <v>65.360825000000006</v>
      </c>
      <c r="G24" s="627" t="s">
        <v>512</v>
      </c>
      <c r="H24" s="552">
        <v>74.642855999999995</v>
      </c>
      <c r="I24" s="553">
        <v>74.642856999999992</v>
      </c>
      <c r="J24" s="627" t="s">
        <v>512</v>
      </c>
      <c r="K24" s="552">
        <v>82.083331999999999</v>
      </c>
      <c r="L24" s="626">
        <v>82.083332999999996</v>
      </c>
      <c r="M24" s="627" t="s">
        <v>512</v>
      </c>
      <c r="N24" s="552">
        <v>88.749998999999988</v>
      </c>
      <c r="O24" s="626">
        <v>88.75</v>
      </c>
      <c r="P24" s="627" t="s">
        <v>512</v>
      </c>
      <c r="Q24" s="552">
        <v>94.939023000000006</v>
      </c>
      <c r="R24" s="626">
        <v>94.939024000000003</v>
      </c>
      <c r="S24" s="627" t="s">
        <v>512</v>
      </c>
      <c r="T24" s="552">
        <v>100.07936400000001</v>
      </c>
      <c r="U24" s="626">
        <v>100.07936500000001</v>
      </c>
      <c r="V24" s="627" t="s">
        <v>512</v>
      </c>
      <c r="W24" s="552">
        <v>104.20479200000001</v>
      </c>
      <c r="X24" s="553">
        <v>104.20479300000001</v>
      </c>
      <c r="Y24" s="628" t="s">
        <v>512</v>
      </c>
      <c r="Z24" s="552">
        <v>107.074943</v>
      </c>
      <c r="AA24" s="553">
        <v>107.07494399999999</v>
      </c>
      <c r="AB24" s="627" t="s">
        <v>512</v>
      </c>
      <c r="AC24" s="552">
        <v>111.04166600000001</v>
      </c>
      <c r="AD24" s="553">
        <v>111.041667</v>
      </c>
      <c r="AE24" s="554" t="s">
        <v>512</v>
      </c>
      <c r="AF24" s="1047"/>
      <c r="AG24" s="651"/>
      <c r="AH24" s="1029">
        <v>8</v>
      </c>
      <c r="AI24" s="624" t="s">
        <v>730</v>
      </c>
      <c r="AJ24" s="625">
        <v>278</v>
      </c>
      <c r="AK24" s="626" t="s">
        <v>512</v>
      </c>
      <c r="AL24" s="627">
        <v>44.374998999999995</v>
      </c>
      <c r="AM24" s="626">
        <v>44.375</v>
      </c>
      <c r="AN24" s="627" t="s">
        <v>512</v>
      </c>
      <c r="AO24" s="552">
        <v>54.249998999999995</v>
      </c>
      <c r="AP24" s="553">
        <v>54.25</v>
      </c>
      <c r="AQ24" s="627" t="s">
        <v>512</v>
      </c>
      <c r="AR24" s="552">
        <v>59.999998999999995</v>
      </c>
      <c r="AS24" s="626">
        <v>60</v>
      </c>
      <c r="AT24" s="627" t="s">
        <v>512</v>
      </c>
      <c r="AU24" s="552">
        <v>65.454543999999999</v>
      </c>
      <c r="AV24" s="626">
        <v>65.454544999999996</v>
      </c>
      <c r="AW24" s="627" t="s">
        <v>512</v>
      </c>
      <c r="AX24" s="552">
        <v>69.999998999999988</v>
      </c>
      <c r="AY24" s="626">
        <v>70</v>
      </c>
      <c r="AZ24" s="627" t="s">
        <v>512</v>
      </c>
      <c r="BA24" s="552">
        <v>74.46428499999999</v>
      </c>
      <c r="BB24" s="626">
        <v>74.464286000000001</v>
      </c>
      <c r="BC24" s="627" t="s">
        <v>512</v>
      </c>
      <c r="BD24" s="552">
        <v>80.499999000000003</v>
      </c>
      <c r="BE24" s="553">
        <v>80.5</v>
      </c>
      <c r="BF24" s="628" t="s">
        <v>512</v>
      </c>
      <c r="BG24" s="552">
        <v>87.804876999999991</v>
      </c>
      <c r="BH24" s="553">
        <v>87.804878000000002</v>
      </c>
      <c r="BI24" s="627" t="s">
        <v>512</v>
      </c>
      <c r="BJ24" s="552">
        <v>98.823527999999996</v>
      </c>
      <c r="BK24" s="553">
        <v>98.823528999999994</v>
      </c>
      <c r="BL24" s="554" t="s">
        <v>512</v>
      </c>
    </row>
    <row r="25" spans="1:64" ht="24.75" customHeight="1">
      <c r="A25" s="931">
        <v>9</v>
      </c>
      <c r="B25" s="624" t="s">
        <v>731</v>
      </c>
      <c r="C25" s="625">
        <v>600</v>
      </c>
      <c r="D25" s="626" t="s">
        <v>512</v>
      </c>
      <c r="E25" s="627">
        <v>5.285412</v>
      </c>
      <c r="F25" s="626">
        <v>5.2854109999999999</v>
      </c>
      <c r="G25" s="627" t="s">
        <v>512</v>
      </c>
      <c r="H25" s="552">
        <v>4.2797489999999998</v>
      </c>
      <c r="I25" s="553">
        <v>4.2797479999999997</v>
      </c>
      <c r="J25" s="627" t="s">
        <v>512</v>
      </c>
      <c r="K25" s="552">
        <v>3.5759899999999996</v>
      </c>
      <c r="L25" s="626">
        <v>3.5759889999999994</v>
      </c>
      <c r="M25" s="627" t="s">
        <v>512</v>
      </c>
      <c r="N25" s="552">
        <v>3.0881970000000001</v>
      </c>
      <c r="O25" s="626">
        <v>3.0881959999999999</v>
      </c>
      <c r="P25" s="627" t="s">
        <v>512</v>
      </c>
      <c r="Q25" s="552">
        <v>2.680965</v>
      </c>
      <c r="R25" s="626">
        <v>2.6809639999999999</v>
      </c>
      <c r="S25" s="627" t="s">
        <v>512</v>
      </c>
      <c r="T25" s="552">
        <v>2.3272729999999999</v>
      </c>
      <c r="U25" s="626">
        <v>2.3272719999999998</v>
      </c>
      <c r="V25" s="627" t="s">
        <v>512</v>
      </c>
      <c r="W25" s="552">
        <v>1.941748</v>
      </c>
      <c r="X25" s="553">
        <v>1.9417469999999999</v>
      </c>
      <c r="Y25" s="628" t="s">
        <v>512</v>
      </c>
      <c r="Z25" s="552">
        <v>1.492537</v>
      </c>
      <c r="AA25" s="553">
        <v>1.4925360000000001</v>
      </c>
      <c r="AB25" s="627" t="s">
        <v>512</v>
      </c>
      <c r="AC25" s="552">
        <v>1.1276200000000001</v>
      </c>
      <c r="AD25" s="553">
        <v>1.1276189999999999</v>
      </c>
      <c r="AE25" s="554" t="s">
        <v>512</v>
      </c>
      <c r="AF25" s="651"/>
      <c r="AG25" s="651"/>
      <c r="AH25" s="1029">
        <v>9</v>
      </c>
      <c r="AI25" s="624" t="s">
        <v>731</v>
      </c>
      <c r="AJ25" s="625">
        <v>280</v>
      </c>
      <c r="AK25" s="626" t="s">
        <v>512</v>
      </c>
      <c r="AL25" s="627">
        <v>7.3333330000000005</v>
      </c>
      <c r="AM25" s="626">
        <v>7.3333320000000004</v>
      </c>
      <c r="AN25" s="627" t="s">
        <v>512</v>
      </c>
      <c r="AO25" s="552">
        <v>5.7335579999999995</v>
      </c>
      <c r="AP25" s="553">
        <v>5.7335569999999993</v>
      </c>
      <c r="AQ25" s="627" t="s">
        <v>512</v>
      </c>
      <c r="AR25" s="552">
        <v>4.7826089999999999</v>
      </c>
      <c r="AS25" s="626">
        <v>4.7826079999999997</v>
      </c>
      <c r="AT25" s="627" t="s">
        <v>512</v>
      </c>
      <c r="AU25" s="552">
        <v>4.1666670000000003</v>
      </c>
      <c r="AV25" s="626">
        <v>4.1666660000000002</v>
      </c>
      <c r="AW25" s="627" t="s">
        <v>512</v>
      </c>
      <c r="AX25" s="552">
        <v>3.6269429999999998</v>
      </c>
      <c r="AY25" s="626">
        <v>3.6269419999999997</v>
      </c>
      <c r="AZ25" s="627" t="s">
        <v>512</v>
      </c>
      <c r="BA25" s="552">
        <v>3.2738100000000001</v>
      </c>
      <c r="BB25" s="626">
        <v>3.273809</v>
      </c>
      <c r="BC25" s="627" t="s">
        <v>512</v>
      </c>
      <c r="BD25" s="552">
        <v>2.8037380000000001</v>
      </c>
      <c r="BE25" s="553">
        <v>2.8037369999999999</v>
      </c>
      <c r="BF25" s="628" t="s">
        <v>512</v>
      </c>
      <c r="BG25" s="552">
        <v>2.0833330000000001</v>
      </c>
      <c r="BH25" s="553">
        <v>2.083332</v>
      </c>
      <c r="BI25" s="627" t="s">
        <v>512</v>
      </c>
      <c r="BJ25" s="552">
        <v>1.648352</v>
      </c>
      <c r="BK25" s="553">
        <v>1.6483509999999999</v>
      </c>
      <c r="BL25" s="554" t="s">
        <v>512</v>
      </c>
    </row>
    <row r="26" spans="1:64" ht="24.75" customHeight="1">
      <c r="A26" s="931">
        <v>10</v>
      </c>
      <c r="B26" s="624" t="s">
        <v>732</v>
      </c>
      <c r="C26" s="625">
        <v>613</v>
      </c>
      <c r="D26" s="626" t="s">
        <v>512</v>
      </c>
      <c r="E26" s="627">
        <v>12.72559</v>
      </c>
      <c r="F26" s="626">
        <v>12.725589000000001</v>
      </c>
      <c r="G26" s="627" t="s">
        <v>512</v>
      </c>
      <c r="H26" s="552">
        <v>7.7085219999999994</v>
      </c>
      <c r="I26" s="553">
        <v>7.7085210000000002</v>
      </c>
      <c r="J26" s="627" t="s">
        <v>512</v>
      </c>
      <c r="K26" s="552">
        <v>5.3039830000000006</v>
      </c>
      <c r="L26" s="626">
        <v>5.3039820000000004</v>
      </c>
      <c r="M26" s="627" t="s">
        <v>512</v>
      </c>
      <c r="N26" s="552">
        <v>3.6437419999999996</v>
      </c>
      <c r="O26" s="626">
        <v>3.6437409999999995</v>
      </c>
      <c r="P26" s="627" t="s">
        <v>512</v>
      </c>
      <c r="Q26" s="552">
        <v>2.7269589999999999</v>
      </c>
      <c r="R26" s="626">
        <v>2.7269579999999998</v>
      </c>
      <c r="S26" s="627" t="s">
        <v>512</v>
      </c>
      <c r="T26" s="552">
        <v>2.031485</v>
      </c>
      <c r="U26" s="626">
        <v>2.0314839999999998</v>
      </c>
      <c r="V26" s="627" t="s">
        <v>512</v>
      </c>
      <c r="W26" s="552">
        <v>1.5559540000000001</v>
      </c>
      <c r="X26" s="553">
        <v>1.5559529999999999</v>
      </c>
      <c r="Y26" s="628" t="s">
        <v>512</v>
      </c>
      <c r="Z26" s="552">
        <v>1.0466800000000001</v>
      </c>
      <c r="AA26" s="553">
        <v>1.0466789999999999</v>
      </c>
      <c r="AB26" s="627" t="s">
        <v>512</v>
      </c>
      <c r="AC26" s="552">
        <v>0.53923100000000002</v>
      </c>
      <c r="AD26" s="553">
        <v>0.53922999999999999</v>
      </c>
      <c r="AE26" s="554" t="s">
        <v>512</v>
      </c>
      <c r="AF26" s="651"/>
      <c r="AG26" s="651"/>
      <c r="AH26" s="1029">
        <v>10</v>
      </c>
      <c r="AI26" s="624" t="s">
        <v>732</v>
      </c>
      <c r="AJ26" s="625">
        <v>276</v>
      </c>
      <c r="AK26" s="626" t="s">
        <v>512</v>
      </c>
      <c r="AL26" s="627">
        <v>16.466042000000002</v>
      </c>
      <c r="AM26" s="626">
        <v>16.466041000000001</v>
      </c>
      <c r="AN26" s="627" t="s">
        <v>512</v>
      </c>
      <c r="AO26" s="552">
        <v>9.2117620000000002</v>
      </c>
      <c r="AP26" s="553">
        <v>9.211761000000001</v>
      </c>
      <c r="AQ26" s="627" t="s">
        <v>512</v>
      </c>
      <c r="AR26" s="552">
        <v>7.1607139999999996</v>
      </c>
      <c r="AS26" s="626">
        <v>7.1607130000000003</v>
      </c>
      <c r="AT26" s="627" t="s">
        <v>512</v>
      </c>
      <c r="AU26" s="552">
        <v>5.501951</v>
      </c>
      <c r="AV26" s="626">
        <v>5.5019499999999999</v>
      </c>
      <c r="AW26" s="627" t="s">
        <v>512</v>
      </c>
      <c r="AX26" s="552">
        <v>3.6484999999999999</v>
      </c>
      <c r="AY26" s="626">
        <v>3.6484989999999993</v>
      </c>
      <c r="AZ26" s="627" t="s">
        <v>512</v>
      </c>
      <c r="BA26" s="552">
        <v>2.6958030000000002</v>
      </c>
      <c r="BB26" s="626">
        <v>2.695802</v>
      </c>
      <c r="BC26" s="627" t="s">
        <v>512</v>
      </c>
      <c r="BD26" s="552">
        <v>1.93432</v>
      </c>
      <c r="BE26" s="553">
        <v>1.9343189999999999</v>
      </c>
      <c r="BF26" s="628" t="s">
        <v>512</v>
      </c>
      <c r="BG26" s="552">
        <v>1.223662</v>
      </c>
      <c r="BH26" s="553">
        <v>1.2236610000000001</v>
      </c>
      <c r="BI26" s="627" t="s">
        <v>512</v>
      </c>
      <c r="BJ26" s="552">
        <v>0.39984699999999995</v>
      </c>
      <c r="BK26" s="553">
        <v>0.39984599999999998</v>
      </c>
      <c r="BL26" s="554" t="s">
        <v>512</v>
      </c>
    </row>
    <row r="27" spans="1:64" ht="24.75" customHeight="1">
      <c r="A27" s="929">
        <v>11</v>
      </c>
      <c r="B27" s="624" t="s">
        <v>906</v>
      </c>
      <c r="C27" s="625">
        <v>621</v>
      </c>
      <c r="D27" s="626" t="s">
        <v>512</v>
      </c>
      <c r="E27" s="627">
        <v>6.4857142799999998</v>
      </c>
      <c r="F27" s="626">
        <v>6.4857142899999998</v>
      </c>
      <c r="G27" s="627" t="s">
        <v>512</v>
      </c>
      <c r="H27" s="552">
        <v>10.246575329999999</v>
      </c>
      <c r="I27" s="553">
        <v>10.24657534</v>
      </c>
      <c r="J27" s="627" t="s">
        <v>512</v>
      </c>
      <c r="K27" s="552">
        <v>12.537313419999998</v>
      </c>
      <c r="L27" s="626">
        <v>12.537313429999999</v>
      </c>
      <c r="M27" s="627" t="s">
        <v>512</v>
      </c>
      <c r="N27" s="552">
        <v>14.63636363</v>
      </c>
      <c r="O27" s="626">
        <v>14.636363640000001</v>
      </c>
      <c r="P27" s="627" t="s">
        <v>512</v>
      </c>
      <c r="Q27" s="552">
        <v>17.27999999</v>
      </c>
      <c r="R27" s="626">
        <v>17.28</v>
      </c>
      <c r="S27" s="627" t="s">
        <v>512</v>
      </c>
      <c r="T27" s="552">
        <v>19.737704909999998</v>
      </c>
      <c r="U27" s="626">
        <v>19.737704919999999</v>
      </c>
      <c r="V27" s="627" t="s">
        <v>512</v>
      </c>
      <c r="W27" s="552">
        <v>23.159999989999999</v>
      </c>
      <c r="X27" s="553">
        <v>23.16</v>
      </c>
      <c r="Y27" s="628" t="s">
        <v>512</v>
      </c>
      <c r="Z27" s="552">
        <v>28.122448970000001</v>
      </c>
      <c r="AA27" s="553">
        <v>28.122448980000001</v>
      </c>
      <c r="AB27" s="627" t="s">
        <v>512</v>
      </c>
      <c r="AC27" s="552">
        <v>32.682242979999998</v>
      </c>
      <c r="AD27" s="553">
        <v>32.682242989999999</v>
      </c>
      <c r="AE27" s="554" t="s">
        <v>512</v>
      </c>
      <c r="AF27" s="651"/>
      <c r="AG27" s="651"/>
      <c r="AH27" s="1029">
        <v>11</v>
      </c>
      <c r="AI27" s="624" t="s">
        <v>906</v>
      </c>
      <c r="AJ27" s="625">
        <v>281</v>
      </c>
      <c r="AK27" s="626" t="s">
        <v>512</v>
      </c>
      <c r="AL27" s="627">
        <v>4.9019607699999996</v>
      </c>
      <c r="AM27" s="626">
        <v>4.9019607799999996</v>
      </c>
      <c r="AN27" s="627" t="s">
        <v>512</v>
      </c>
      <c r="AO27" s="552">
        <v>6.3749999900000001</v>
      </c>
      <c r="AP27" s="553">
        <v>6.375</v>
      </c>
      <c r="AQ27" s="627" t="s">
        <v>512</v>
      </c>
      <c r="AR27" s="552">
        <v>7.9999999900000001</v>
      </c>
      <c r="AS27" s="626">
        <v>8</v>
      </c>
      <c r="AT27" s="627" t="s">
        <v>512</v>
      </c>
      <c r="AU27" s="552">
        <v>9.2352941099999999</v>
      </c>
      <c r="AV27" s="626">
        <v>9.2352941200000007</v>
      </c>
      <c r="AW27" s="627" t="s">
        <v>512</v>
      </c>
      <c r="AX27" s="552">
        <v>10.599999989999999</v>
      </c>
      <c r="AY27" s="626">
        <v>10.6</v>
      </c>
      <c r="AZ27" s="627" t="s">
        <v>512</v>
      </c>
      <c r="BA27" s="552">
        <v>11.73333332</v>
      </c>
      <c r="BB27" s="626">
        <v>11.733333330000001</v>
      </c>
      <c r="BC27" s="627" t="s">
        <v>512</v>
      </c>
      <c r="BD27" s="552">
        <v>13.321428559999999</v>
      </c>
      <c r="BE27" s="553">
        <v>13.32142857</v>
      </c>
      <c r="BF27" s="628" t="s">
        <v>512</v>
      </c>
      <c r="BG27" s="552">
        <v>15.199999989999998</v>
      </c>
      <c r="BH27" s="553">
        <v>15.2</v>
      </c>
      <c r="BI27" s="627" t="s">
        <v>512</v>
      </c>
      <c r="BJ27" s="552">
        <v>18.666666660000001</v>
      </c>
      <c r="BK27" s="553">
        <v>18.666666670000001</v>
      </c>
      <c r="BL27" s="554" t="s">
        <v>512</v>
      </c>
    </row>
    <row r="28" spans="1:64" ht="24.75" customHeight="1">
      <c r="A28" s="929">
        <v>12</v>
      </c>
      <c r="B28" s="624" t="s">
        <v>733</v>
      </c>
      <c r="C28" s="625">
        <v>621</v>
      </c>
      <c r="D28" s="626" t="s">
        <v>512</v>
      </c>
      <c r="E28" s="627">
        <v>50.892855999999995</v>
      </c>
      <c r="F28" s="626">
        <v>50.892856999999999</v>
      </c>
      <c r="G28" s="627" t="s">
        <v>512</v>
      </c>
      <c r="H28" s="552">
        <v>74.70449099999999</v>
      </c>
      <c r="I28" s="553">
        <v>74.704492000000002</v>
      </c>
      <c r="J28" s="627" t="s">
        <v>512</v>
      </c>
      <c r="K28" s="552">
        <v>94.736840999999998</v>
      </c>
      <c r="L28" s="626">
        <v>94.736841999999996</v>
      </c>
      <c r="M28" s="627" t="s">
        <v>512</v>
      </c>
      <c r="N28" s="552">
        <v>117.82477200000001</v>
      </c>
      <c r="O28" s="626">
        <v>117.82477300000001</v>
      </c>
      <c r="P28" s="627" t="s">
        <v>512</v>
      </c>
      <c r="Q28" s="552">
        <v>139.02438900000001</v>
      </c>
      <c r="R28" s="626">
        <v>139.02439000000001</v>
      </c>
      <c r="S28" s="627" t="s">
        <v>512</v>
      </c>
      <c r="T28" s="552">
        <v>167.16417800000002</v>
      </c>
      <c r="U28" s="626">
        <v>167.16417899999999</v>
      </c>
      <c r="V28" s="627" t="s">
        <v>512</v>
      </c>
      <c r="W28" s="552">
        <v>192.85714200000001</v>
      </c>
      <c r="X28" s="553">
        <v>192.85714300000001</v>
      </c>
      <c r="Y28" s="628" t="s">
        <v>512</v>
      </c>
      <c r="Z28" s="552">
        <v>229.54545400000001</v>
      </c>
      <c r="AA28" s="553">
        <v>229.545455</v>
      </c>
      <c r="AB28" s="627" t="s">
        <v>512</v>
      </c>
      <c r="AC28" s="552">
        <v>299.999999</v>
      </c>
      <c r="AD28" s="553">
        <v>300</v>
      </c>
      <c r="AE28" s="554" t="s">
        <v>512</v>
      </c>
      <c r="AF28" s="651"/>
      <c r="AG28" s="651"/>
      <c r="AH28" s="1029">
        <v>12</v>
      </c>
      <c r="AI28" s="624" t="s">
        <v>733</v>
      </c>
      <c r="AJ28" s="625">
        <v>281</v>
      </c>
      <c r="AK28" s="626" t="s">
        <v>512</v>
      </c>
      <c r="AL28" s="627">
        <v>74.999998999999988</v>
      </c>
      <c r="AM28" s="626">
        <v>75</v>
      </c>
      <c r="AN28" s="627" t="s">
        <v>512</v>
      </c>
      <c r="AO28" s="552">
        <v>99.999998999999988</v>
      </c>
      <c r="AP28" s="553">
        <v>100</v>
      </c>
      <c r="AQ28" s="627" t="s">
        <v>512</v>
      </c>
      <c r="AR28" s="552">
        <v>123.52941100000001</v>
      </c>
      <c r="AS28" s="626">
        <v>123.52941200000001</v>
      </c>
      <c r="AT28" s="627" t="s">
        <v>512</v>
      </c>
      <c r="AU28" s="552">
        <v>144.11764600000001</v>
      </c>
      <c r="AV28" s="626">
        <v>144.11764700000001</v>
      </c>
      <c r="AW28" s="627" t="s">
        <v>512</v>
      </c>
      <c r="AX28" s="552">
        <v>173.33333200000001</v>
      </c>
      <c r="AY28" s="626">
        <v>173.33333300000001</v>
      </c>
      <c r="AZ28" s="627" t="s">
        <v>512</v>
      </c>
      <c r="BA28" s="552">
        <v>206.249999</v>
      </c>
      <c r="BB28" s="626">
        <v>206.25</v>
      </c>
      <c r="BC28" s="627" t="s">
        <v>512</v>
      </c>
      <c r="BD28" s="552">
        <v>233.33333199999998</v>
      </c>
      <c r="BE28" s="553">
        <v>233.33333299999998</v>
      </c>
      <c r="BF28" s="628" t="s">
        <v>512</v>
      </c>
      <c r="BG28" s="552">
        <v>279.999999</v>
      </c>
      <c r="BH28" s="553">
        <v>280</v>
      </c>
      <c r="BI28" s="627" t="s">
        <v>512</v>
      </c>
      <c r="BJ28" s="552">
        <v>374.999999</v>
      </c>
      <c r="BK28" s="553">
        <v>375</v>
      </c>
      <c r="BL28" s="554" t="s">
        <v>512</v>
      </c>
    </row>
    <row r="29" spans="1:64" ht="24.75" customHeight="1">
      <c r="A29" s="929">
        <v>11</v>
      </c>
      <c r="B29" s="624" t="s">
        <v>907</v>
      </c>
      <c r="C29" s="625">
        <v>621</v>
      </c>
      <c r="D29" s="626" t="s">
        <v>512</v>
      </c>
      <c r="E29" s="627">
        <v>12.52941175</v>
      </c>
      <c r="F29" s="626">
        <v>12.52941176</v>
      </c>
      <c r="G29" s="627" t="s">
        <v>512</v>
      </c>
      <c r="H29" s="552">
        <v>17.785714280000001</v>
      </c>
      <c r="I29" s="553">
        <v>17.785714290000001</v>
      </c>
      <c r="J29" s="627" t="s">
        <v>512</v>
      </c>
      <c r="K29" s="552">
        <v>21.999999989999999</v>
      </c>
      <c r="L29" s="626">
        <v>22</v>
      </c>
      <c r="M29" s="627" t="s">
        <v>512</v>
      </c>
      <c r="N29" s="552">
        <v>25.487804869999998</v>
      </c>
      <c r="O29" s="626">
        <v>25.487804879999999</v>
      </c>
      <c r="P29" s="627" t="s">
        <v>512</v>
      </c>
      <c r="Q29" s="552">
        <v>28.928571420000001</v>
      </c>
      <c r="R29" s="626">
        <v>28.928571430000002</v>
      </c>
      <c r="S29" s="627" t="s">
        <v>512</v>
      </c>
      <c r="T29" s="552">
        <v>32.666666659999997</v>
      </c>
      <c r="U29" s="626">
        <v>32.666666669999998</v>
      </c>
      <c r="V29" s="627" t="s">
        <v>512</v>
      </c>
      <c r="W29" s="552">
        <v>37.285714280000001</v>
      </c>
      <c r="X29" s="553">
        <v>37.285714290000001</v>
      </c>
      <c r="Y29" s="628" t="s">
        <v>512</v>
      </c>
      <c r="Z29" s="552">
        <v>42.308411200000002</v>
      </c>
      <c r="AA29" s="553">
        <v>42.308411210000003</v>
      </c>
      <c r="AB29" s="627" t="s">
        <v>512</v>
      </c>
      <c r="AC29" s="552">
        <v>52.28372092</v>
      </c>
      <c r="AD29" s="553">
        <v>52.283720930000001</v>
      </c>
      <c r="AE29" s="554" t="s">
        <v>512</v>
      </c>
      <c r="AF29" s="651"/>
      <c r="AG29" s="651"/>
      <c r="AH29" s="1029">
        <v>11</v>
      </c>
      <c r="AI29" s="624" t="s">
        <v>907</v>
      </c>
      <c r="AJ29" s="625">
        <v>281</v>
      </c>
      <c r="AK29" s="626" t="s">
        <v>512</v>
      </c>
      <c r="AL29" s="627">
        <v>9.1666666599999989</v>
      </c>
      <c r="AM29" s="626">
        <v>9.1666666699999997</v>
      </c>
      <c r="AN29" s="627" t="s">
        <v>512</v>
      </c>
      <c r="AO29" s="552">
        <v>11.7142857</v>
      </c>
      <c r="AP29" s="553">
        <v>11.71428571</v>
      </c>
      <c r="AQ29" s="627" t="s">
        <v>512</v>
      </c>
      <c r="AR29" s="552">
        <v>14.39999999</v>
      </c>
      <c r="AS29" s="626">
        <v>14.4</v>
      </c>
      <c r="AT29" s="627" t="s">
        <v>512</v>
      </c>
      <c r="AU29" s="552">
        <v>16.833333319999998</v>
      </c>
      <c r="AV29" s="626">
        <v>16.833333329999999</v>
      </c>
      <c r="AW29" s="627" t="s">
        <v>512</v>
      </c>
      <c r="AX29" s="552">
        <v>18.79999999</v>
      </c>
      <c r="AY29" s="626">
        <v>18.8</v>
      </c>
      <c r="AZ29" s="627" t="s">
        <v>512</v>
      </c>
      <c r="BA29" s="552">
        <v>21.666666660000001</v>
      </c>
      <c r="BB29" s="626">
        <v>21.666666670000001</v>
      </c>
      <c r="BC29" s="627" t="s">
        <v>512</v>
      </c>
      <c r="BD29" s="552">
        <v>25.846153839999999</v>
      </c>
      <c r="BE29" s="553">
        <v>25.84615385</v>
      </c>
      <c r="BF29" s="628" t="s">
        <v>512</v>
      </c>
      <c r="BG29" s="552">
        <v>31.88888888</v>
      </c>
      <c r="BH29" s="553">
        <v>31.88888889</v>
      </c>
      <c r="BI29" s="627" t="s">
        <v>512</v>
      </c>
      <c r="BJ29" s="552">
        <v>40.374999989999999</v>
      </c>
      <c r="BK29" s="553">
        <v>40.375</v>
      </c>
      <c r="BL29" s="554" t="s">
        <v>512</v>
      </c>
    </row>
    <row r="30" spans="1:64" ht="24.75" customHeight="1">
      <c r="A30" s="929">
        <v>13</v>
      </c>
      <c r="B30" s="624" t="s">
        <v>734</v>
      </c>
      <c r="C30" s="625">
        <v>621</v>
      </c>
      <c r="D30" s="626" t="s">
        <v>512</v>
      </c>
      <c r="E30" s="627">
        <v>95.271867999999998</v>
      </c>
      <c r="F30" s="626">
        <v>95.271867</v>
      </c>
      <c r="G30" s="627" t="s">
        <v>512</v>
      </c>
      <c r="H30" s="552">
        <v>81.437126000000006</v>
      </c>
      <c r="I30" s="553">
        <v>81.437124999999995</v>
      </c>
      <c r="J30" s="627" t="s">
        <v>512</v>
      </c>
      <c r="K30" s="552">
        <v>73.529412000000008</v>
      </c>
      <c r="L30" s="626">
        <v>73.529410999999996</v>
      </c>
      <c r="M30" s="627" t="s">
        <v>512</v>
      </c>
      <c r="N30" s="552">
        <v>68</v>
      </c>
      <c r="O30" s="626">
        <v>67.999999000000003</v>
      </c>
      <c r="P30" s="627" t="s">
        <v>512</v>
      </c>
      <c r="Q30" s="552">
        <v>61.261260999999998</v>
      </c>
      <c r="R30" s="626">
        <v>61.261259999999993</v>
      </c>
      <c r="S30" s="627" t="s">
        <v>512</v>
      </c>
      <c r="T30" s="552">
        <v>55.102041</v>
      </c>
      <c r="U30" s="626">
        <v>55.102039999999995</v>
      </c>
      <c r="V30" s="627" t="s">
        <v>512</v>
      </c>
      <c r="W30" s="552">
        <v>49.609375</v>
      </c>
      <c r="X30" s="553">
        <v>49.609374000000003</v>
      </c>
      <c r="Y30" s="628" t="s">
        <v>512</v>
      </c>
      <c r="Z30" s="552">
        <v>43.181818</v>
      </c>
      <c r="AA30" s="553">
        <v>43.181817000000002</v>
      </c>
      <c r="AB30" s="627" t="s">
        <v>512</v>
      </c>
      <c r="AC30" s="552">
        <v>34.444444000000004</v>
      </c>
      <c r="AD30" s="553">
        <v>34.444443</v>
      </c>
      <c r="AE30" s="554" t="s">
        <v>512</v>
      </c>
      <c r="AF30" s="651"/>
      <c r="AG30" s="651"/>
      <c r="AH30" s="1029">
        <v>13</v>
      </c>
      <c r="AI30" s="624" t="s">
        <v>734</v>
      </c>
      <c r="AJ30" s="625">
        <v>281</v>
      </c>
      <c r="AK30" s="626" t="s">
        <v>512</v>
      </c>
      <c r="AL30" s="627">
        <v>93.75</v>
      </c>
      <c r="AM30" s="626">
        <v>93.749998999999988</v>
      </c>
      <c r="AN30" s="627" t="s">
        <v>512</v>
      </c>
      <c r="AO30" s="552">
        <v>78.787879000000004</v>
      </c>
      <c r="AP30" s="553">
        <v>78.787878000000006</v>
      </c>
      <c r="AQ30" s="627" t="s">
        <v>512</v>
      </c>
      <c r="AR30" s="552">
        <v>67.857142999999994</v>
      </c>
      <c r="AS30" s="626">
        <v>67.857141999999996</v>
      </c>
      <c r="AT30" s="627" t="s">
        <v>512</v>
      </c>
      <c r="AU30" s="552">
        <v>60</v>
      </c>
      <c r="AV30" s="626">
        <v>59.999998999999995</v>
      </c>
      <c r="AW30" s="627" t="s">
        <v>512</v>
      </c>
      <c r="AX30" s="552">
        <v>53.333333000000003</v>
      </c>
      <c r="AY30" s="626">
        <v>53.333331999999999</v>
      </c>
      <c r="AZ30" s="627" t="s">
        <v>512</v>
      </c>
      <c r="BA30" s="552">
        <v>46.153846000000001</v>
      </c>
      <c r="BB30" s="626">
        <v>46.153844999999997</v>
      </c>
      <c r="BC30" s="627" t="s">
        <v>512</v>
      </c>
      <c r="BD30" s="552">
        <v>41.176470999999999</v>
      </c>
      <c r="BE30" s="553">
        <v>41.176469999999995</v>
      </c>
      <c r="BF30" s="628" t="s">
        <v>512</v>
      </c>
      <c r="BG30" s="552">
        <v>34.615384999999996</v>
      </c>
      <c r="BH30" s="553">
        <v>34.615383999999999</v>
      </c>
      <c r="BI30" s="627" t="s">
        <v>512</v>
      </c>
      <c r="BJ30" s="552">
        <v>27.586207000000002</v>
      </c>
      <c r="BK30" s="553">
        <v>27.586206000000001</v>
      </c>
      <c r="BL30" s="554" t="s">
        <v>512</v>
      </c>
    </row>
    <row r="31" spans="1:64" ht="24.75" customHeight="1">
      <c r="A31" s="929">
        <v>14</v>
      </c>
      <c r="B31" s="624" t="s">
        <v>908</v>
      </c>
      <c r="C31" s="625">
        <v>613</v>
      </c>
      <c r="D31" s="626" t="s">
        <v>512</v>
      </c>
      <c r="E31" s="627">
        <v>13.52225335</v>
      </c>
      <c r="F31" s="626">
        <v>13.522253339999999</v>
      </c>
      <c r="G31" s="627" t="s">
        <v>512</v>
      </c>
      <c r="H31" s="552">
        <v>12.13064653</v>
      </c>
      <c r="I31" s="553">
        <v>12.130646519999999</v>
      </c>
      <c r="J31" s="627" t="s">
        <v>512</v>
      </c>
      <c r="K31" s="552">
        <v>11.155038380000001</v>
      </c>
      <c r="L31" s="626">
        <v>11.15503837</v>
      </c>
      <c r="M31" s="627" t="s">
        <v>512</v>
      </c>
      <c r="N31" s="552">
        <v>10.21825776</v>
      </c>
      <c r="O31" s="626">
        <v>10.218257749999999</v>
      </c>
      <c r="P31" s="627" t="s">
        <v>512</v>
      </c>
      <c r="Q31" s="552">
        <v>9.5262172300000003</v>
      </c>
      <c r="R31" s="626">
        <v>9.5262172199999995</v>
      </c>
      <c r="S31" s="627" t="s">
        <v>512</v>
      </c>
      <c r="T31" s="552">
        <v>9.0655126999999993</v>
      </c>
      <c r="U31" s="626">
        <v>9.0655126899999985</v>
      </c>
      <c r="V31" s="627" t="s">
        <v>512</v>
      </c>
      <c r="W31" s="552">
        <v>8.5291813699999999</v>
      </c>
      <c r="X31" s="553">
        <v>8.529181359999999</v>
      </c>
      <c r="Y31" s="628" t="s">
        <v>512</v>
      </c>
      <c r="Z31" s="552">
        <v>7.9488535100000002</v>
      </c>
      <c r="AA31" s="553">
        <v>7.9488535000000002</v>
      </c>
      <c r="AB31" s="627" t="s">
        <v>512</v>
      </c>
      <c r="AC31" s="552">
        <v>6.9025443500000003</v>
      </c>
      <c r="AD31" s="553">
        <v>6.9025443400000004</v>
      </c>
      <c r="AE31" s="554" t="s">
        <v>512</v>
      </c>
      <c r="AF31" s="651"/>
      <c r="AG31" s="651"/>
      <c r="AH31" s="1029">
        <v>14</v>
      </c>
      <c r="AI31" s="624" t="s">
        <v>908</v>
      </c>
      <c r="AJ31" s="625">
        <v>276</v>
      </c>
      <c r="AK31" s="626" t="s">
        <v>512</v>
      </c>
      <c r="AL31" s="627">
        <v>10.78703664</v>
      </c>
      <c r="AM31" s="626">
        <v>10.787036629999999</v>
      </c>
      <c r="AN31" s="627" t="s">
        <v>512</v>
      </c>
      <c r="AO31" s="552">
        <v>9.7567505600000004</v>
      </c>
      <c r="AP31" s="553">
        <v>9.7567505499999996</v>
      </c>
      <c r="AQ31" s="627" t="s">
        <v>512</v>
      </c>
      <c r="AR31" s="552">
        <v>8.9983825399999997</v>
      </c>
      <c r="AS31" s="626">
        <v>8.9983825299999989</v>
      </c>
      <c r="AT31" s="627" t="s">
        <v>512</v>
      </c>
      <c r="AU31" s="552">
        <v>8.1762164800000008</v>
      </c>
      <c r="AV31" s="626">
        <v>8.17621647</v>
      </c>
      <c r="AW31" s="627" t="s">
        <v>512</v>
      </c>
      <c r="AX31" s="552">
        <v>7.6322327400000001</v>
      </c>
      <c r="AY31" s="626">
        <v>7.6322327300000001</v>
      </c>
      <c r="AZ31" s="627" t="s">
        <v>512</v>
      </c>
      <c r="BA31" s="552">
        <v>6.9978351700000001</v>
      </c>
      <c r="BB31" s="626">
        <v>6.9978351600000002</v>
      </c>
      <c r="BC31" s="627" t="s">
        <v>512</v>
      </c>
      <c r="BD31" s="552">
        <v>6.5700457500000002</v>
      </c>
      <c r="BE31" s="553">
        <v>6.5700457400000003</v>
      </c>
      <c r="BF31" s="628" t="s">
        <v>512</v>
      </c>
      <c r="BG31" s="552">
        <v>6.1834475299999996</v>
      </c>
      <c r="BH31" s="553">
        <v>6.1834475199999996</v>
      </c>
      <c r="BI31" s="627" t="s">
        <v>512</v>
      </c>
      <c r="BJ31" s="552">
        <v>5.5699762899999996</v>
      </c>
      <c r="BK31" s="553">
        <v>5.5699762799999997</v>
      </c>
      <c r="BL31" s="554" t="s">
        <v>512</v>
      </c>
    </row>
    <row r="32" spans="1:64" ht="24.75" customHeight="1">
      <c r="A32" s="929">
        <v>14</v>
      </c>
      <c r="B32" s="624" t="s">
        <v>909</v>
      </c>
      <c r="C32" s="625">
        <v>613</v>
      </c>
      <c r="D32" s="626" t="s">
        <v>512</v>
      </c>
      <c r="E32" s="627">
        <v>9.46014613</v>
      </c>
      <c r="F32" s="626">
        <v>9.4601461199999992</v>
      </c>
      <c r="G32" s="627" t="s">
        <v>512</v>
      </c>
      <c r="H32" s="552">
        <v>8.6728281299999992</v>
      </c>
      <c r="I32" s="553">
        <v>8.6728281199999984</v>
      </c>
      <c r="J32" s="627" t="s">
        <v>512</v>
      </c>
      <c r="K32" s="552">
        <v>7.8973893000000004</v>
      </c>
      <c r="L32" s="626">
        <v>7.8973892900000005</v>
      </c>
      <c r="M32" s="627" t="s">
        <v>512</v>
      </c>
      <c r="N32" s="552">
        <v>7.3081187700000001</v>
      </c>
      <c r="O32" s="626">
        <v>7.3081187600000002</v>
      </c>
      <c r="P32" s="627" t="s">
        <v>512</v>
      </c>
      <c r="Q32" s="552">
        <v>6.9030096399999996</v>
      </c>
      <c r="R32" s="626">
        <v>6.9030096299999997</v>
      </c>
      <c r="S32" s="627" t="s">
        <v>512</v>
      </c>
      <c r="T32" s="552">
        <v>6.517512</v>
      </c>
      <c r="U32" s="626">
        <v>6.51751199</v>
      </c>
      <c r="V32" s="627" t="s">
        <v>512</v>
      </c>
      <c r="W32" s="552">
        <v>6.0348602500000004</v>
      </c>
      <c r="X32" s="553">
        <v>6.0348602400000004</v>
      </c>
      <c r="Y32" s="628" t="s">
        <v>512</v>
      </c>
      <c r="Z32" s="552">
        <v>5.5335737800000002</v>
      </c>
      <c r="AA32" s="553">
        <v>5.5335737700000003</v>
      </c>
      <c r="AB32" s="627" t="s">
        <v>512</v>
      </c>
      <c r="AC32" s="552">
        <v>4.8920335599999998</v>
      </c>
      <c r="AD32" s="553">
        <v>4.8920335499999998</v>
      </c>
      <c r="AE32" s="554" t="s">
        <v>512</v>
      </c>
      <c r="AF32" s="651"/>
      <c r="AG32" s="651"/>
      <c r="AH32" s="1029">
        <v>14</v>
      </c>
      <c r="AI32" s="624" t="s">
        <v>909</v>
      </c>
      <c r="AJ32" s="625">
        <v>276</v>
      </c>
      <c r="AK32" s="626" t="s">
        <v>512</v>
      </c>
      <c r="AL32" s="627">
        <v>8.6183479999999992</v>
      </c>
      <c r="AM32" s="626">
        <v>8.6183479899999984</v>
      </c>
      <c r="AN32" s="627" t="s">
        <v>512</v>
      </c>
      <c r="AO32" s="552">
        <v>7.6170688899999996</v>
      </c>
      <c r="AP32" s="553">
        <v>7.6170688799999997</v>
      </c>
      <c r="AQ32" s="627" t="s">
        <v>512</v>
      </c>
      <c r="AR32" s="552">
        <v>6.7954720000000002</v>
      </c>
      <c r="AS32" s="626">
        <v>6.7954719900000002</v>
      </c>
      <c r="AT32" s="627" t="s">
        <v>512</v>
      </c>
      <c r="AU32" s="552">
        <v>6.2704223800000003</v>
      </c>
      <c r="AV32" s="626">
        <v>6.2704223700000004</v>
      </c>
      <c r="AW32" s="627" t="s">
        <v>512</v>
      </c>
      <c r="AX32" s="552">
        <v>5.9266747500000001</v>
      </c>
      <c r="AY32" s="626">
        <v>5.9266747400000002</v>
      </c>
      <c r="AZ32" s="627" t="s">
        <v>512</v>
      </c>
      <c r="BA32" s="552">
        <v>5.6091578499999999</v>
      </c>
      <c r="BB32" s="626">
        <v>5.60915784</v>
      </c>
      <c r="BC32" s="627" t="s">
        <v>512</v>
      </c>
      <c r="BD32" s="552">
        <v>5.3097986300000004</v>
      </c>
      <c r="BE32" s="553">
        <v>5.3097986200000005</v>
      </c>
      <c r="BF32" s="628" t="s">
        <v>512</v>
      </c>
      <c r="BG32" s="552">
        <v>4.8996631700000002</v>
      </c>
      <c r="BH32" s="553">
        <v>4.8996631600000002</v>
      </c>
      <c r="BI32" s="627" t="s">
        <v>512</v>
      </c>
      <c r="BJ32" s="552">
        <v>4.2252376700000003</v>
      </c>
      <c r="BK32" s="553">
        <v>4.2252376600000003</v>
      </c>
      <c r="BL32" s="554" t="s">
        <v>512</v>
      </c>
    </row>
    <row r="33" spans="1:64" ht="24.75" customHeight="1">
      <c r="A33" s="929">
        <v>15</v>
      </c>
      <c r="B33" s="624" t="s">
        <v>910</v>
      </c>
      <c r="C33" s="625">
        <v>613</v>
      </c>
      <c r="D33" s="645" t="s">
        <v>512</v>
      </c>
      <c r="E33" s="646">
        <v>806.07325373000003</v>
      </c>
      <c r="F33" s="645">
        <v>806.07325372000003</v>
      </c>
      <c r="G33" s="646" t="s">
        <v>512</v>
      </c>
      <c r="H33" s="562">
        <v>619.86895802000004</v>
      </c>
      <c r="I33" s="563">
        <v>619.86895801000003</v>
      </c>
      <c r="J33" s="646" t="s">
        <v>512</v>
      </c>
      <c r="K33" s="562">
        <v>542.42037518999996</v>
      </c>
      <c r="L33" s="645">
        <v>542.42037517999995</v>
      </c>
      <c r="M33" s="646" t="s">
        <v>512</v>
      </c>
      <c r="N33" s="562">
        <v>481.81616043999998</v>
      </c>
      <c r="O33" s="645">
        <v>481.81616042999997</v>
      </c>
      <c r="P33" s="646" t="s">
        <v>512</v>
      </c>
      <c r="Q33" s="562">
        <v>448.58365598</v>
      </c>
      <c r="R33" s="645">
        <v>448.58365597</v>
      </c>
      <c r="S33" s="646" t="s">
        <v>512</v>
      </c>
      <c r="T33" s="562">
        <v>415.11992857000001</v>
      </c>
      <c r="U33" s="645">
        <v>415.11992856000001</v>
      </c>
      <c r="V33" s="646" t="s">
        <v>512</v>
      </c>
      <c r="W33" s="562">
        <v>379.89829524999999</v>
      </c>
      <c r="X33" s="563">
        <v>379.89829523999998</v>
      </c>
      <c r="Y33" s="647" t="s">
        <v>512</v>
      </c>
      <c r="Z33" s="562">
        <v>352.87759</v>
      </c>
      <c r="AA33" s="563">
        <v>352.87758998999999</v>
      </c>
      <c r="AB33" s="646" t="s">
        <v>512</v>
      </c>
      <c r="AC33" s="562">
        <v>322.07119723</v>
      </c>
      <c r="AD33" s="563">
        <v>322.07119721999999</v>
      </c>
      <c r="AE33" s="564" t="s">
        <v>512</v>
      </c>
      <c r="AF33" s="651"/>
      <c r="AG33" s="651"/>
      <c r="AH33" s="1029">
        <v>15</v>
      </c>
      <c r="AI33" s="624" t="s">
        <v>910</v>
      </c>
      <c r="AJ33" s="625">
        <v>276</v>
      </c>
      <c r="AK33" s="645" t="s">
        <v>512</v>
      </c>
      <c r="AL33" s="646">
        <v>784.49735333000001</v>
      </c>
      <c r="AM33" s="645">
        <v>784.49735332</v>
      </c>
      <c r="AN33" s="646" t="s">
        <v>512</v>
      </c>
      <c r="AO33" s="562">
        <v>618.20622839999999</v>
      </c>
      <c r="AP33" s="563">
        <v>618.20622838999998</v>
      </c>
      <c r="AQ33" s="646" t="s">
        <v>512</v>
      </c>
      <c r="AR33" s="562">
        <v>518.82836718999999</v>
      </c>
      <c r="AS33" s="645">
        <v>518.82836717999999</v>
      </c>
      <c r="AT33" s="646" t="s">
        <v>512</v>
      </c>
      <c r="AU33" s="562">
        <v>464.45253348</v>
      </c>
      <c r="AV33" s="645">
        <v>464.45253346999999</v>
      </c>
      <c r="AW33" s="646" t="s">
        <v>512</v>
      </c>
      <c r="AX33" s="562">
        <v>421.42495194999998</v>
      </c>
      <c r="AY33" s="645">
        <v>421.42495193999997</v>
      </c>
      <c r="AZ33" s="646" t="s">
        <v>512</v>
      </c>
      <c r="BA33" s="562">
        <v>389.78834483000003</v>
      </c>
      <c r="BB33" s="645">
        <v>389.78834482000002</v>
      </c>
      <c r="BC33" s="646" t="s">
        <v>512</v>
      </c>
      <c r="BD33" s="562">
        <v>358.25975884000002</v>
      </c>
      <c r="BE33" s="563">
        <v>358.25975883000001</v>
      </c>
      <c r="BF33" s="647" t="s">
        <v>512</v>
      </c>
      <c r="BG33" s="562">
        <v>330.22801723999999</v>
      </c>
      <c r="BH33" s="563">
        <v>330.22801722999998</v>
      </c>
      <c r="BI33" s="646" t="s">
        <v>512</v>
      </c>
      <c r="BJ33" s="562">
        <v>296.34407272999999</v>
      </c>
      <c r="BK33" s="563">
        <v>296.34407271999999</v>
      </c>
      <c r="BL33" s="564" t="s">
        <v>512</v>
      </c>
    </row>
    <row r="34" spans="1:64" ht="24.75" customHeight="1">
      <c r="A34" s="924">
        <v>15</v>
      </c>
      <c r="B34" s="629" t="s">
        <v>911</v>
      </c>
      <c r="C34" s="630">
        <v>613</v>
      </c>
      <c r="D34" s="648" t="s">
        <v>512</v>
      </c>
      <c r="E34" s="649">
        <v>273.86143750000002</v>
      </c>
      <c r="F34" s="648">
        <v>273.86143749000001</v>
      </c>
      <c r="G34" s="649" t="s">
        <v>512</v>
      </c>
      <c r="H34" s="565">
        <v>192.73659323000001</v>
      </c>
      <c r="I34" s="566">
        <v>192.73659322</v>
      </c>
      <c r="J34" s="649" t="s">
        <v>512</v>
      </c>
      <c r="K34" s="565">
        <v>158.00666869</v>
      </c>
      <c r="L34" s="648">
        <v>158.00666867999999</v>
      </c>
      <c r="M34" s="649" t="s">
        <v>512</v>
      </c>
      <c r="N34" s="565">
        <v>135.14544602999999</v>
      </c>
      <c r="O34" s="648">
        <v>135.14544601999998</v>
      </c>
      <c r="P34" s="649" t="s">
        <v>512</v>
      </c>
      <c r="Q34" s="565">
        <v>121.79488567</v>
      </c>
      <c r="R34" s="648">
        <v>121.79488566000001</v>
      </c>
      <c r="S34" s="649" t="s">
        <v>512</v>
      </c>
      <c r="T34" s="565">
        <v>108.04422001</v>
      </c>
      <c r="U34" s="648">
        <v>108.04422000000001</v>
      </c>
      <c r="V34" s="649" t="s">
        <v>512</v>
      </c>
      <c r="W34" s="565">
        <v>95.431121570000002</v>
      </c>
      <c r="X34" s="566">
        <v>95.431121560000008</v>
      </c>
      <c r="Y34" s="650" t="s">
        <v>512</v>
      </c>
      <c r="Z34" s="565">
        <v>82.30032654</v>
      </c>
      <c r="AA34" s="566">
        <v>82.300326530000007</v>
      </c>
      <c r="AB34" s="649" t="s">
        <v>512</v>
      </c>
      <c r="AC34" s="565">
        <v>68.474761700000002</v>
      </c>
      <c r="AD34" s="566">
        <v>68.474761690000008</v>
      </c>
      <c r="AE34" s="567" t="s">
        <v>512</v>
      </c>
      <c r="AF34" s="651"/>
      <c r="AG34" s="651"/>
      <c r="AH34" s="924">
        <v>15</v>
      </c>
      <c r="AI34" s="629" t="s">
        <v>911</v>
      </c>
      <c r="AJ34" s="630">
        <v>276</v>
      </c>
      <c r="AK34" s="648" t="s">
        <v>512</v>
      </c>
      <c r="AL34" s="649">
        <v>368.57014103</v>
      </c>
      <c r="AM34" s="648">
        <v>368.57014101999999</v>
      </c>
      <c r="AN34" s="649" t="s">
        <v>512</v>
      </c>
      <c r="AO34" s="565">
        <v>263.71857499999999</v>
      </c>
      <c r="AP34" s="566">
        <v>263.71857498999998</v>
      </c>
      <c r="AQ34" s="649" t="s">
        <v>512</v>
      </c>
      <c r="AR34" s="565">
        <v>212.23810434999999</v>
      </c>
      <c r="AS34" s="648">
        <v>212.23810433999998</v>
      </c>
      <c r="AT34" s="649" t="s">
        <v>512</v>
      </c>
      <c r="AU34" s="565">
        <v>173.33282857</v>
      </c>
      <c r="AV34" s="648">
        <v>173.33282856</v>
      </c>
      <c r="AW34" s="649" t="s">
        <v>512</v>
      </c>
      <c r="AX34" s="565">
        <v>156.2221625</v>
      </c>
      <c r="AY34" s="648">
        <v>156.22216248999999</v>
      </c>
      <c r="AZ34" s="649" t="s">
        <v>512</v>
      </c>
      <c r="BA34" s="565">
        <v>132.78991159</v>
      </c>
      <c r="BB34" s="648">
        <v>132.78991157999999</v>
      </c>
      <c r="BC34" s="649" t="s">
        <v>512</v>
      </c>
      <c r="BD34" s="565">
        <v>111.27320906</v>
      </c>
      <c r="BE34" s="566">
        <v>111.27320905000001</v>
      </c>
      <c r="BF34" s="650" t="s">
        <v>512</v>
      </c>
      <c r="BG34" s="565">
        <v>94.541453129999994</v>
      </c>
      <c r="BH34" s="566">
        <v>94.54145312</v>
      </c>
      <c r="BI34" s="649" t="s">
        <v>512</v>
      </c>
      <c r="BJ34" s="565">
        <v>64.364583780000004</v>
      </c>
      <c r="BK34" s="566">
        <v>64.36458377000001</v>
      </c>
      <c r="BL34" s="567" t="s">
        <v>512</v>
      </c>
    </row>
    <row r="35" spans="1:64" s="470" customFormat="1" ht="24.75" customHeight="1">
      <c r="A35" s="556"/>
      <c r="B35" s="465"/>
      <c r="C35" s="557"/>
      <c r="D35" s="568"/>
      <c r="E35" s="569"/>
      <c r="F35" s="569"/>
      <c r="G35" s="569"/>
      <c r="H35" s="570"/>
      <c r="I35" s="570"/>
      <c r="J35" s="569"/>
      <c r="K35" s="570"/>
      <c r="L35" s="569"/>
      <c r="M35" s="569"/>
      <c r="N35" s="570"/>
      <c r="O35" s="569"/>
      <c r="P35" s="569"/>
      <c r="Q35" s="570"/>
      <c r="R35" s="569"/>
      <c r="S35" s="569"/>
      <c r="T35" s="570"/>
      <c r="U35" s="569"/>
      <c r="V35" s="569"/>
      <c r="W35" s="570"/>
      <c r="X35" s="570"/>
      <c r="Y35" s="466"/>
      <c r="Z35" s="570"/>
      <c r="AA35" s="569"/>
      <c r="AB35" s="569"/>
      <c r="AC35" s="570"/>
      <c r="AD35" s="570"/>
      <c r="AE35" s="571"/>
      <c r="AH35" s="888"/>
    </row>
    <row r="36" spans="1:64" s="470" customFormat="1" ht="7.5" customHeight="1">
      <c r="A36" s="572"/>
      <c r="B36" s="473"/>
      <c r="C36" s="574"/>
      <c r="D36" s="573"/>
      <c r="E36" s="575"/>
      <c r="F36" s="575"/>
      <c r="G36" s="573"/>
      <c r="H36" s="575"/>
      <c r="I36" s="573"/>
      <c r="J36" s="573"/>
      <c r="K36" s="575"/>
      <c r="L36" s="573"/>
      <c r="M36" s="573"/>
      <c r="N36" s="573"/>
      <c r="O36" s="576"/>
      <c r="P36" s="573"/>
      <c r="Q36" s="573"/>
      <c r="R36" s="573"/>
      <c r="S36" s="573"/>
      <c r="T36" s="576"/>
      <c r="U36" s="573"/>
      <c r="V36" s="573"/>
      <c r="W36" s="573"/>
      <c r="X36" s="576"/>
      <c r="Y36" s="577"/>
      <c r="Z36" s="573"/>
      <c r="AA36" s="573"/>
      <c r="AB36" s="573"/>
      <c r="AC36" s="573"/>
      <c r="AD36" s="573"/>
      <c r="AE36" s="573"/>
      <c r="AH36" s="888"/>
    </row>
  </sheetData>
  <mergeCells count="51">
    <mergeCell ref="A3:AE3"/>
    <mergeCell ref="A6:B6"/>
    <mergeCell ref="D6:E6"/>
    <mergeCell ref="F6:H6"/>
    <mergeCell ref="I6:K6"/>
    <mergeCell ref="L6:N6"/>
    <mergeCell ref="O6:Q6"/>
    <mergeCell ref="R6:T6"/>
    <mergeCell ref="U6:W6"/>
    <mergeCell ref="X6:Z6"/>
    <mergeCell ref="AA6:AC6"/>
    <mergeCell ref="AD6:AE6"/>
    <mergeCell ref="A5:B5"/>
    <mergeCell ref="I16:K16"/>
    <mergeCell ref="L16:N16"/>
    <mergeCell ref="O16:Q16"/>
    <mergeCell ref="A11:A12"/>
    <mergeCell ref="A16:B16"/>
    <mergeCell ref="D16:E16"/>
    <mergeCell ref="F16:H16"/>
    <mergeCell ref="A15:B15"/>
    <mergeCell ref="R16:T16"/>
    <mergeCell ref="U16:W16"/>
    <mergeCell ref="X16:Z16"/>
    <mergeCell ref="AA16:AC16"/>
    <mergeCell ref="AD16:AE16"/>
    <mergeCell ref="AY6:BA6"/>
    <mergeCell ref="BB6:BD6"/>
    <mergeCell ref="BE6:BG6"/>
    <mergeCell ref="BH6:BJ6"/>
    <mergeCell ref="AH6:AI6"/>
    <mergeCell ref="AK6:AL6"/>
    <mergeCell ref="AM6:AO6"/>
    <mergeCell ref="AP6:AR6"/>
    <mergeCell ref="AS6:AU6"/>
    <mergeCell ref="AH5:AI5"/>
    <mergeCell ref="AH15:AI15"/>
    <mergeCell ref="BK6:BL6"/>
    <mergeCell ref="AH11:AH12"/>
    <mergeCell ref="AH16:AI16"/>
    <mergeCell ref="AK16:AL16"/>
    <mergeCell ref="AM16:AO16"/>
    <mergeCell ref="AP16:AR16"/>
    <mergeCell ref="AS16:AU16"/>
    <mergeCell ref="AV16:AX16"/>
    <mergeCell ref="AY16:BA16"/>
    <mergeCell ref="BB16:BD16"/>
    <mergeCell ref="BE16:BG16"/>
    <mergeCell ref="BH16:BJ16"/>
    <mergeCell ref="BK16:BL16"/>
    <mergeCell ref="AV6:AX6"/>
  </mergeCells>
  <phoneticPr fontId="1"/>
  <printOptions horizontalCentered="1" verticalCentered="1"/>
  <pageMargins left="0.39370078740157483" right="0.39370078740157483" top="0.39370078740157483" bottom="0.39370078740157483" header="0" footer="0.19685039370078741"/>
  <pageSetup paperSize="9" scale="70" orientation="landscape" r:id="rId1"/>
  <headerFooter scaleWithDoc="0">
    <oddFooter>&amp;P / &amp;N ページ</oddFooter>
  </headerFooter>
  <rowBreaks count="1" manualBreakCount="1">
    <brk id="34" max="30"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FFFFCC"/>
    <pageSetUpPr fitToPage="1"/>
  </sheetPr>
  <dimension ref="A1:BK48"/>
  <sheetViews>
    <sheetView showGridLines="0" zoomScale="120" zoomScaleNormal="120" zoomScaleSheetLayoutView="120" workbookViewId="0"/>
  </sheetViews>
  <sheetFormatPr defaultRowHeight="13.2"/>
  <cols>
    <col min="1" max="1" width="2" customWidth="1"/>
    <col min="2" max="2" width="9.44140625" customWidth="1"/>
    <col min="3" max="3" width="3.21875" customWidth="1"/>
    <col min="4" max="26" width="3.77734375" customWidth="1"/>
    <col min="27" max="27" width="9" customWidth="1"/>
    <col min="28" max="28" width="2" customWidth="1"/>
    <col min="29" max="29" width="9.44140625" customWidth="1"/>
    <col min="30" max="30" width="3.21875" customWidth="1"/>
    <col min="31" max="55" width="3.77734375" customWidth="1"/>
    <col min="56" max="60" width="9" hidden="1" customWidth="1"/>
    <col min="61" max="61" width="12.44140625" hidden="1" customWidth="1"/>
    <col min="62" max="63" width="9" hidden="1" customWidth="1"/>
  </cols>
  <sheetData>
    <row r="1" spans="1:63">
      <c r="A1" s="977" t="str" cm="1">
        <f t="array" aca="1" ref="A1" ca="1">"○参考2　"&amp;INDIRECT("'学校入力シート（要入力）'!$J$42")&amp;"年度版  財務比率等 （学部等系統別）"</f>
        <v>○参考2　2025年度版  財務比率等 （学部等系統別）</v>
      </c>
      <c r="B1" s="1024"/>
      <c r="C1" s="451"/>
      <c r="D1" s="450"/>
      <c r="E1" s="450"/>
      <c r="F1" s="450"/>
      <c r="G1" s="450"/>
      <c r="H1" s="450"/>
      <c r="I1" s="450"/>
      <c r="J1" s="450"/>
      <c r="K1" s="450"/>
      <c r="L1" s="452"/>
      <c r="M1" s="450"/>
      <c r="N1" s="450"/>
      <c r="O1" s="450"/>
      <c r="P1" s="450"/>
      <c r="Q1" s="450"/>
      <c r="R1" s="450"/>
      <c r="S1" s="450"/>
      <c r="T1" s="450"/>
      <c r="U1" s="450"/>
      <c r="V1" s="450"/>
      <c r="W1" s="450"/>
      <c r="X1" s="450"/>
      <c r="Y1" s="450"/>
      <c r="Z1" s="450"/>
      <c r="AB1" s="450"/>
      <c r="AC1" s="451"/>
      <c r="AD1" s="451"/>
      <c r="AE1" s="450"/>
      <c r="AF1" s="450"/>
      <c r="AG1" s="450"/>
      <c r="AH1" s="450"/>
      <c r="AI1" s="450"/>
      <c r="AJ1" s="450"/>
      <c r="AK1" s="452"/>
      <c r="AL1" s="450"/>
      <c r="AM1" s="450"/>
      <c r="AN1" s="450"/>
      <c r="AO1" s="450"/>
      <c r="AP1" s="545"/>
      <c r="AQ1" s="450"/>
      <c r="AR1" s="450"/>
      <c r="AS1" s="450"/>
      <c r="AT1" s="450"/>
      <c r="AU1" s="450"/>
      <c r="AV1" s="450"/>
      <c r="AW1" s="450"/>
      <c r="AX1" s="450"/>
      <c r="AY1" s="450"/>
      <c r="AZ1" s="450"/>
      <c r="BA1" s="450"/>
      <c r="BB1" s="450"/>
    </row>
    <row r="2" spans="1:63">
      <c r="A2" s="1025" t="str" cm="1">
        <f t="array" aca="1" ref="A2" ca="1">"　※財務は"&amp;INDIRECT("'学校入力シート（要入力）'!$I$10")&amp;"年度決算値、人数は"&amp;INDIRECT("'学校入力シート（要入力）'!$J$42")&amp;"年5月1日現在数。ただし、人数を使った比率のうち中途退学者率は"&amp;INDIRECT("'学校入力シート（要入力）'!$I$10")&amp;"年度実績。　"</f>
        <v>　※財務は2024年度決算値、人数は2025年5月1日現在数。ただし、人数を使った比率のうち中途退学者率は2024年度実績。　</v>
      </c>
      <c r="B2" s="1024"/>
      <c r="C2" s="451"/>
      <c r="D2" s="450"/>
      <c r="E2" s="450"/>
      <c r="F2" s="450"/>
      <c r="G2" s="450"/>
      <c r="H2" s="450"/>
      <c r="I2" s="450"/>
      <c r="J2" s="450"/>
      <c r="K2" s="450"/>
      <c r="L2" s="452"/>
      <c r="M2" s="450"/>
      <c r="N2" s="450"/>
      <c r="O2" s="450"/>
      <c r="P2" s="450"/>
      <c r="Q2" s="450"/>
      <c r="R2" s="450"/>
      <c r="S2" s="450"/>
      <c r="T2" s="450"/>
      <c r="U2" s="450"/>
      <c r="V2" s="450"/>
      <c r="W2" s="450"/>
      <c r="X2" s="450"/>
      <c r="Y2" s="450"/>
      <c r="Z2" s="450"/>
      <c r="AB2" s="450"/>
      <c r="AC2" s="451"/>
      <c r="AD2" s="451"/>
      <c r="AE2" s="450"/>
      <c r="AF2" s="450"/>
      <c r="AG2" s="450"/>
      <c r="AH2" s="450"/>
      <c r="AI2" s="450"/>
      <c r="AJ2" s="450"/>
      <c r="AK2" s="452"/>
      <c r="AL2" s="450"/>
      <c r="AM2" s="450"/>
      <c r="AN2" s="450"/>
      <c r="AO2" s="450"/>
      <c r="AP2" s="545"/>
      <c r="AQ2" s="450"/>
      <c r="AR2" s="450"/>
      <c r="AS2" s="450"/>
      <c r="AT2" s="450"/>
      <c r="AU2" s="450"/>
      <c r="AV2" s="450"/>
      <c r="AW2" s="450"/>
      <c r="AX2" s="450"/>
      <c r="AY2" s="450"/>
      <c r="AZ2" s="450"/>
      <c r="BA2" s="450"/>
      <c r="BB2" s="450"/>
    </row>
    <row r="3" spans="1:63">
      <c r="A3" s="1026" t="s">
        <v>1105</v>
      </c>
      <c r="B3" s="1027"/>
      <c r="C3" s="454"/>
      <c r="D3" s="455"/>
      <c r="E3" s="456"/>
      <c r="F3" s="457"/>
      <c r="G3" s="457"/>
      <c r="H3" s="457"/>
      <c r="I3" s="457"/>
      <c r="J3" s="457"/>
      <c r="K3" s="457"/>
      <c r="L3" s="457"/>
      <c r="M3" s="457"/>
      <c r="N3" s="457"/>
      <c r="O3" s="457"/>
      <c r="P3" s="457"/>
      <c r="Q3" s="457"/>
      <c r="R3" s="457"/>
      <c r="S3" s="457"/>
      <c r="T3" s="457"/>
      <c r="U3" s="457"/>
      <c r="V3" s="457"/>
      <c r="W3" s="457"/>
      <c r="X3" s="457"/>
      <c r="Y3" s="457"/>
      <c r="Z3" s="457"/>
      <c r="AB3" s="458"/>
      <c r="AC3" s="454"/>
      <c r="AD3" s="454"/>
      <c r="AE3" s="455"/>
      <c r="AF3" s="453"/>
      <c r="AG3" s="457"/>
      <c r="AH3" s="457"/>
      <c r="AI3" s="457"/>
      <c r="AJ3" s="457"/>
      <c r="AK3" s="457"/>
      <c r="AL3" s="457"/>
      <c r="AM3" s="457"/>
      <c r="AN3" s="457"/>
      <c r="AO3" s="457"/>
      <c r="AP3" s="457"/>
      <c r="AQ3" s="457"/>
      <c r="AR3" s="457"/>
      <c r="AS3" s="457"/>
      <c r="AT3" s="457"/>
      <c r="AU3" s="457"/>
      <c r="AV3" s="457"/>
      <c r="AW3" s="457"/>
      <c r="AX3" s="457"/>
      <c r="AY3" s="457"/>
      <c r="AZ3" s="457"/>
      <c r="BA3" s="457"/>
      <c r="BB3" s="457"/>
      <c r="BD3" s="475"/>
      <c r="BE3" s="475"/>
      <c r="BF3" s="475"/>
      <c r="BG3" s="475"/>
      <c r="BH3" s="475"/>
      <c r="BI3" s="475"/>
      <c r="BJ3" s="475"/>
      <c r="BK3" s="475"/>
    </row>
    <row r="4" spans="1:63">
      <c r="A4" s="458"/>
      <c r="B4" s="454"/>
      <c r="C4" s="454"/>
      <c r="D4" s="455"/>
      <c r="E4" s="453"/>
      <c r="F4" s="457"/>
      <c r="G4" s="457"/>
      <c r="H4" s="457"/>
      <c r="I4" s="457"/>
      <c r="J4" s="457"/>
      <c r="K4" s="457"/>
      <c r="L4" s="457"/>
      <c r="M4" s="457"/>
      <c r="N4" s="457"/>
      <c r="O4" s="457"/>
      <c r="P4" s="457"/>
      <c r="Q4" s="457"/>
      <c r="R4" s="457"/>
      <c r="S4" s="457"/>
      <c r="T4" s="457"/>
      <c r="U4" s="457"/>
      <c r="V4" s="457"/>
      <c r="W4" s="457"/>
      <c r="X4" s="457"/>
      <c r="Y4" s="457"/>
      <c r="Z4" s="457"/>
      <c r="AB4" s="464"/>
      <c r="AC4" s="463"/>
      <c r="AD4" s="463"/>
      <c r="AE4" s="463"/>
      <c r="AF4" s="463"/>
      <c r="AG4" s="463"/>
      <c r="AH4" s="463"/>
      <c r="AI4" s="463"/>
      <c r="AJ4" s="463"/>
      <c r="AK4" s="463"/>
      <c r="AL4" s="463"/>
      <c r="AM4" s="463"/>
      <c r="AN4" s="463"/>
      <c r="AO4" s="463"/>
      <c r="AP4" s="463"/>
      <c r="AQ4" s="463"/>
      <c r="AR4" s="463"/>
      <c r="AS4" s="463"/>
      <c r="AT4" s="463"/>
      <c r="AU4" s="463"/>
      <c r="AV4" s="463"/>
      <c r="AW4" s="463"/>
      <c r="AX4" s="463"/>
      <c r="AY4" s="463"/>
      <c r="AZ4" s="463"/>
      <c r="BA4" s="463"/>
      <c r="BB4" s="463"/>
      <c r="BD4" s="475"/>
      <c r="BE4" s="475"/>
      <c r="BF4" s="475"/>
      <c r="BG4" s="475"/>
      <c r="BH4" s="475"/>
      <c r="BI4" s="475"/>
      <c r="BJ4" s="475"/>
      <c r="BK4" s="475"/>
    </row>
    <row r="5" spans="1:63">
      <c r="A5" s="785" t="s">
        <v>545</v>
      </c>
      <c r="B5" s="785"/>
      <c r="C5" s="785"/>
      <c r="D5" s="785"/>
      <c r="E5" s="785"/>
      <c r="F5" s="785"/>
      <c r="G5" s="785"/>
      <c r="H5" s="785"/>
      <c r="I5" s="785"/>
      <c r="J5" s="785"/>
      <c r="K5" s="785"/>
      <c r="L5" s="785"/>
      <c r="M5" s="785"/>
      <c r="N5" s="785"/>
      <c r="O5" s="785"/>
      <c r="P5" s="785"/>
      <c r="Q5" s="785"/>
      <c r="R5" s="785"/>
      <c r="S5" s="785"/>
      <c r="T5" s="785"/>
      <c r="U5" s="785"/>
      <c r="V5" s="785"/>
      <c r="W5" s="785"/>
      <c r="X5" s="785"/>
      <c r="Y5" s="785"/>
      <c r="Z5" s="656"/>
      <c r="AB5" s="787" t="s">
        <v>587</v>
      </c>
      <c r="AC5" s="657"/>
      <c r="AD5" s="639"/>
      <c r="AE5" s="618"/>
      <c r="AF5" s="658"/>
      <c r="AG5" s="1072" t="s">
        <v>1106</v>
      </c>
      <c r="AH5" s="651"/>
      <c r="AI5" s="651"/>
      <c r="AJ5" s="659"/>
      <c r="AK5" s="615"/>
      <c r="AL5" s="651"/>
      <c r="AM5" s="651"/>
      <c r="AN5" s="617"/>
      <c r="AO5" s="651"/>
      <c r="AP5" s="651"/>
      <c r="AQ5" s="615"/>
      <c r="AR5" s="615"/>
      <c r="AS5" s="615"/>
      <c r="AT5" s="615"/>
      <c r="AU5" s="615"/>
      <c r="AV5" s="615"/>
      <c r="AW5" s="615"/>
      <c r="AX5" s="615"/>
      <c r="AY5" s="615"/>
      <c r="AZ5" s="615"/>
      <c r="BA5" s="615"/>
      <c r="BB5" s="615"/>
      <c r="BD5" s="475"/>
      <c r="BE5" s="475"/>
      <c r="BF5" s="475"/>
      <c r="BG5" s="475"/>
      <c r="BH5" s="475"/>
      <c r="BI5" s="475"/>
      <c r="BJ5" s="475"/>
      <c r="BK5" s="475"/>
    </row>
    <row r="6" spans="1:63" ht="13.5" customHeight="1">
      <c r="A6" s="2388" t="s">
        <v>546</v>
      </c>
      <c r="B6" s="2389"/>
      <c r="C6" s="2390"/>
      <c r="D6" s="2374" t="s">
        <v>547</v>
      </c>
      <c r="E6" s="2357"/>
      <c r="F6" s="2357"/>
      <c r="G6" s="2357"/>
      <c r="H6" s="2358"/>
      <c r="I6" s="2399" t="s">
        <v>548</v>
      </c>
      <c r="J6" s="2383"/>
      <c r="K6" s="2383"/>
      <c r="L6" s="2383"/>
      <c r="M6" s="2383"/>
      <c r="N6" s="2383"/>
      <c r="O6" s="2383"/>
      <c r="P6" s="2383"/>
      <c r="Q6" s="2383"/>
      <c r="R6" s="2383"/>
      <c r="S6" s="2383"/>
      <c r="T6" s="2383"/>
      <c r="U6" s="2383"/>
      <c r="V6" s="2383"/>
      <c r="W6" s="2383"/>
      <c r="X6" s="2400"/>
      <c r="Y6" s="2362" t="s">
        <v>549</v>
      </c>
      <c r="Z6" s="615"/>
      <c r="AB6" s="2388" t="s">
        <v>546</v>
      </c>
      <c r="AC6" s="2389"/>
      <c r="AD6" s="2390"/>
      <c r="AE6" s="2374" t="s">
        <v>588</v>
      </c>
      <c r="AF6" s="2357"/>
      <c r="AG6" s="2358"/>
      <c r="AH6" s="2350" t="s">
        <v>589</v>
      </c>
      <c r="AI6" s="2351"/>
      <c r="AJ6" s="2351"/>
      <c r="AK6" s="2351"/>
      <c r="AL6" s="2351"/>
      <c r="AM6" s="2351"/>
      <c r="AN6" s="2351"/>
      <c r="AO6" s="2352"/>
      <c r="AP6" s="2347" t="s">
        <v>549</v>
      </c>
      <c r="AQ6" s="651"/>
      <c r="AR6" s="651"/>
      <c r="AS6" s="651"/>
      <c r="AT6" s="651"/>
      <c r="AU6" s="651"/>
      <c r="AV6" s="651"/>
      <c r="AW6" s="651"/>
      <c r="AX6" s="651"/>
      <c r="AY6" s="651"/>
      <c r="AZ6" s="651"/>
      <c r="BA6" s="651"/>
      <c r="BB6" s="651"/>
      <c r="BD6" s="602"/>
      <c r="BE6" s="475"/>
      <c r="BF6" s="475"/>
      <c r="BG6" s="475"/>
      <c r="BH6" s="475"/>
      <c r="BI6" s="475"/>
      <c r="BJ6" s="475"/>
      <c r="BK6" s="475"/>
    </row>
    <row r="7" spans="1:63" ht="18" customHeight="1">
      <c r="A7" s="2391"/>
      <c r="B7" s="2398"/>
      <c r="C7" s="2393"/>
      <c r="D7" s="2359"/>
      <c r="E7" s="2360"/>
      <c r="F7" s="2360"/>
      <c r="G7" s="2360"/>
      <c r="H7" s="2361"/>
      <c r="I7" s="2366" t="s">
        <v>550</v>
      </c>
      <c r="J7" s="2367"/>
      <c r="K7" s="2368"/>
      <c r="L7" s="660" t="s">
        <v>551</v>
      </c>
      <c r="M7" s="2366" t="s">
        <v>552</v>
      </c>
      <c r="N7" s="2367"/>
      <c r="O7" s="2368"/>
      <c r="P7" s="2366" t="s">
        <v>553</v>
      </c>
      <c r="Q7" s="2367"/>
      <c r="R7" s="2368"/>
      <c r="S7" s="2366" t="s">
        <v>554</v>
      </c>
      <c r="T7" s="2367"/>
      <c r="U7" s="2367"/>
      <c r="V7" s="2367"/>
      <c r="W7" s="2367"/>
      <c r="X7" s="2368"/>
      <c r="Y7" s="2348"/>
      <c r="Z7" s="615"/>
      <c r="AB7" s="2391"/>
      <c r="AC7" s="2398"/>
      <c r="AD7" s="2393"/>
      <c r="AE7" s="2359"/>
      <c r="AF7" s="2360"/>
      <c r="AG7" s="2361"/>
      <c r="AH7" s="1054" t="s">
        <v>590</v>
      </c>
      <c r="AI7" s="2363" t="s">
        <v>591</v>
      </c>
      <c r="AJ7" s="2364"/>
      <c r="AK7" s="2365"/>
      <c r="AL7" s="2366" t="s">
        <v>592</v>
      </c>
      <c r="AM7" s="2367"/>
      <c r="AN7" s="2367"/>
      <c r="AO7" s="2368"/>
      <c r="AP7" s="2348"/>
      <c r="AQ7" s="651"/>
      <c r="AR7" s="651"/>
      <c r="AS7" s="651"/>
      <c r="AT7" s="651"/>
      <c r="AU7" s="651"/>
      <c r="AV7" s="651"/>
      <c r="AW7" s="651"/>
      <c r="AX7" s="651"/>
      <c r="AY7" s="651"/>
      <c r="AZ7" s="651"/>
      <c r="BA7" s="651"/>
      <c r="BB7" s="651"/>
      <c r="BE7" s="475"/>
      <c r="BF7" s="475"/>
      <c r="BG7" s="475"/>
      <c r="BH7" s="475"/>
      <c r="BI7" s="475"/>
      <c r="BJ7" s="475"/>
      <c r="BK7" s="475"/>
    </row>
    <row r="8" spans="1:63" ht="35.1" customHeight="1">
      <c r="A8" s="2394"/>
      <c r="B8" s="2395"/>
      <c r="C8" s="2396"/>
      <c r="D8" s="925" t="s">
        <v>555</v>
      </c>
      <c r="E8" s="925" t="s">
        <v>556</v>
      </c>
      <c r="F8" s="925" t="s">
        <v>557</v>
      </c>
      <c r="G8" s="925" t="s">
        <v>558</v>
      </c>
      <c r="H8" s="925" t="s">
        <v>914</v>
      </c>
      <c r="I8" s="925" t="s">
        <v>559</v>
      </c>
      <c r="J8" s="925" t="s">
        <v>560</v>
      </c>
      <c r="K8" s="459" t="s">
        <v>619</v>
      </c>
      <c r="L8" s="925" t="s">
        <v>561</v>
      </c>
      <c r="M8" s="925" t="s">
        <v>562</v>
      </c>
      <c r="N8" s="925" t="s">
        <v>563</v>
      </c>
      <c r="O8" s="459" t="s">
        <v>620</v>
      </c>
      <c r="P8" s="925" t="s">
        <v>564</v>
      </c>
      <c r="Q8" s="925" t="s">
        <v>565</v>
      </c>
      <c r="R8" s="459" t="s">
        <v>621</v>
      </c>
      <c r="S8" s="925" t="s">
        <v>566</v>
      </c>
      <c r="T8" s="925" t="s">
        <v>567</v>
      </c>
      <c r="U8" s="925" t="s">
        <v>568</v>
      </c>
      <c r="V8" s="925" t="s">
        <v>569</v>
      </c>
      <c r="W8" s="925" t="s">
        <v>570</v>
      </c>
      <c r="X8" s="460" t="s">
        <v>622</v>
      </c>
      <c r="Y8" s="2349"/>
      <c r="Z8" s="615"/>
      <c r="AB8" s="2394"/>
      <c r="AC8" s="2395"/>
      <c r="AD8" s="2396"/>
      <c r="AE8" s="926" t="s">
        <v>593</v>
      </c>
      <c r="AF8" s="926" t="s">
        <v>558</v>
      </c>
      <c r="AG8" s="926" t="s">
        <v>914</v>
      </c>
      <c r="AH8" s="926" t="s">
        <v>1102</v>
      </c>
      <c r="AI8" s="926" t="s">
        <v>595</v>
      </c>
      <c r="AJ8" s="926" t="s">
        <v>596</v>
      </c>
      <c r="AK8" s="459" t="s">
        <v>620</v>
      </c>
      <c r="AL8" s="926" t="s">
        <v>1082</v>
      </c>
      <c r="AM8" s="926" t="s">
        <v>1083</v>
      </c>
      <c r="AN8" s="926" t="s">
        <v>1084</v>
      </c>
      <c r="AO8" s="459" t="s">
        <v>621</v>
      </c>
      <c r="AP8" s="2349"/>
      <c r="AQ8" s="651"/>
      <c r="AR8" s="651"/>
      <c r="AS8" s="651"/>
      <c r="AT8" s="651"/>
      <c r="AU8" s="651"/>
      <c r="AV8" s="651"/>
      <c r="AW8" s="651"/>
      <c r="AX8" s="651"/>
      <c r="AY8" s="651"/>
      <c r="AZ8" s="651"/>
      <c r="BA8" s="651"/>
      <c r="BB8" s="651"/>
      <c r="BD8" s="788" t="s">
        <v>847</v>
      </c>
      <c r="BE8" s="789"/>
      <c r="BF8" s="789" t="s">
        <v>389</v>
      </c>
      <c r="BG8" s="789"/>
      <c r="BH8" s="789" t="s">
        <v>947</v>
      </c>
      <c r="BI8" s="789"/>
      <c r="BJ8" s="789" t="s">
        <v>929</v>
      </c>
      <c r="BK8" s="789"/>
    </row>
    <row r="9" spans="1:63">
      <c r="A9" s="2369" t="s">
        <v>571</v>
      </c>
      <c r="B9" s="2370"/>
      <c r="C9" s="2371"/>
      <c r="D9" s="661">
        <v>36</v>
      </c>
      <c r="E9" s="661">
        <v>32</v>
      </c>
      <c r="F9" s="661">
        <v>183</v>
      </c>
      <c r="G9" s="661">
        <v>128</v>
      </c>
      <c r="H9" s="661">
        <v>24</v>
      </c>
      <c r="I9" s="661">
        <v>3</v>
      </c>
      <c r="J9" s="661">
        <v>3</v>
      </c>
      <c r="K9" s="661">
        <v>6</v>
      </c>
      <c r="L9" s="661">
        <v>6</v>
      </c>
      <c r="M9" s="661">
        <v>33</v>
      </c>
      <c r="N9" s="661">
        <v>13</v>
      </c>
      <c r="O9" s="661">
        <v>46</v>
      </c>
      <c r="P9" s="661">
        <v>15</v>
      </c>
      <c r="Q9" s="661">
        <v>27</v>
      </c>
      <c r="R9" s="661">
        <v>42</v>
      </c>
      <c r="S9" s="661">
        <v>7</v>
      </c>
      <c r="T9" s="661">
        <v>10</v>
      </c>
      <c r="U9" s="661">
        <v>5</v>
      </c>
      <c r="V9" s="661">
        <v>19</v>
      </c>
      <c r="W9" s="661">
        <v>23</v>
      </c>
      <c r="X9" s="661">
        <v>64</v>
      </c>
      <c r="Y9" s="662">
        <v>567</v>
      </c>
      <c r="Z9" s="663"/>
      <c r="AB9" s="2369" t="s">
        <v>571</v>
      </c>
      <c r="AC9" s="2370"/>
      <c r="AD9" s="2371"/>
      <c r="AE9" s="661">
        <v>12</v>
      </c>
      <c r="AF9" s="661">
        <v>17</v>
      </c>
      <c r="AG9" s="661">
        <v>20</v>
      </c>
      <c r="AH9" s="661">
        <v>6</v>
      </c>
      <c r="AI9" s="661">
        <v>4</v>
      </c>
      <c r="AJ9" s="661">
        <v>5</v>
      </c>
      <c r="AK9" s="661">
        <v>9</v>
      </c>
      <c r="AL9" s="661">
        <v>4</v>
      </c>
      <c r="AM9" s="661">
        <v>19</v>
      </c>
      <c r="AN9" s="661">
        <v>3</v>
      </c>
      <c r="AO9" s="661">
        <v>26</v>
      </c>
      <c r="AP9" s="662">
        <v>90</v>
      </c>
      <c r="AQ9" s="651"/>
      <c r="AR9" s="651"/>
      <c r="AS9" s="651"/>
      <c r="AT9" s="651"/>
      <c r="AU9" s="651"/>
      <c r="AV9" s="651"/>
      <c r="AW9" s="651"/>
      <c r="AX9" s="651"/>
      <c r="AY9" s="651"/>
      <c r="AZ9" s="651"/>
      <c r="BA9" s="651"/>
      <c r="BB9" s="651"/>
      <c r="BD9" s="724" t="s">
        <v>602</v>
      </c>
      <c r="BE9" s="725" t="s">
        <v>555</v>
      </c>
      <c r="BF9" s="725" t="s">
        <v>602</v>
      </c>
      <c r="BG9" s="725" t="s">
        <v>555</v>
      </c>
      <c r="BH9" s="724" t="s">
        <v>609</v>
      </c>
      <c r="BI9" s="724" t="s">
        <v>593</v>
      </c>
      <c r="BJ9" s="724" t="s">
        <v>609</v>
      </c>
      <c r="BK9" s="724" t="s">
        <v>593</v>
      </c>
    </row>
    <row r="10" spans="1:63" ht="18">
      <c r="A10" s="889">
        <v>1</v>
      </c>
      <c r="B10" s="664" t="s">
        <v>572</v>
      </c>
      <c r="C10" s="461" t="s">
        <v>573</v>
      </c>
      <c r="D10" s="665">
        <v>1.8</v>
      </c>
      <c r="E10" s="665">
        <v>3.7</v>
      </c>
      <c r="F10" s="665">
        <v>3.3</v>
      </c>
      <c r="G10" s="665">
        <v>2.1</v>
      </c>
      <c r="H10" s="665">
        <v>-2.2000000000000002</v>
      </c>
      <c r="I10" s="665">
        <v>-1.6</v>
      </c>
      <c r="J10" s="665">
        <v>-3.7</v>
      </c>
      <c r="K10" s="665">
        <v>-1.9</v>
      </c>
      <c r="L10" s="665">
        <v>6.1</v>
      </c>
      <c r="M10" s="665">
        <v>-0.4</v>
      </c>
      <c r="N10" s="665">
        <v>12.4</v>
      </c>
      <c r="O10" s="665">
        <v>3.4</v>
      </c>
      <c r="P10" s="665">
        <v>-7.1</v>
      </c>
      <c r="Q10" s="665">
        <v>2.1</v>
      </c>
      <c r="R10" s="665">
        <v>0.4</v>
      </c>
      <c r="S10" s="665">
        <v>-8.1999999999999993</v>
      </c>
      <c r="T10" s="665">
        <v>-14.4</v>
      </c>
      <c r="U10" s="665">
        <v>-2.4</v>
      </c>
      <c r="V10" s="665">
        <v>1.8</v>
      </c>
      <c r="W10" s="665">
        <v>-0.5</v>
      </c>
      <c r="X10" s="665">
        <v>-1.4</v>
      </c>
      <c r="Y10" s="666">
        <v>2.1</v>
      </c>
      <c r="Z10" s="667"/>
      <c r="AB10" s="889">
        <v>1</v>
      </c>
      <c r="AC10" s="664" t="s">
        <v>572</v>
      </c>
      <c r="AD10" s="461" t="s">
        <v>573</v>
      </c>
      <c r="AE10" s="665">
        <v>-11.7</v>
      </c>
      <c r="AF10" s="665">
        <v>-11.9</v>
      </c>
      <c r="AG10" s="665">
        <v>-8.1999999999999993</v>
      </c>
      <c r="AH10" s="665">
        <v>-4.4000000000000004</v>
      </c>
      <c r="AI10" s="665">
        <v>-4.9000000000000004</v>
      </c>
      <c r="AJ10" s="665">
        <v>-0.3</v>
      </c>
      <c r="AK10" s="665">
        <v>-1.4</v>
      </c>
      <c r="AL10" s="665">
        <v>-7.5</v>
      </c>
      <c r="AM10" s="665">
        <v>-5</v>
      </c>
      <c r="AN10" s="665">
        <v>-3.3</v>
      </c>
      <c r="AO10" s="665">
        <v>-5.2</v>
      </c>
      <c r="AP10" s="666">
        <v>-7.4</v>
      </c>
      <c r="AQ10" s="651"/>
      <c r="AR10" s="651"/>
      <c r="AS10" s="651"/>
      <c r="AT10" s="651"/>
      <c r="AU10" s="651"/>
      <c r="AV10" s="651"/>
      <c r="AW10" s="651"/>
      <c r="AX10" s="651"/>
      <c r="AY10" s="651"/>
      <c r="AZ10" s="651"/>
      <c r="BA10" s="651"/>
      <c r="BB10" s="651"/>
      <c r="BD10" s="724" t="s">
        <v>603</v>
      </c>
      <c r="BE10" s="725" t="s">
        <v>556</v>
      </c>
      <c r="BF10" s="725" t="s">
        <v>603</v>
      </c>
      <c r="BG10" s="725" t="s">
        <v>556</v>
      </c>
      <c r="BH10" s="724" t="s">
        <v>610</v>
      </c>
      <c r="BI10" s="724" t="s">
        <v>558</v>
      </c>
      <c r="BJ10" s="724" t="s">
        <v>610</v>
      </c>
      <c r="BK10" s="724" t="s">
        <v>558</v>
      </c>
    </row>
    <row r="11" spans="1:63">
      <c r="A11" s="889">
        <v>2</v>
      </c>
      <c r="B11" s="664" t="s">
        <v>301</v>
      </c>
      <c r="C11" s="461" t="s">
        <v>573</v>
      </c>
      <c r="D11" s="665">
        <v>41.5</v>
      </c>
      <c r="E11" s="665">
        <v>48.8</v>
      </c>
      <c r="F11" s="665">
        <v>50.7</v>
      </c>
      <c r="G11" s="665">
        <v>52.6</v>
      </c>
      <c r="H11" s="665">
        <v>58.6</v>
      </c>
      <c r="I11" s="665">
        <v>37.799999999999997</v>
      </c>
      <c r="J11" s="665">
        <v>48.6</v>
      </c>
      <c r="K11" s="665">
        <v>39.1</v>
      </c>
      <c r="L11" s="665">
        <v>39.6</v>
      </c>
      <c r="M11" s="665">
        <v>51.3</v>
      </c>
      <c r="N11" s="665">
        <v>42.9</v>
      </c>
      <c r="O11" s="665">
        <v>48.8</v>
      </c>
      <c r="P11" s="665">
        <v>63.2</v>
      </c>
      <c r="Q11" s="665">
        <v>49.4</v>
      </c>
      <c r="R11" s="665">
        <v>52</v>
      </c>
      <c r="S11" s="665">
        <v>67.5</v>
      </c>
      <c r="T11" s="665">
        <v>64.900000000000006</v>
      </c>
      <c r="U11" s="665">
        <v>49.5</v>
      </c>
      <c r="V11" s="665">
        <v>50.2</v>
      </c>
      <c r="W11" s="665">
        <v>45</v>
      </c>
      <c r="X11" s="665">
        <v>50.6</v>
      </c>
      <c r="Y11" s="666">
        <v>46.5</v>
      </c>
      <c r="Z11" s="667"/>
      <c r="AB11" s="889">
        <v>2</v>
      </c>
      <c r="AC11" s="664" t="s">
        <v>301</v>
      </c>
      <c r="AD11" s="461" t="s">
        <v>573</v>
      </c>
      <c r="AE11" s="665">
        <v>65.3</v>
      </c>
      <c r="AF11" s="665">
        <v>64.099999999999994</v>
      </c>
      <c r="AG11" s="665">
        <v>66.400000000000006</v>
      </c>
      <c r="AH11" s="665">
        <v>55.1</v>
      </c>
      <c r="AI11" s="665">
        <v>62.7</v>
      </c>
      <c r="AJ11" s="665">
        <v>58.7</v>
      </c>
      <c r="AK11" s="665">
        <v>59.6</v>
      </c>
      <c r="AL11" s="665">
        <v>60.2</v>
      </c>
      <c r="AM11" s="665">
        <v>63.3</v>
      </c>
      <c r="AN11" s="665">
        <v>49.5</v>
      </c>
      <c r="AO11" s="665">
        <v>60.4</v>
      </c>
      <c r="AP11" s="666">
        <v>62.7</v>
      </c>
      <c r="AQ11" s="651"/>
      <c r="AR11" s="651"/>
      <c r="AS11" s="651"/>
      <c r="AT11" s="651"/>
      <c r="AU11" s="651"/>
      <c r="AV11" s="651"/>
      <c r="AW11" s="651"/>
      <c r="AX11" s="651"/>
      <c r="AY11" s="651"/>
      <c r="AZ11" s="651"/>
      <c r="BA11" s="651"/>
      <c r="BB11" s="651"/>
      <c r="BD11" s="724" t="s">
        <v>604</v>
      </c>
      <c r="BE11" s="725" t="s">
        <v>557</v>
      </c>
      <c r="BF11" s="725" t="s">
        <v>604</v>
      </c>
      <c r="BG11" s="725" t="s">
        <v>557</v>
      </c>
      <c r="BH11" s="724" t="s">
        <v>915</v>
      </c>
      <c r="BI11" s="724" t="s">
        <v>913</v>
      </c>
      <c r="BJ11" s="724" t="s">
        <v>915</v>
      </c>
      <c r="BK11" s="724" t="s">
        <v>913</v>
      </c>
    </row>
    <row r="12" spans="1:63">
      <c r="A12" s="889">
        <v>3</v>
      </c>
      <c r="B12" s="664" t="s">
        <v>451</v>
      </c>
      <c r="C12" s="461" t="s">
        <v>573</v>
      </c>
      <c r="D12" s="665">
        <v>206</v>
      </c>
      <c r="E12" s="665">
        <v>66.2</v>
      </c>
      <c r="F12" s="665">
        <v>69.5</v>
      </c>
      <c r="G12" s="665">
        <v>72.7</v>
      </c>
      <c r="H12" s="665">
        <v>81.099999999999994</v>
      </c>
      <c r="I12" s="665">
        <v>1016.6</v>
      </c>
      <c r="J12" s="665">
        <v>192.3</v>
      </c>
      <c r="K12" s="665">
        <v>618.4</v>
      </c>
      <c r="L12" s="665">
        <v>47.8</v>
      </c>
      <c r="M12" s="665">
        <v>113.9</v>
      </c>
      <c r="N12" s="665">
        <v>71.7</v>
      </c>
      <c r="O12" s="665">
        <v>98.6</v>
      </c>
      <c r="P12" s="665">
        <v>116.2</v>
      </c>
      <c r="Q12" s="665">
        <v>68.900000000000006</v>
      </c>
      <c r="R12" s="665">
        <v>75.900000000000006</v>
      </c>
      <c r="S12" s="665">
        <v>107.8</v>
      </c>
      <c r="T12" s="665">
        <v>114.4</v>
      </c>
      <c r="U12" s="665">
        <v>65.599999999999994</v>
      </c>
      <c r="V12" s="665">
        <v>64.099999999999994</v>
      </c>
      <c r="W12" s="665">
        <v>61.4</v>
      </c>
      <c r="X12" s="665">
        <v>69</v>
      </c>
      <c r="Y12" s="666">
        <v>97.4</v>
      </c>
      <c r="Z12" s="667"/>
      <c r="AB12" s="889">
        <v>3</v>
      </c>
      <c r="AC12" s="664" t="s">
        <v>451</v>
      </c>
      <c r="AD12" s="461" t="s">
        <v>573</v>
      </c>
      <c r="AE12" s="665">
        <v>111.8</v>
      </c>
      <c r="AF12" s="665">
        <v>121.2</v>
      </c>
      <c r="AG12" s="665">
        <v>132.4</v>
      </c>
      <c r="AH12" s="665">
        <v>103.8</v>
      </c>
      <c r="AI12" s="665">
        <v>126.3</v>
      </c>
      <c r="AJ12" s="665">
        <v>97.8</v>
      </c>
      <c r="AK12" s="665">
        <v>103.5</v>
      </c>
      <c r="AL12" s="665">
        <v>96.8</v>
      </c>
      <c r="AM12" s="665">
        <v>136.6</v>
      </c>
      <c r="AN12" s="665">
        <v>78.5</v>
      </c>
      <c r="AO12" s="665">
        <v>116</v>
      </c>
      <c r="AP12" s="666">
        <v>118</v>
      </c>
      <c r="AQ12" s="651"/>
      <c r="AR12" s="651"/>
      <c r="AS12" s="651"/>
      <c r="AT12" s="651"/>
      <c r="AU12" s="651"/>
      <c r="AV12" s="651"/>
      <c r="AW12" s="651"/>
      <c r="AX12" s="651"/>
      <c r="AY12" s="651"/>
      <c r="AZ12" s="651"/>
      <c r="BA12" s="651"/>
      <c r="BB12" s="651"/>
      <c r="BD12" s="724" t="s">
        <v>605</v>
      </c>
      <c r="BE12" s="725" t="s">
        <v>558</v>
      </c>
      <c r="BF12" s="725" t="s">
        <v>605</v>
      </c>
      <c r="BG12" s="725" t="s">
        <v>558</v>
      </c>
      <c r="BH12" s="725" t="s">
        <v>590</v>
      </c>
      <c r="BI12" s="725" t="s">
        <v>1102</v>
      </c>
      <c r="BJ12" s="724" t="s">
        <v>611</v>
      </c>
      <c r="BK12" s="724" t="s">
        <v>1052</v>
      </c>
    </row>
    <row r="13" spans="1:63" ht="18">
      <c r="A13" s="889">
        <v>4</v>
      </c>
      <c r="B13" s="664" t="s">
        <v>1051</v>
      </c>
      <c r="C13" s="461" t="s">
        <v>573</v>
      </c>
      <c r="D13" s="665">
        <v>7.3</v>
      </c>
      <c r="E13" s="665">
        <v>12.7</v>
      </c>
      <c r="F13" s="665">
        <v>12.1</v>
      </c>
      <c r="G13" s="665">
        <v>11.2</v>
      </c>
      <c r="H13" s="665">
        <v>8.8000000000000007</v>
      </c>
      <c r="I13" s="665">
        <v>5</v>
      </c>
      <c r="J13" s="665">
        <v>5.9</v>
      </c>
      <c r="K13" s="665">
        <v>5.0999999999999996</v>
      </c>
      <c r="L13" s="665">
        <v>17.5</v>
      </c>
      <c r="M13" s="665">
        <v>6.7</v>
      </c>
      <c r="N13" s="665">
        <v>7.2</v>
      </c>
      <c r="O13" s="665">
        <v>6.9</v>
      </c>
      <c r="P13" s="665">
        <v>-2</v>
      </c>
      <c r="Q13" s="665">
        <v>12.3</v>
      </c>
      <c r="R13" s="665">
        <v>9.6999999999999993</v>
      </c>
      <c r="S13" s="665">
        <v>2.7</v>
      </c>
      <c r="T13" s="665">
        <v>-6.1</v>
      </c>
      <c r="U13" s="665">
        <v>14.4</v>
      </c>
      <c r="V13" s="665">
        <v>9.8000000000000007</v>
      </c>
      <c r="W13" s="665">
        <v>7.1</v>
      </c>
      <c r="X13" s="665">
        <v>7.2</v>
      </c>
      <c r="Y13" s="666">
        <v>9.4</v>
      </c>
      <c r="Z13" s="667"/>
      <c r="AB13" s="889">
        <v>4</v>
      </c>
      <c r="AC13" s="664" t="s">
        <v>574</v>
      </c>
      <c r="AD13" s="461" t="s">
        <v>573</v>
      </c>
      <c r="AE13" s="665">
        <v>-3</v>
      </c>
      <c r="AF13" s="665">
        <v>-2</v>
      </c>
      <c r="AG13" s="665">
        <v>-1.2</v>
      </c>
      <c r="AH13" s="665">
        <v>-19.2</v>
      </c>
      <c r="AI13" s="665">
        <v>3.7</v>
      </c>
      <c r="AJ13" s="665">
        <v>5.6</v>
      </c>
      <c r="AK13" s="665">
        <v>5.2</v>
      </c>
      <c r="AL13" s="665">
        <v>6</v>
      </c>
      <c r="AM13" s="665">
        <v>4.0999999999999996</v>
      </c>
      <c r="AN13" s="665">
        <v>-3.5</v>
      </c>
      <c r="AO13" s="665">
        <v>3.4</v>
      </c>
      <c r="AP13" s="666">
        <v>-0.4</v>
      </c>
      <c r="AQ13" s="651"/>
      <c r="AR13" s="651"/>
      <c r="AS13" s="651"/>
      <c r="AT13" s="651"/>
      <c r="AU13" s="651"/>
      <c r="AV13" s="651"/>
      <c r="AW13" s="651"/>
      <c r="AX13" s="651"/>
      <c r="AY13" s="651"/>
      <c r="AZ13" s="651"/>
      <c r="BA13" s="651"/>
      <c r="BB13" s="651"/>
      <c r="BD13" s="724" t="s">
        <v>912</v>
      </c>
      <c r="BE13" s="725" t="s">
        <v>913</v>
      </c>
      <c r="BF13" s="725" t="s">
        <v>912</v>
      </c>
      <c r="BG13" s="725" t="s">
        <v>913</v>
      </c>
      <c r="BH13" s="724" t="s">
        <v>613</v>
      </c>
      <c r="BI13" s="724" t="s">
        <v>595</v>
      </c>
      <c r="BJ13" s="724" t="s">
        <v>612</v>
      </c>
      <c r="BK13" s="724" t="s">
        <v>594</v>
      </c>
    </row>
    <row r="14" spans="1:63">
      <c r="A14" s="2372">
        <v>5</v>
      </c>
      <c r="B14" s="664" t="s">
        <v>575</v>
      </c>
      <c r="C14" s="461" t="s">
        <v>573</v>
      </c>
      <c r="D14" s="665">
        <v>64.2</v>
      </c>
      <c r="E14" s="665">
        <v>73.8</v>
      </c>
      <c r="F14" s="665">
        <v>73.8</v>
      </c>
      <c r="G14" s="665">
        <v>76.7</v>
      </c>
      <c r="H14" s="665">
        <v>54.9</v>
      </c>
      <c r="I14" s="665">
        <v>62.3</v>
      </c>
      <c r="J14" s="665">
        <v>43.3</v>
      </c>
      <c r="K14" s="665">
        <v>57.6</v>
      </c>
      <c r="L14" s="665">
        <v>101.4</v>
      </c>
      <c r="M14" s="665">
        <v>71.8</v>
      </c>
      <c r="N14" s="665">
        <v>131.5</v>
      </c>
      <c r="O14" s="665">
        <v>100.3</v>
      </c>
      <c r="P14" s="665">
        <v>51.5</v>
      </c>
      <c r="Q14" s="665">
        <v>53.1</v>
      </c>
      <c r="R14" s="665">
        <v>52.7</v>
      </c>
      <c r="S14" s="665">
        <v>28.9</v>
      </c>
      <c r="T14" s="665">
        <v>58.3</v>
      </c>
      <c r="U14" s="665">
        <v>83</v>
      </c>
      <c r="V14" s="665">
        <v>76.099999999999994</v>
      </c>
      <c r="W14" s="665">
        <v>97.4</v>
      </c>
      <c r="X14" s="665">
        <v>78</v>
      </c>
      <c r="Y14" s="666">
        <v>71</v>
      </c>
      <c r="Z14" s="667"/>
      <c r="AB14" s="2372">
        <v>5</v>
      </c>
      <c r="AC14" s="664" t="s">
        <v>575</v>
      </c>
      <c r="AD14" s="461" t="s">
        <v>573</v>
      </c>
      <c r="AE14" s="665">
        <v>70.400000000000006</v>
      </c>
      <c r="AF14" s="665">
        <v>45.2</v>
      </c>
      <c r="AG14" s="665">
        <v>64.3</v>
      </c>
      <c r="AH14" s="665">
        <v>85.9</v>
      </c>
      <c r="AI14" s="665">
        <v>38</v>
      </c>
      <c r="AJ14" s="665">
        <v>98.5</v>
      </c>
      <c r="AK14" s="665">
        <v>83.5</v>
      </c>
      <c r="AL14" s="665">
        <v>23.1</v>
      </c>
      <c r="AM14" s="665">
        <v>60</v>
      </c>
      <c r="AN14" s="665">
        <v>83.5</v>
      </c>
      <c r="AO14" s="665">
        <v>53.7</v>
      </c>
      <c r="AP14" s="666">
        <v>61.9</v>
      </c>
      <c r="AQ14" s="651"/>
      <c r="AR14" s="651"/>
      <c r="AS14" s="651"/>
      <c r="AT14" s="651"/>
      <c r="AU14" s="651"/>
      <c r="AV14" s="651"/>
      <c r="AW14" s="651"/>
      <c r="AX14" s="651"/>
      <c r="AY14" s="651"/>
      <c r="AZ14" s="651"/>
      <c r="BA14" s="651"/>
      <c r="BB14" s="651"/>
      <c r="BD14" s="724" t="s">
        <v>606</v>
      </c>
      <c r="BE14" s="725" t="s">
        <v>559</v>
      </c>
      <c r="BF14" s="725" t="s">
        <v>606</v>
      </c>
      <c r="BG14" s="725" t="s">
        <v>559</v>
      </c>
      <c r="BH14" s="724" t="s">
        <v>614</v>
      </c>
      <c r="BI14" s="724" t="s">
        <v>596</v>
      </c>
      <c r="BJ14" s="724" t="s">
        <v>590</v>
      </c>
      <c r="BK14" s="724" t="s">
        <v>617</v>
      </c>
    </row>
    <row r="15" spans="1:63">
      <c r="A15" s="2373"/>
      <c r="B15" s="664" t="s">
        <v>576</v>
      </c>
      <c r="C15" s="461" t="s">
        <v>573</v>
      </c>
      <c r="D15" s="665">
        <v>59.8</v>
      </c>
      <c r="E15" s="665">
        <v>54.6</v>
      </c>
      <c r="F15" s="665">
        <v>56.1</v>
      </c>
      <c r="G15" s="665">
        <v>57.4</v>
      </c>
      <c r="H15" s="665">
        <v>58.7</v>
      </c>
      <c r="I15" s="665">
        <v>52.1</v>
      </c>
      <c r="J15" s="665">
        <v>64.5</v>
      </c>
      <c r="K15" s="665">
        <v>55</v>
      </c>
      <c r="L15" s="665">
        <v>57.4</v>
      </c>
      <c r="M15" s="665">
        <v>57.8</v>
      </c>
      <c r="N15" s="665">
        <v>52.3</v>
      </c>
      <c r="O15" s="665">
        <v>55.7</v>
      </c>
      <c r="P15" s="665">
        <v>64</v>
      </c>
      <c r="Q15" s="665">
        <v>54.2</v>
      </c>
      <c r="R15" s="665">
        <v>56.3</v>
      </c>
      <c r="S15" s="665">
        <v>63.6</v>
      </c>
      <c r="T15" s="665">
        <v>56.4</v>
      </c>
      <c r="U15" s="665">
        <v>50.5</v>
      </c>
      <c r="V15" s="665">
        <v>59.8</v>
      </c>
      <c r="W15" s="665">
        <v>54.4</v>
      </c>
      <c r="X15" s="665">
        <v>57.3</v>
      </c>
      <c r="Y15" s="666">
        <v>57.2</v>
      </c>
      <c r="Z15" s="667"/>
      <c r="AB15" s="2373"/>
      <c r="AC15" s="664" t="s">
        <v>576</v>
      </c>
      <c r="AD15" s="461" t="s">
        <v>573</v>
      </c>
      <c r="AE15" s="665">
        <v>61.7</v>
      </c>
      <c r="AF15" s="665">
        <v>60.1</v>
      </c>
      <c r="AG15" s="665">
        <v>58.1</v>
      </c>
      <c r="AH15" s="665">
        <v>60.6</v>
      </c>
      <c r="AI15" s="665">
        <v>60</v>
      </c>
      <c r="AJ15" s="665">
        <v>61.1</v>
      </c>
      <c r="AK15" s="665">
        <v>60.8</v>
      </c>
      <c r="AL15" s="665">
        <v>64.099999999999994</v>
      </c>
      <c r="AM15" s="665">
        <v>60.6</v>
      </c>
      <c r="AN15" s="665">
        <v>57</v>
      </c>
      <c r="AO15" s="665">
        <v>60.9</v>
      </c>
      <c r="AP15" s="666">
        <v>60.1</v>
      </c>
      <c r="AQ15" s="651"/>
      <c r="AR15" s="651"/>
      <c r="AS15" s="651"/>
      <c r="AT15" s="651"/>
      <c r="AU15" s="651"/>
      <c r="AV15" s="651"/>
      <c r="AW15" s="651"/>
      <c r="AX15" s="651"/>
      <c r="AY15" s="651"/>
      <c r="AZ15" s="651"/>
      <c r="BA15" s="651"/>
      <c r="BB15" s="651"/>
      <c r="BD15" s="726" t="s">
        <v>607</v>
      </c>
      <c r="BE15" s="725" t="s">
        <v>560</v>
      </c>
      <c r="BF15" s="725" t="s">
        <v>607</v>
      </c>
      <c r="BG15" s="725" t="s">
        <v>560</v>
      </c>
      <c r="BH15" s="724" t="s">
        <v>591</v>
      </c>
      <c r="BI15" s="724" t="s">
        <v>618</v>
      </c>
      <c r="BJ15" s="724" t="s">
        <v>613</v>
      </c>
      <c r="BK15" s="724" t="s">
        <v>595</v>
      </c>
    </row>
    <row r="16" spans="1:63">
      <c r="A16" s="890">
        <v>8</v>
      </c>
      <c r="B16" s="668" t="s">
        <v>300</v>
      </c>
      <c r="C16" s="462" t="s">
        <v>573</v>
      </c>
      <c r="D16" s="669">
        <v>247.4</v>
      </c>
      <c r="E16" s="669">
        <v>221.5</v>
      </c>
      <c r="F16" s="669">
        <v>274.39999999999998</v>
      </c>
      <c r="G16" s="669">
        <v>270.7</v>
      </c>
      <c r="H16" s="669">
        <v>293.89999999999998</v>
      </c>
      <c r="I16" s="669">
        <v>250.1</v>
      </c>
      <c r="J16" s="669">
        <v>257.39999999999998</v>
      </c>
      <c r="K16" s="669">
        <v>250.7</v>
      </c>
      <c r="L16" s="669">
        <v>262.10000000000002</v>
      </c>
      <c r="M16" s="669">
        <v>237.1</v>
      </c>
      <c r="N16" s="669">
        <v>653.70000000000005</v>
      </c>
      <c r="O16" s="669">
        <v>364.9</v>
      </c>
      <c r="P16" s="669">
        <v>291.3</v>
      </c>
      <c r="Q16" s="669">
        <v>222.4</v>
      </c>
      <c r="R16" s="669">
        <v>230.8</v>
      </c>
      <c r="S16" s="669">
        <v>223.7</v>
      </c>
      <c r="T16" s="669">
        <v>377.2</v>
      </c>
      <c r="U16" s="669">
        <v>274.5</v>
      </c>
      <c r="V16" s="669">
        <v>219.5</v>
      </c>
      <c r="W16" s="669">
        <v>206.6</v>
      </c>
      <c r="X16" s="669">
        <v>222.1</v>
      </c>
      <c r="Y16" s="670">
        <v>259.2</v>
      </c>
      <c r="Z16" s="667"/>
      <c r="AB16" s="890">
        <v>8</v>
      </c>
      <c r="AC16" s="668" t="s">
        <v>300</v>
      </c>
      <c r="AD16" s="462" t="s">
        <v>573</v>
      </c>
      <c r="AE16" s="669">
        <v>459.8</v>
      </c>
      <c r="AF16" s="669">
        <v>236.3</v>
      </c>
      <c r="AG16" s="669">
        <v>489.8</v>
      </c>
      <c r="AH16" s="669">
        <v>353</v>
      </c>
      <c r="AI16" s="669">
        <v>237.9</v>
      </c>
      <c r="AJ16" s="669">
        <v>277</v>
      </c>
      <c r="AK16" s="669">
        <v>271.3</v>
      </c>
      <c r="AL16" s="669">
        <v>230.7</v>
      </c>
      <c r="AM16" s="669">
        <v>204.8</v>
      </c>
      <c r="AN16" s="669">
        <v>192.3</v>
      </c>
      <c r="AO16" s="669">
        <v>206</v>
      </c>
      <c r="AP16" s="670">
        <v>309.89999999999998</v>
      </c>
      <c r="AQ16" s="651"/>
      <c r="AR16" s="651"/>
      <c r="AS16" s="651"/>
      <c r="AT16" s="651"/>
      <c r="AU16" s="651"/>
      <c r="AV16" s="651"/>
      <c r="AW16" s="651"/>
      <c r="AX16" s="651"/>
      <c r="AY16" s="651"/>
      <c r="AZ16" s="651"/>
      <c r="BA16" s="651"/>
      <c r="BB16" s="651"/>
      <c r="BD16" s="724" t="s">
        <v>550</v>
      </c>
      <c r="BE16" s="725" t="s">
        <v>617</v>
      </c>
      <c r="BF16" s="725" t="s">
        <v>550</v>
      </c>
      <c r="BG16" s="725" t="s">
        <v>617</v>
      </c>
      <c r="BH16" s="724" t="s">
        <v>1081</v>
      </c>
      <c r="BI16" s="724" t="s">
        <v>1095</v>
      </c>
      <c r="BJ16" s="724" t="s">
        <v>614</v>
      </c>
      <c r="BK16" s="724" t="s">
        <v>596</v>
      </c>
    </row>
    <row r="17" spans="1:63">
      <c r="A17" s="671"/>
      <c r="B17" s="672"/>
      <c r="C17" s="672"/>
      <c r="D17" s="672"/>
      <c r="E17" s="672"/>
      <c r="F17" s="672"/>
      <c r="G17" s="672"/>
      <c r="H17" s="672"/>
      <c r="I17" s="672"/>
      <c r="J17" s="672"/>
      <c r="K17" s="672"/>
      <c r="L17" s="672"/>
      <c r="M17" s="672"/>
      <c r="N17" s="672"/>
      <c r="O17" s="672"/>
      <c r="P17" s="672"/>
      <c r="Q17" s="672"/>
      <c r="R17" s="672"/>
      <c r="S17" s="672"/>
      <c r="T17" s="672"/>
      <c r="U17" s="672"/>
      <c r="V17" s="672"/>
      <c r="W17" s="672"/>
      <c r="X17" s="672"/>
      <c r="Y17" s="672"/>
      <c r="Z17" s="672"/>
      <c r="AB17" s="786"/>
      <c r="AC17" s="635"/>
      <c r="AD17" s="635"/>
      <c r="AE17" s="673"/>
      <c r="AF17" s="674"/>
      <c r="AG17" s="674"/>
      <c r="AH17" s="673"/>
      <c r="AI17" s="674"/>
      <c r="AJ17" s="674"/>
      <c r="AK17" s="673"/>
      <c r="AL17" s="674"/>
      <c r="AM17" s="674"/>
      <c r="AN17" s="673"/>
      <c r="AO17" s="674"/>
      <c r="AP17" s="673"/>
      <c r="AQ17" s="674"/>
      <c r="AR17" s="674"/>
      <c r="AS17" s="673"/>
      <c r="AT17" s="673"/>
      <c r="AU17" s="673"/>
      <c r="AV17" s="673"/>
      <c r="AW17" s="673"/>
      <c r="AX17" s="673"/>
      <c r="AY17" s="673"/>
      <c r="AZ17" s="673"/>
      <c r="BA17" s="673"/>
      <c r="BB17" s="673"/>
      <c r="BD17" s="724" t="s">
        <v>608</v>
      </c>
      <c r="BE17" s="725" t="s">
        <v>561</v>
      </c>
      <c r="BF17" s="725" t="s">
        <v>608</v>
      </c>
      <c r="BG17" s="725" t="s">
        <v>561</v>
      </c>
      <c r="BH17" s="724" t="s">
        <v>948</v>
      </c>
      <c r="BI17" s="724" t="s">
        <v>598</v>
      </c>
      <c r="BJ17" s="724" t="s">
        <v>591</v>
      </c>
      <c r="BK17" s="724" t="s">
        <v>618</v>
      </c>
    </row>
    <row r="18" spans="1:63">
      <c r="A18" s="785" t="s">
        <v>945</v>
      </c>
      <c r="B18" s="785"/>
      <c r="C18" s="785"/>
      <c r="D18" s="785"/>
      <c r="E18" s="785"/>
      <c r="F18" s="785"/>
      <c r="G18" s="785"/>
      <c r="H18" s="785"/>
      <c r="I18" s="785"/>
      <c r="J18" s="785"/>
      <c r="K18" s="785"/>
      <c r="L18" s="785"/>
      <c r="M18" s="785"/>
      <c r="N18" s="785"/>
      <c r="O18" s="785"/>
      <c r="P18" s="785"/>
      <c r="Q18" s="785"/>
      <c r="R18" s="785"/>
      <c r="S18" s="785"/>
      <c r="T18" s="785"/>
      <c r="U18" s="785"/>
      <c r="V18" s="785"/>
      <c r="W18" s="785"/>
      <c r="X18" s="785"/>
      <c r="Y18" s="785"/>
      <c r="Z18" s="656"/>
      <c r="AB18" s="787" t="s">
        <v>942</v>
      </c>
      <c r="AC18" s="672"/>
      <c r="AD18" s="639"/>
      <c r="AE18" s="618"/>
      <c r="AF18" s="658"/>
      <c r="AG18" s="616"/>
      <c r="AH18" s="651"/>
      <c r="AI18" s="659"/>
      <c r="AJ18" s="615"/>
      <c r="AK18" s="651"/>
      <c r="AL18" s="659"/>
      <c r="AM18" s="618"/>
      <c r="AN18" s="618"/>
      <c r="AO18" s="618"/>
      <c r="AP18" s="618"/>
      <c r="AQ18" s="618"/>
      <c r="AR18" s="618"/>
      <c r="AS18" s="618"/>
      <c r="BD18" s="724" t="s">
        <v>946</v>
      </c>
      <c r="BE18" s="724" t="s">
        <v>562</v>
      </c>
      <c r="BF18" s="724" t="s">
        <v>946</v>
      </c>
      <c r="BG18" s="724" t="s">
        <v>562</v>
      </c>
      <c r="BH18" s="724" t="s">
        <v>953</v>
      </c>
      <c r="BI18" s="1051" t="s">
        <v>569</v>
      </c>
      <c r="BJ18" s="724" t="s">
        <v>615</v>
      </c>
      <c r="BK18" s="724" t="s">
        <v>597</v>
      </c>
    </row>
    <row r="19" spans="1:63" ht="13.5" customHeight="1">
      <c r="A19" s="2388" t="s">
        <v>546</v>
      </c>
      <c r="B19" s="2389"/>
      <c r="C19" s="2390"/>
      <c r="D19" s="2356" t="s">
        <v>547</v>
      </c>
      <c r="E19" s="2357"/>
      <c r="F19" s="2357"/>
      <c r="G19" s="2357"/>
      <c r="H19" s="2358"/>
      <c r="I19" s="2376" t="s">
        <v>548</v>
      </c>
      <c r="J19" s="2377"/>
      <c r="K19" s="2377"/>
      <c r="L19" s="2377"/>
      <c r="M19" s="2377"/>
      <c r="N19" s="2377"/>
      <c r="O19" s="2377"/>
      <c r="P19" s="2377"/>
      <c r="Q19" s="2377"/>
      <c r="R19" s="2377"/>
      <c r="S19" s="2377"/>
      <c r="T19" s="2377"/>
      <c r="U19" s="2377"/>
      <c r="V19" s="2377"/>
      <c r="W19" s="2377"/>
      <c r="X19" s="2377"/>
      <c r="Y19" s="2378"/>
      <c r="Z19" s="2375" t="s">
        <v>549</v>
      </c>
      <c r="AB19" s="2388" t="s">
        <v>546</v>
      </c>
      <c r="AC19" s="2389"/>
      <c r="AD19" s="2390"/>
      <c r="AE19" s="2356" t="s">
        <v>588</v>
      </c>
      <c r="AF19" s="2357"/>
      <c r="AG19" s="2358"/>
      <c r="AH19" s="2382" t="s">
        <v>589</v>
      </c>
      <c r="AI19" s="2383"/>
      <c r="AJ19" s="2383"/>
      <c r="AK19" s="2383"/>
      <c r="AL19" s="2383"/>
      <c r="AM19" s="2383"/>
      <c r="AN19" s="2383"/>
      <c r="AO19" s="2383"/>
      <c r="AP19" s="2383"/>
      <c r="AQ19" s="2383"/>
      <c r="AR19" s="2384"/>
      <c r="AS19" s="2375" t="s">
        <v>549</v>
      </c>
      <c r="BD19" s="724" t="s">
        <v>949</v>
      </c>
      <c r="BE19" s="724" t="s">
        <v>563</v>
      </c>
      <c r="BF19" s="724" t="s">
        <v>950</v>
      </c>
      <c r="BG19" s="724" t="s">
        <v>951</v>
      </c>
      <c r="BH19" s="724" t="s">
        <v>971</v>
      </c>
      <c r="BI19" s="724" t="s">
        <v>958</v>
      </c>
      <c r="BJ19" s="724" t="s">
        <v>948</v>
      </c>
      <c r="BK19" s="724" t="s">
        <v>598</v>
      </c>
    </row>
    <row r="20" spans="1:63" ht="13.5" customHeight="1">
      <c r="A20" s="2391"/>
      <c r="B20" s="2392"/>
      <c r="C20" s="2393"/>
      <c r="D20" s="2359"/>
      <c r="E20" s="2360"/>
      <c r="F20" s="2360"/>
      <c r="G20" s="2360"/>
      <c r="H20" s="2361"/>
      <c r="I20" s="2366" t="s">
        <v>550</v>
      </c>
      <c r="J20" s="2367"/>
      <c r="K20" s="2368"/>
      <c r="L20" s="660" t="s">
        <v>551</v>
      </c>
      <c r="M20" s="2366" t="s">
        <v>552</v>
      </c>
      <c r="N20" s="2367"/>
      <c r="O20" s="2367"/>
      <c r="P20" s="2368"/>
      <c r="Q20" s="2366" t="s">
        <v>553</v>
      </c>
      <c r="R20" s="2367"/>
      <c r="S20" s="2368"/>
      <c r="T20" s="2366" t="s">
        <v>554</v>
      </c>
      <c r="U20" s="2367"/>
      <c r="V20" s="2367"/>
      <c r="W20" s="2367"/>
      <c r="X20" s="2367"/>
      <c r="Y20" s="2368"/>
      <c r="Z20" s="2348"/>
      <c r="AB20" s="2391"/>
      <c r="AC20" s="2392"/>
      <c r="AD20" s="2393"/>
      <c r="AE20" s="2359"/>
      <c r="AF20" s="2360"/>
      <c r="AG20" s="2361"/>
      <c r="AH20" s="2385" t="s">
        <v>590</v>
      </c>
      <c r="AI20" s="2386"/>
      <c r="AJ20" s="2387"/>
      <c r="AK20" s="2385" t="s">
        <v>591</v>
      </c>
      <c r="AL20" s="2386"/>
      <c r="AM20" s="2387"/>
      <c r="AN20" s="2379" t="s">
        <v>599</v>
      </c>
      <c r="AO20" s="2380"/>
      <c r="AP20" s="2380"/>
      <c r="AQ20" s="2380"/>
      <c r="AR20" s="2381"/>
      <c r="AS20" s="2348"/>
      <c r="BD20" s="724" t="s">
        <v>552</v>
      </c>
      <c r="BE20" s="724" t="s">
        <v>965</v>
      </c>
      <c r="BF20" s="724" t="s">
        <v>952</v>
      </c>
      <c r="BG20" s="724" t="s">
        <v>852</v>
      </c>
      <c r="BH20" s="724"/>
      <c r="BI20" s="724"/>
      <c r="BJ20" s="724" t="s">
        <v>953</v>
      </c>
      <c r="BK20" s="724" t="s">
        <v>569</v>
      </c>
    </row>
    <row r="21" spans="1:63" ht="33.6">
      <c r="A21" s="2394"/>
      <c r="B21" s="2395"/>
      <c r="C21" s="2396"/>
      <c r="D21" s="925" t="s">
        <v>555</v>
      </c>
      <c r="E21" s="925" t="s">
        <v>556</v>
      </c>
      <c r="F21" s="925" t="s">
        <v>557</v>
      </c>
      <c r="G21" s="925" t="s">
        <v>558</v>
      </c>
      <c r="H21" s="925" t="s">
        <v>914</v>
      </c>
      <c r="I21" s="925" t="s">
        <v>559</v>
      </c>
      <c r="J21" s="925" t="s">
        <v>560</v>
      </c>
      <c r="K21" s="459" t="s">
        <v>619</v>
      </c>
      <c r="L21" s="925" t="s">
        <v>561</v>
      </c>
      <c r="M21" s="925" t="s">
        <v>562</v>
      </c>
      <c r="N21" s="925" t="s">
        <v>853</v>
      </c>
      <c r="O21" s="927" t="s">
        <v>852</v>
      </c>
      <c r="P21" s="459" t="s">
        <v>620</v>
      </c>
      <c r="Q21" s="925" t="s">
        <v>564</v>
      </c>
      <c r="R21" s="925" t="s">
        <v>565</v>
      </c>
      <c r="S21" s="459" t="s">
        <v>621</v>
      </c>
      <c r="T21" s="925" t="s">
        <v>566</v>
      </c>
      <c r="U21" s="925" t="s">
        <v>567</v>
      </c>
      <c r="V21" s="925" t="s">
        <v>568</v>
      </c>
      <c r="W21" s="925" t="s">
        <v>569</v>
      </c>
      <c r="X21" s="925" t="s">
        <v>570</v>
      </c>
      <c r="Y21" s="460" t="s">
        <v>622</v>
      </c>
      <c r="Z21" s="2349"/>
      <c r="AB21" s="2394"/>
      <c r="AC21" s="2395"/>
      <c r="AD21" s="2396"/>
      <c r="AE21" s="926" t="s">
        <v>593</v>
      </c>
      <c r="AF21" s="926" t="s">
        <v>558</v>
      </c>
      <c r="AG21" s="926" t="s">
        <v>914</v>
      </c>
      <c r="AH21" s="926" t="s">
        <v>562</v>
      </c>
      <c r="AI21" s="926" t="s">
        <v>594</v>
      </c>
      <c r="AJ21" s="460" t="s">
        <v>619</v>
      </c>
      <c r="AK21" s="926" t="s">
        <v>595</v>
      </c>
      <c r="AL21" s="926" t="s">
        <v>596</v>
      </c>
      <c r="AM21" s="460" t="s">
        <v>620</v>
      </c>
      <c r="AN21" s="926" t="s">
        <v>597</v>
      </c>
      <c r="AO21" s="926" t="s">
        <v>598</v>
      </c>
      <c r="AP21" s="926" t="s">
        <v>569</v>
      </c>
      <c r="AQ21" s="926" t="s">
        <v>570</v>
      </c>
      <c r="AR21" s="460" t="s">
        <v>621</v>
      </c>
      <c r="AS21" s="2349"/>
      <c r="BD21" s="724" t="s">
        <v>954</v>
      </c>
      <c r="BE21" s="724" t="s">
        <v>564</v>
      </c>
      <c r="BF21" s="724" t="s">
        <v>552</v>
      </c>
      <c r="BG21" s="724" t="s">
        <v>965</v>
      </c>
      <c r="BH21" s="724"/>
      <c r="BI21" s="724"/>
      <c r="BJ21" s="724" t="s">
        <v>955</v>
      </c>
      <c r="BK21" s="724" t="s">
        <v>956</v>
      </c>
    </row>
    <row r="22" spans="1:63">
      <c r="A22" s="2353" t="s">
        <v>577</v>
      </c>
      <c r="B22" s="2354"/>
      <c r="C22" s="2355"/>
      <c r="D22" s="661">
        <v>33</v>
      </c>
      <c r="E22" s="661">
        <v>35</v>
      </c>
      <c r="F22" s="661">
        <v>184</v>
      </c>
      <c r="G22" s="661">
        <v>138</v>
      </c>
      <c r="H22" s="661">
        <v>24</v>
      </c>
      <c r="I22" s="661">
        <v>5</v>
      </c>
      <c r="J22" s="661">
        <v>4</v>
      </c>
      <c r="K22" s="661">
        <v>9</v>
      </c>
      <c r="L22" s="661">
        <v>7</v>
      </c>
      <c r="M22" s="661">
        <v>47</v>
      </c>
      <c r="N22" s="661">
        <v>12</v>
      </c>
      <c r="O22" s="661">
        <v>3</v>
      </c>
      <c r="P22" s="661">
        <v>62</v>
      </c>
      <c r="Q22" s="661">
        <v>17</v>
      </c>
      <c r="R22" s="661">
        <v>29</v>
      </c>
      <c r="S22" s="661">
        <v>46</v>
      </c>
      <c r="T22" s="661">
        <v>8</v>
      </c>
      <c r="U22" s="661">
        <v>11</v>
      </c>
      <c r="V22" s="661">
        <v>5</v>
      </c>
      <c r="W22" s="661">
        <v>23</v>
      </c>
      <c r="X22" s="661">
        <v>28</v>
      </c>
      <c r="Y22" s="661">
        <v>75</v>
      </c>
      <c r="Z22" s="662">
        <v>613</v>
      </c>
      <c r="AB22" s="2353" t="s">
        <v>577</v>
      </c>
      <c r="AC22" s="2354"/>
      <c r="AD22" s="2355"/>
      <c r="AE22" s="661">
        <v>28</v>
      </c>
      <c r="AF22" s="661">
        <v>55</v>
      </c>
      <c r="AG22" s="661">
        <v>71</v>
      </c>
      <c r="AH22" s="661">
        <v>8</v>
      </c>
      <c r="AI22" s="661">
        <v>10</v>
      </c>
      <c r="AJ22" s="661">
        <v>18</v>
      </c>
      <c r="AK22" s="661">
        <v>8</v>
      </c>
      <c r="AL22" s="661">
        <v>13</v>
      </c>
      <c r="AM22" s="661">
        <v>21</v>
      </c>
      <c r="AN22" s="661">
        <v>11</v>
      </c>
      <c r="AO22" s="661">
        <v>53</v>
      </c>
      <c r="AP22" s="661">
        <v>11</v>
      </c>
      <c r="AQ22" s="661">
        <v>8</v>
      </c>
      <c r="AR22" s="661">
        <v>83</v>
      </c>
      <c r="AS22" s="662">
        <v>276</v>
      </c>
      <c r="BD22" s="724" t="s">
        <v>957</v>
      </c>
      <c r="BE22" s="724" t="s">
        <v>565</v>
      </c>
      <c r="BF22" s="724" t="s">
        <v>954</v>
      </c>
      <c r="BG22" s="724" t="s">
        <v>564</v>
      </c>
      <c r="BH22" s="724"/>
      <c r="BI22" s="724"/>
      <c r="BJ22" s="724" t="s">
        <v>971</v>
      </c>
      <c r="BK22" s="724" t="s">
        <v>958</v>
      </c>
    </row>
    <row r="23" spans="1:63" ht="18">
      <c r="A23" s="889">
        <v>1</v>
      </c>
      <c r="B23" s="752" t="s">
        <v>580</v>
      </c>
      <c r="C23" s="461" t="s">
        <v>573</v>
      </c>
      <c r="D23" s="665">
        <v>-14.2</v>
      </c>
      <c r="E23" s="665">
        <v>5.3</v>
      </c>
      <c r="F23" s="665">
        <v>7.6</v>
      </c>
      <c r="G23" s="665">
        <v>4.4000000000000004</v>
      </c>
      <c r="H23" s="665">
        <v>3.6</v>
      </c>
      <c r="I23" s="665">
        <v>-61.2</v>
      </c>
      <c r="J23" s="665">
        <v>-9.9</v>
      </c>
      <c r="K23" s="665">
        <v>-47</v>
      </c>
      <c r="L23" s="665">
        <v>7.9</v>
      </c>
      <c r="M23" s="665">
        <v>0.4</v>
      </c>
      <c r="N23" s="665">
        <v>-2.6</v>
      </c>
      <c r="O23" s="665">
        <v>6.6</v>
      </c>
      <c r="P23" s="665">
        <v>-0.1</v>
      </c>
      <c r="Q23" s="665">
        <v>-9.8000000000000007</v>
      </c>
      <c r="R23" s="665">
        <v>-3.7</v>
      </c>
      <c r="S23" s="665">
        <v>-5.6</v>
      </c>
      <c r="T23" s="665">
        <v>-14.1</v>
      </c>
      <c r="U23" s="665">
        <v>-8.4</v>
      </c>
      <c r="V23" s="665">
        <v>3.5</v>
      </c>
      <c r="W23" s="665">
        <v>7</v>
      </c>
      <c r="X23" s="665">
        <v>-3.3</v>
      </c>
      <c r="Y23" s="665">
        <v>2.1</v>
      </c>
      <c r="Z23" s="666">
        <v>1.2</v>
      </c>
      <c r="AB23" s="889">
        <v>1</v>
      </c>
      <c r="AC23" s="752" t="s">
        <v>580</v>
      </c>
      <c r="AD23" s="461" t="s">
        <v>573</v>
      </c>
      <c r="AE23" s="665">
        <v>-19.2</v>
      </c>
      <c r="AF23" s="665">
        <v>-19.899999999999999</v>
      </c>
      <c r="AG23" s="665">
        <v>-27.6</v>
      </c>
      <c r="AH23" s="665">
        <v>-26.1</v>
      </c>
      <c r="AI23" s="665">
        <v>-81</v>
      </c>
      <c r="AJ23" s="665">
        <v>-56</v>
      </c>
      <c r="AK23" s="665">
        <v>-70.099999999999994</v>
      </c>
      <c r="AL23" s="665">
        <v>-33.1</v>
      </c>
      <c r="AM23" s="665">
        <v>-44.2</v>
      </c>
      <c r="AN23" s="665">
        <v>-38.799999999999997</v>
      </c>
      <c r="AO23" s="665">
        <v>-29.1</v>
      </c>
      <c r="AP23" s="665">
        <v>-9.1999999999999993</v>
      </c>
      <c r="AQ23" s="665">
        <v>-15.2</v>
      </c>
      <c r="AR23" s="665">
        <v>-24.3</v>
      </c>
      <c r="AS23" s="666">
        <v>-25.8</v>
      </c>
      <c r="BD23" s="724" t="s">
        <v>553</v>
      </c>
      <c r="BE23" s="724" t="s">
        <v>966</v>
      </c>
      <c r="BF23" s="724" t="s">
        <v>957</v>
      </c>
      <c r="BG23" s="724" t="s">
        <v>565</v>
      </c>
      <c r="BH23" s="724"/>
      <c r="BI23" s="724"/>
      <c r="BJ23" s="724"/>
      <c r="BK23" s="724"/>
    </row>
    <row r="24" spans="1:63">
      <c r="A24" s="889">
        <v>2</v>
      </c>
      <c r="B24" s="752" t="s">
        <v>581</v>
      </c>
      <c r="C24" s="461" t="s">
        <v>573</v>
      </c>
      <c r="D24" s="665">
        <v>62.9</v>
      </c>
      <c r="E24" s="665">
        <v>46.1</v>
      </c>
      <c r="F24" s="665">
        <v>46.3</v>
      </c>
      <c r="G24" s="665">
        <v>48.8</v>
      </c>
      <c r="H24" s="665">
        <v>50.9</v>
      </c>
      <c r="I24" s="665">
        <v>114.6</v>
      </c>
      <c r="J24" s="665">
        <v>68.599999999999994</v>
      </c>
      <c r="K24" s="665">
        <v>101.9</v>
      </c>
      <c r="L24" s="665">
        <v>37.299999999999997</v>
      </c>
      <c r="M24" s="665">
        <v>55.9</v>
      </c>
      <c r="N24" s="665">
        <v>49.2</v>
      </c>
      <c r="O24" s="665">
        <v>38.1</v>
      </c>
      <c r="P24" s="665">
        <v>53.6</v>
      </c>
      <c r="Q24" s="665">
        <v>61.9</v>
      </c>
      <c r="R24" s="665">
        <v>51.3</v>
      </c>
      <c r="S24" s="665">
        <v>54.6</v>
      </c>
      <c r="T24" s="665">
        <v>63.2</v>
      </c>
      <c r="U24" s="665">
        <v>58.9</v>
      </c>
      <c r="V24" s="665">
        <v>43.8</v>
      </c>
      <c r="W24" s="665">
        <v>45.5</v>
      </c>
      <c r="X24" s="665">
        <v>51.2</v>
      </c>
      <c r="Y24" s="665">
        <v>48.4</v>
      </c>
      <c r="Z24" s="666">
        <v>51.1</v>
      </c>
      <c r="AB24" s="889">
        <v>2</v>
      </c>
      <c r="AC24" s="752" t="s">
        <v>581</v>
      </c>
      <c r="AD24" s="461" t="s">
        <v>573</v>
      </c>
      <c r="AE24" s="665">
        <v>66</v>
      </c>
      <c r="AF24" s="665">
        <v>68.900000000000006</v>
      </c>
      <c r="AG24" s="665">
        <v>71.2</v>
      </c>
      <c r="AH24" s="665">
        <v>68</v>
      </c>
      <c r="AI24" s="665">
        <v>88.9</v>
      </c>
      <c r="AJ24" s="665">
        <v>79.400000000000006</v>
      </c>
      <c r="AK24" s="665">
        <v>94.8</v>
      </c>
      <c r="AL24" s="665">
        <v>72.7</v>
      </c>
      <c r="AM24" s="665">
        <v>79.3</v>
      </c>
      <c r="AN24" s="665">
        <v>73.400000000000006</v>
      </c>
      <c r="AO24" s="665">
        <v>71</v>
      </c>
      <c r="AP24" s="665">
        <v>58.2</v>
      </c>
      <c r="AQ24" s="665">
        <v>64.7</v>
      </c>
      <c r="AR24" s="665">
        <v>67.900000000000006</v>
      </c>
      <c r="AS24" s="666">
        <v>69.8</v>
      </c>
      <c r="BD24" s="724" t="s">
        <v>959</v>
      </c>
      <c r="BE24" s="724" t="s">
        <v>566</v>
      </c>
      <c r="BF24" s="724" t="s">
        <v>553</v>
      </c>
      <c r="BG24" s="724" t="s">
        <v>966</v>
      </c>
      <c r="BH24" s="724"/>
      <c r="BI24" s="724"/>
      <c r="BJ24" s="724"/>
      <c r="BK24" s="724"/>
    </row>
    <row r="25" spans="1:63">
      <c r="A25" s="889">
        <v>10</v>
      </c>
      <c r="B25" s="752" t="s">
        <v>311</v>
      </c>
      <c r="C25" s="461" t="s">
        <v>573</v>
      </c>
      <c r="D25" s="753">
        <v>2.2999999999999998</v>
      </c>
      <c r="E25" s="753">
        <v>3.1</v>
      </c>
      <c r="F25" s="753">
        <v>3.1</v>
      </c>
      <c r="G25" s="753">
        <v>4.3</v>
      </c>
      <c r="H25" s="753">
        <v>3.3</v>
      </c>
      <c r="I25" s="753">
        <v>0.9</v>
      </c>
      <c r="J25" s="753">
        <v>4.5</v>
      </c>
      <c r="K25" s="753">
        <v>2.2999999999999998</v>
      </c>
      <c r="L25" s="753">
        <v>1.9</v>
      </c>
      <c r="M25" s="753">
        <v>1.5</v>
      </c>
      <c r="N25" s="753">
        <v>6.1</v>
      </c>
      <c r="O25" s="753">
        <v>7.5</v>
      </c>
      <c r="P25" s="753">
        <v>2.7</v>
      </c>
      <c r="Q25" s="753">
        <v>8.1</v>
      </c>
      <c r="R25" s="753">
        <v>10.3</v>
      </c>
      <c r="S25" s="753">
        <v>9.6999999999999993</v>
      </c>
      <c r="T25" s="753">
        <v>4.3</v>
      </c>
      <c r="U25" s="753">
        <v>3.8</v>
      </c>
      <c r="V25" s="753">
        <v>6</v>
      </c>
      <c r="W25" s="753">
        <v>2</v>
      </c>
      <c r="X25" s="753">
        <v>9.5</v>
      </c>
      <c r="Y25" s="753">
        <v>4.5999999999999996</v>
      </c>
      <c r="Z25" s="754">
        <v>3.3</v>
      </c>
      <c r="AB25" s="889">
        <v>10</v>
      </c>
      <c r="AC25" s="752" t="s">
        <v>311</v>
      </c>
      <c r="AD25" s="461" t="s">
        <v>573</v>
      </c>
      <c r="AE25" s="665">
        <v>3.9</v>
      </c>
      <c r="AF25" s="665">
        <v>5.7</v>
      </c>
      <c r="AG25" s="665">
        <v>5.8</v>
      </c>
      <c r="AH25" s="665">
        <v>3.2</v>
      </c>
      <c r="AI25" s="665">
        <v>7.9</v>
      </c>
      <c r="AJ25" s="665">
        <v>5.7</v>
      </c>
      <c r="AK25" s="665">
        <v>10.6</v>
      </c>
      <c r="AL25" s="665">
        <v>9.1999999999999993</v>
      </c>
      <c r="AM25" s="665">
        <v>9.6999999999999993</v>
      </c>
      <c r="AN25" s="665">
        <v>4.7</v>
      </c>
      <c r="AO25" s="665">
        <v>6.4</v>
      </c>
      <c r="AP25" s="665">
        <v>2.8</v>
      </c>
      <c r="AQ25" s="665">
        <v>3.1</v>
      </c>
      <c r="AR25" s="665">
        <v>5</v>
      </c>
      <c r="AS25" s="666">
        <v>5.4</v>
      </c>
      <c r="BD25" s="724" t="s">
        <v>960</v>
      </c>
      <c r="BE25" s="724" t="s">
        <v>567</v>
      </c>
      <c r="BF25" s="724" t="s">
        <v>959</v>
      </c>
      <c r="BG25" s="724" t="s">
        <v>566</v>
      </c>
      <c r="BH25" s="724"/>
      <c r="BI25" s="724"/>
      <c r="BJ25" s="724"/>
      <c r="BK25" s="724"/>
    </row>
    <row r="26" spans="1:63" ht="16.8">
      <c r="A26" s="889">
        <v>15</v>
      </c>
      <c r="B26" s="790" t="s">
        <v>886</v>
      </c>
      <c r="C26" s="461" t="s">
        <v>585</v>
      </c>
      <c r="D26" s="665">
        <v>10.9</v>
      </c>
      <c r="E26" s="665">
        <v>11.5</v>
      </c>
      <c r="F26" s="665">
        <v>12.1</v>
      </c>
      <c r="G26" s="665">
        <v>11.4</v>
      </c>
      <c r="H26" s="665">
        <v>8.8000000000000007</v>
      </c>
      <c r="I26" s="665">
        <v>14.7</v>
      </c>
      <c r="J26" s="665">
        <v>9.4</v>
      </c>
      <c r="K26" s="665">
        <v>13.3</v>
      </c>
      <c r="L26" s="665">
        <v>12.1</v>
      </c>
      <c r="M26" s="665">
        <v>8.6999999999999993</v>
      </c>
      <c r="N26" s="665">
        <v>10.5</v>
      </c>
      <c r="O26" s="665">
        <v>6.9</v>
      </c>
      <c r="P26" s="665">
        <v>9</v>
      </c>
      <c r="Q26" s="665">
        <v>8.1</v>
      </c>
      <c r="R26" s="665">
        <v>7.8</v>
      </c>
      <c r="S26" s="665">
        <v>7.9</v>
      </c>
      <c r="T26" s="665">
        <v>7.2</v>
      </c>
      <c r="U26" s="665">
        <v>8.9</v>
      </c>
      <c r="V26" s="665">
        <v>9.6</v>
      </c>
      <c r="W26" s="665">
        <v>9.1999999999999993</v>
      </c>
      <c r="X26" s="665">
        <v>9.5</v>
      </c>
      <c r="Y26" s="665">
        <v>9.1999999999999993</v>
      </c>
      <c r="Z26" s="666">
        <v>11.3</v>
      </c>
      <c r="AB26" s="889">
        <v>14</v>
      </c>
      <c r="AC26" s="790" t="s">
        <v>886</v>
      </c>
      <c r="AD26" s="461" t="s">
        <v>585</v>
      </c>
      <c r="AE26" s="665">
        <v>7.8</v>
      </c>
      <c r="AF26" s="665">
        <v>8</v>
      </c>
      <c r="AG26" s="665">
        <v>7.6</v>
      </c>
      <c r="AH26" s="665">
        <v>8.5</v>
      </c>
      <c r="AI26" s="665">
        <v>8.6</v>
      </c>
      <c r="AJ26" s="665">
        <v>8.6</v>
      </c>
      <c r="AK26" s="665">
        <v>8.6999999999999993</v>
      </c>
      <c r="AL26" s="665">
        <v>9.1999999999999993</v>
      </c>
      <c r="AM26" s="665">
        <v>9</v>
      </c>
      <c r="AN26" s="665">
        <v>6.5</v>
      </c>
      <c r="AO26" s="665">
        <v>7.5</v>
      </c>
      <c r="AP26" s="665">
        <v>7.9</v>
      </c>
      <c r="AQ26" s="665">
        <v>8.4</v>
      </c>
      <c r="AR26" s="665">
        <v>7.5</v>
      </c>
      <c r="AS26" s="666">
        <v>7.8</v>
      </c>
      <c r="BD26" s="724" t="s">
        <v>961</v>
      </c>
      <c r="BE26" s="724" t="s">
        <v>568</v>
      </c>
      <c r="BF26" s="724" t="s">
        <v>960</v>
      </c>
      <c r="BG26" s="724" t="s">
        <v>567</v>
      </c>
      <c r="BH26" s="724"/>
      <c r="BI26" s="724"/>
      <c r="BJ26" s="724"/>
      <c r="BK26" s="724"/>
    </row>
    <row r="27" spans="1:63" ht="16.8">
      <c r="A27" s="889">
        <v>16</v>
      </c>
      <c r="B27" s="790" t="s">
        <v>887</v>
      </c>
      <c r="C27" s="461" t="s">
        <v>585</v>
      </c>
      <c r="D27" s="665">
        <v>7.5</v>
      </c>
      <c r="E27" s="665">
        <v>8</v>
      </c>
      <c r="F27" s="665">
        <v>8.4</v>
      </c>
      <c r="G27" s="665">
        <v>8</v>
      </c>
      <c r="H27" s="665">
        <v>6.8</v>
      </c>
      <c r="I27" s="665">
        <v>6.3</v>
      </c>
      <c r="J27" s="665">
        <v>6.5</v>
      </c>
      <c r="K27" s="665">
        <v>6.3</v>
      </c>
      <c r="L27" s="665">
        <v>8.5</v>
      </c>
      <c r="M27" s="665">
        <v>7</v>
      </c>
      <c r="N27" s="665">
        <v>7.3</v>
      </c>
      <c r="O27" s="665">
        <v>5.5</v>
      </c>
      <c r="P27" s="665">
        <v>7</v>
      </c>
      <c r="Q27" s="665">
        <v>5.9</v>
      </c>
      <c r="R27" s="665">
        <v>5.7</v>
      </c>
      <c r="S27" s="665">
        <v>5.8</v>
      </c>
      <c r="T27" s="665">
        <v>6.3</v>
      </c>
      <c r="U27" s="665">
        <v>7</v>
      </c>
      <c r="V27" s="665">
        <v>7</v>
      </c>
      <c r="W27" s="665">
        <v>7.9</v>
      </c>
      <c r="X27" s="665">
        <v>7.1</v>
      </c>
      <c r="Y27" s="665">
        <v>7.4</v>
      </c>
      <c r="Z27" s="666">
        <v>7.9</v>
      </c>
      <c r="AB27" s="889">
        <v>14</v>
      </c>
      <c r="AC27" s="790" t="s">
        <v>887</v>
      </c>
      <c r="AD27" s="461" t="s">
        <v>585</v>
      </c>
      <c r="AE27" s="665">
        <v>6.2</v>
      </c>
      <c r="AF27" s="665">
        <v>6.1</v>
      </c>
      <c r="AG27" s="665">
        <v>5.9</v>
      </c>
      <c r="AH27" s="665">
        <v>5.9</v>
      </c>
      <c r="AI27" s="665">
        <v>7.3</v>
      </c>
      <c r="AJ27" s="665">
        <v>6.8</v>
      </c>
      <c r="AK27" s="665">
        <v>6.3</v>
      </c>
      <c r="AL27" s="665">
        <v>7</v>
      </c>
      <c r="AM27" s="665">
        <v>6.7</v>
      </c>
      <c r="AN27" s="665">
        <v>5.6</v>
      </c>
      <c r="AO27" s="665">
        <v>6.2</v>
      </c>
      <c r="AP27" s="665">
        <v>6.5</v>
      </c>
      <c r="AQ27" s="665">
        <v>6.4</v>
      </c>
      <c r="AR27" s="665">
        <v>6.2</v>
      </c>
      <c r="AS27" s="666">
        <v>6.1</v>
      </c>
      <c r="BD27" s="724" t="s">
        <v>962</v>
      </c>
      <c r="BE27" s="724" t="s">
        <v>569</v>
      </c>
      <c r="BF27" s="724" t="s">
        <v>961</v>
      </c>
      <c r="BG27" s="724" t="s">
        <v>568</v>
      </c>
      <c r="BH27" s="724"/>
      <c r="BI27" s="724"/>
      <c r="BJ27" s="724"/>
      <c r="BK27" s="724"/>
    </row>
    <row r="28" spans="1:63" ht="16.8">
      <c r="A28" s="889">
        <v>17</v>
      </c>
      <c r="B28" s="755" t="s">
        <v>905</v>
      </c>
      <c r="C28" s="756" t="s">
        <v>586</v>
      </c>
      <c r="D28" s="678">
        <v>799</v>
      </c>
      <c r="E28" s="678">
        <v>537</v>
      </c>
      <c r="F28" s="678">
        <v>476</v>
      </c>
      <c r="G28" s="678">
        <v>389</v>
      </c>
      <c r="H28" s="678">
        <v>410</v>
      </c>
      <c r="I28" s="678">
        <v>2573</v>
      </c>
      <c r="J28" s="678">
        <v>1200</v>
      </c>
      <c r="K28" s="678">
        <v>2084</v>
      </c>
      <c r="L28" s="678">
        <v>785</v>
      </c>
      <c r="M28" s="678">
        <v>450</v>
      </c>
      <c r="N28" s="678">
        <v>654</v>
      </c>
      <c r="O28" s="678">
        <v>517</v>
      </c>
      <c r="P28" s="678">
        <v>497</v>
      </c>
      <c r="Q28" s="678">
        <v>457</v>
      </c>
      <c r="R28" s="678">
        <v>424</v>
      </c>
      <c r="S28" s="678">
        <v>433</v>
      </c>
      <c r="T28" s="678">
        <v>394</v>
      </c>
      <c r="U28" s="678">
        <v>411</v>
      </c>
      <c r="V28" s="678">
        <v>480</v>
      </c>
      <c r="W28" s="678">
        <v>576</v>
      </c>
      <c r="X28" s="678">
        <v>505</v>
      </c>
      <c r="Y28" s="678">
        <v>524</v>
      </c>
      <c r="Z28" s="679">
        <v>519</v>
      </c>
      <c r="AB28" s="889">
        <v>15</v>
      </c>
      <c r="AC28" s="755" t="s">
        <v>905</v>
      </c>
      <c r="AD28" s="756" t="s">
        <v>586</v>
      </c>
      <c r="AE28" s="661">
        <v>415</v>
      </c>
      <c r="AF28" s="661">
        <v>404</v>
      </c>
      <c r="AG28" s="661">
        <v>480</v>
      </c>
      <c r="AH28" s="661">
        <v>429</v>
      </c>
      <c r="AI28" s="661">
        <v>569</v>
      </c>
      <c r="AJ28" s="661">
        <v>509</v>
      </c>
      <c r="AK28" s="661">
        <v>635</v>
      </c>
      <c r="AL28" s="661">
        <v>537</v>
      </c>
      <c r="AM28" s="661">
        <v>568</v>
      </c>
      <c r="AN28" s="661">
        <v>554</v>
      </c>
      <c r="AO28" s="661">
        <v>507</v>
      </c>
      <c r="AP28" s="661">
        <v>566</v>
      </c>
      <c r="AQ28" s="661">
        <v>470</v>
      </c>
      <c r="AR28" s="661">
        <v>517</v>
      </c>
      <c r="AS28" s="662">
        <v>463</v>
      </c>
      <c r="BD28" s="724" t="s">
        <v>963</v>
      </c>
      <c r="BE28" s="724" t="s">
        <v>570</v>
      </c>
      <c r="BF28" s="724" t="s">
        <v>962</v>
      </c>
      <c r="BG28" s="724" t="s">
        <v>569</v>
      </c>
      <c r="BH28" s="724"/>
      <c r="BI28" s="724"/>
      <c r="BJ28" s="724"/>
      <c r="BK28" s="724"/>
    </row>
    <row r="29" spans="1:63" ht="16.8">
      <c r="A29" s="890">
        <v>18</v>
      </c>
      <c r="B29" s="757" t="s">
        <v>888</v>
      </c>
      <c r="C29" s="758" t="s">
        <v>586</v>
      </c>
      <c r="D29" s="759">
        <v>110</v>
      </c>
      <c r="E29" s="759">
        <v>102</v>
      </c>
      <c r="F29" s="759">
        <v>93</v>
      </c>
      <c r="G29" s="759">
        <v>107</v>
      </c>
      <c r="H29" s="759">
        <v>106</v>
      </c>
      <c r="I29" s="759">
        <v>320</v>
      </c>
      <c r="J29" s="759">
        <v>369</v>
      </c>
      <c r="K29" s="759">
        <v>337</v>
      </c>
      <c r="L29" s="759">
        <v>159</v>
      </c>
      <c r="M29" s="759">
        <v>169</v>
      </c>
      <c r="N29" s="759">
        <v>236</v>
      </c>
      <c r="O29" s="759">
        <v>211</v>
      </c>
      <c r="P29" s="759">
        <v>185</v>
      </c>
      <c r="Q29" s="759">
        <v>136</v>
      </c>
      <c r="R29" s="759">
        <v>172</v>
      </c>
      <c r="S29" s="759">
        <v>162</v>
      </c>
      <c r="T29" s="759">
        <v>146</v>
      </c>
      <c r="U29" s="759">
        <v>149</v>
      </c>
      <c r="V29" s="759">
        <v>130</v>
      </c>
      <c r="W29" s="759">
        <v>179</v>
      </c>
      <c r="X29" s="759">
        <v>150</v>
      </c>
      <c r="Y29" s="759">
        <v>161</v>
      </c>
      <c r="Z29" s="760">
        <v>106</v>
      </c>
      <c r="AB29" s="890">
        <v>15</v>
      </c>
      <c r="AC29" s="757" t="s">
        <v>888</v>
      </c>
      <c r="AD29" s="758" t="s">
        <v>586</v>
      </c>
      <c r="AE29" s="761">
        <v>157</v>
      </c>
      <c r="AF29" s="761">
        <v>139</v>
      </c>
      <c r="AG29" s="761">
        <v>153</v>
      </c>
      <c r="AH29" s="761">
        <v>137</v>
      </c>
      <c r="AI29" s="761">
        <v>374</v>
      </c>
      <c r="AJ29" s="761">
        <v>272</v>
      </c>
      <c r="AK29" s="761">
        <v>227</v>
      </c>
      <c r="AL29" s="761">
        <v>251</v>
      </c>
      <c r="AM29" s="761">
        <v>243</v>
      </c>
      <c r="AN29" s="761">
        <v>308</v>
      </c>
      <c r="AO29" s="761">
        <v>181</v>
      </c>
      <c r="AP29" s="761">
        <v>172</v>
      </c>
      <c r="AQ29" s="761">
        <v>177</v>
      </c>
      <c r="AR29" s="761">
        <v>193</v>
      </c>
      <c r="AS29" s="762">
        <v>168</v>
      </c>
      <c r="BD29" s="724" t="s">
        <v>554</v>
      </c>
      <c r="BE29" s="724" t="s">
        <v>967</v>
      </c>
      <c r="BF29" s="724" t="s">
        <v>963</v>
      </c>
      <c r="BG29" s="724" t="s">
        <v>570</v>
      </c>
      <c r="BJ29" s="724"/>
      <c r="BK29" s="724"/>
    </row>
    <row r="30" spans="1:63">
      <c r="BD30" s="724"/>
      <c r="BE30" s="724"/>
      <c r="BF30" s="724" t="s">
        <v>554</v>
      </c>
      <c r="BG30" s="724" t="s">
        <v>967</v>
      </c>
      <c r="BJ30" s="724"/>
      <c r="BK30" s="724"/>
    </row>
    <row r="31" spans="1:63">
      <c r="A31" s="785" t="s">
        <v>943</v>
      </c>
      <c r="B31" s="785"/>
      <c r="C31" s="785"/>
      <c r="D31" s="785"/>
      <c r="E31" s="785"/>
      <c r="F31" s="785"/>
      <c r="G31" s="785"/>
      <c r="H31" s="785"/>
      <c r="I31" s="785"/>
      <c r="J31" s="785"/>
      <c r="K31" s="785"/>
      <c r="L31" s="785"/>
      <c r="M31" s="785"/>
      <c r="N31" s="785"/>
      <c r="O31" s="785"/>
      <c r="P31" s="785"/>
      <c r="Q31" s="785"/>
      <c r="R31" s="785"/>
      <c r="S31" s="785"/>
      <c r="T31" s="785"/>
      <c r="U31" s="785"/>
      <c r="V31" s="785"/>
      <c r="W31" s="785"/>
      <c r="X31" s="785"/>
      <c r="Y31" s="785"/>
      <c r="Z31" s="656"/>
      <c r="AB31" s="787" t="s">
        <v>944</v>
      </c>
      <c r="AC31" s="672"/>
      <c r="AD31" s="639"/>
      <c r="AE31" s="618"/>
      <c r="AF31" s="658"/>
      <c r="AG31" s="616"/>
      <c r="AH31" s="651"/>
      <c r="AI31" s="659"/>
      <c r="AJ31" s="615"/>
      <c r="AK31" s="651"/>
      <c r="AL31" s="659"/>
      <c r="AM31" s="618"/>
      <c r="AN31" s="618"/>
      <c r="AO31" s="618"/>
      <c r="AP31" s="618"/>
      <c r="AQ31" s="618"/>
      <c r="AR31" s="618"/>
      <c r="AS31" s="618"/>
    </row>
    <row r="32" spans="1:63">
      <c r="A32" s="2388" t="s">
        <v>546</v>
      </c>
      <c r="B32" s="2389"/>
      <c r="C32" s="2390"/>
      <c r="D32" s="2356" t="s">
        <v>547</v>
      </c>
      <c r="E32" s="2357"/>
      <c r="F32" s="2357"/>
      <c r="G32" s="2357"/>
      <c r="H32" s="2358"/>
      <c r="I32" s="2397" t="s">
        <v>548</v>
      </c>
      <c r="J32" s="2377"/>
      <c r="K32" s="2377"/>
      <c r="L32" s="2377"/>
      <c r="M32" s="2377"/>
      <c r="N32" s="2377"/>
      <c r="O32" s="2377"/>
      <c r="P32" s="2377"/>
      <c r="Q32" s="2377"/>
      <c r="R32" s="2377"/>
      <c r="S32" s="2377"/>
      <c r="T32" s="2377"/>
      <c r="U32" s="2377"/>
      <c r="V32" s="2377"/>
      <c r="W32" s="2377"/>
      <c r="X32" s="2377"/>
      <c r="Y32" s="2378"/>
      <c r="Z32" s="2375" t="s">
        <v>549</v>
      </c>
      <c r="AB32" s="2388" t="s">
        <v>546</v>
      </c>
      <c r="AC32" s="2389"/>
      <c r="AD32" s="2390"/>
      <c r="AE32" s="2356" t="s">
        <v>588</v>
      </c>
      <c r="AF32" s="2357"/>
      <c r="AG32" s="2358"/>
      <c r="AH32" s="2382" t="s">
        <v>589</v>
      </c>
      <c r="AI32" s="2383"/>
      <c r="AJ32" s="2383"/>
      <c r="AK32" s="2383"/>
      <c r="AL32" s="2383"/>
      <c r="AM32" s="2383"/>
      <c r="AN32" s="2383"/>
      <c r="AO32" s="2383"/>
      <c r="AP32" s="2383"/>
      <c r="AQ32" s="2383"/>
      <c r="AR32" s="2384"/>
      <c r="AS32" s="2375" t="s">
        <v>549</v>
      </c>
    </row>
    <row r="33" spans="1:45">
      <c r="A33" s="2391"/>
      <c r="B33" s="2392"/>
      <c r="C33" s="2393"/>
      <c r="D33" s="2359"/>
      <c r="E33" s="2360"/>
      <c r="F33" s="2360"/>
      <c r="G33" s="2360"/>
      <c r="H33" s="2361"/>
      <c r="I33" s="2366" t="s">
        <v>550</v>
      </c>
      <c r="J33" s="2367"/>
      <c r="K33" s="2368"/>
      <c r="L33" s="660" t="s">
        <v>551</v>
      </c>
      <c r="M33" s="2366" t="s">
        <v>552</v>
      </c>
      <c r="N33" s="2367"/>
      <c r="O33" s="2367"/>
      <c r="P33" s="2368"/>
      <c r="Q33" s="2366" t="s">
        <v>553</v>
      </c>
      <c r="R33" s="2367"/>
      <c r="S33" s="2368"/>
      <c r="T33" s="2366" t="s">
        <v>554</v>
      </c>
      <c r="U33" s="2367"/>
      <c r="V33" s="2367"/>
      <c r="W33" s="2367"/>
      <c r="X33" s="2367"/>
      <c r="Y33" s="2368"/>
      <c r="Z33" s="2348"/>
      <c r="AB33" s="2391"/>
      <c r="AC33" s="2392"/>
      <c r="AD33" s="2393"/>
      <c r="AE33" s="2359"/>
      <c r="AF33" s="2360"/>
      <c r="AG33" s="2361"/>
      <c r="AH33" s="2385" t="s">
        <v>590</v>
      </c>
      <c r="AI33" s="2386"/>
      <c r="AJ33" s="2387"/>
      <c r="AK33" s="2385" t="s">
        <v>591</v>
      </c>
      <c r="AL33" s="2386"/>
      <c r="AM33" s="2387"/>
      <c r="AN33" s="2379" t="s">
        <v>599</v>
      </c>
      <c r="AO33" s="2380"/>
      <c r="AP33" s="2380"/>
      <c r="AQ33" s="2380"/>
      <c r="AR33" s="2381"/>
      <c r="AS33" s="2348"/>
    </row>
    <row r="34" spans="1:45" ht="33.6">
      <c r="A34" s="2394"/>
      <c r="B34" s="2395"/>
      <c r="C34" s="2396"/>
      <c r="D34" s="925" t="s">
        <v>555</v>
      </c>
      <c r="E34" s="925" t="s">
        <v>556</v>
      </c>
      <c r="F34" s="925" t="s">
        <v>557</v>
      </c>
      <c r="G34" s="925" t="s">
        <v>558</v>
      </c>
      <c r="H34" s="925" t="s">
        <v>914</v>
      </c>
      <c r="I34" s="925" t="s">
        <v>559</v>
      </c>
      <c r="J34" s="925" t="s">
        <v>560</v>
      </c>
      <c r="K34" s="459" t="s">
        <v>619</v>
      </c>
      <c r="L34" s="925" t="s">
        <v>561</v>
      </c>
      <c r="M34" s="925" t="s">
        <v>562</v>
      </c>
      <c r="N34" s="925" t="s">
        <v>853</v>
      </c>
      <c r="O34" s="927" t="s">
        <v>852</v>
      </c>
      <c r="P34" s="459" t="s">
        <v>620</v>
      </c>
      <c r="Q34" s="925" t="s">
        <v>564</v>
      </c>
      <c r="R34" s="925" t="s">
        <v>565</v>
      </c>
      <c r="S34" s="459" t="s">
        <v>621</v>
      </c>
      <c r="T34" s="925" t="s">
        <v>566</v>
      </c>
      <c r="U34" s="925" t="s">
        <v>567</v>
      </c>
      <c r="V34" s="925" t="s">
        <v>568</v>
      </c>
      <c r="W34" s="925" t="s">
        <v>569</v>
      </c>
      <c r="X34" s="925" t="s">
        <v>570</v>
      </c>
      <c r="Y34" s="460" t="s">
        <v>622</v>
      </c>
      <c r="Z34" s="2349"/>
      <c r="AB34" s="2394"/>
      <c r="AC34" s="2395"/>
      <c r="AD34" s="2396"/>
      <c r="AE34" s="926" t="s">
        <v>593</v>
      </c>
      <c r="AF34" s="926" t="s">
        <v>558</v>
      </c>
      <c r="AG34" s="926" t="s">
        <v>914</v>
      </c>
      <c r="AH34" s="926" t="s">
        <v>562</v>
      </c>
      <c r="AI34" s="926" t="s">
        <v>594</v>
      </c>
      <c r="AJ34" s="460" t="s">
        <v>619</v>
      </c>
      <c r="AK34" s="926" t="s">
        <v>595</v>
      </c>
      <c r="AL34" s="926" t="s">
        <v>596</v>
      </c>
      <c r="AM34" s="460" t="s">
        <v>620</v>
      </c>
      <c r="AN34" s="926" t="s">
        <v>597</v>
      </c>
      <c r="AO34" s="926" t="s">
        <v>598</v>
      </c>
      <c r="AP34" s="926" t="s">
        <v>569</v>
      </c>
      <c r="AQ34" s="926" t="s">
        <v>570</v>
      </c>
      <c r="AR34" s="460" t="s">
        <v>621</v>
      </c>
      <c r="AS34" s="2349"/>
    </row>
    <row r="35" spans="1:45">
      <c r="A35" s="2401" t="s">
        <v>1053</v>
      </c>
      <c r="B35" s="2402"/>
      <c r="C35" s="2403"/>
      <c r="D35" s="661">
        <v>34</v>
      </c>
      <c r="E35" s="661">
        <v>36</v>
      </c>
      <c r="F35" s="661">
        <v>189</v>
      </c>
      <c r="G35" s="661">
        <v>132</v>
      </c>
      <c r="H35" s="661">
        <v>24</v>
      </c>
      <c r="I35" s="661">
        <v>5</v>
      </c>
      <c r="J35" s="661">
        <v>4</v>
      </c>
      <c r="K35" s="661">
        <v>9</v>
      </c>
      <c r="L35" s="661">
        <v>6</v>
      </c>
      <c r="M35" s="661">
        <v>46</v>
      </c>
      <c r="N35" s="661">
        <v>8</v>
      </c>
      <c r="O35" s="661">
        <v>3</v>
      </c>
      <c r="P35" s="661">
        <v>57</v>
      </c>
      <c r="Q35" s="661">
        <v>15</v>
      </c>
      <c r="R35" s="661">
        <v>26</v>
      </c>
      <c r="S35" s="661">
        <v>41</v>
      </c>
      <c r="T35" s="661">
        <v>7</v>
      </c>
      <c r="U35" s="661">
        <v>10</v>
      </c>
      <c r="V35" s="661">
        <v>5</v>
      </c>
      <c r="W35" s="661">
        <v>22</v>
      </c>
      <c r="X35" s="661">
        <v>22</v>
      </c>
      <c r="Y35" s="661">
        <v>66</v>
      </c>
      <c r="Z35" s="662">
        <v>594</v>
      </c>
      <c r="AB35" s="2401" t="s">
        <v>1053</v>
      </c>
      <c r="AC35" s="2402"/>
      <c r="AD35" s="2403"/>
      <c r="AE35" s="661">
        <v>30</v>
      </c>
      <c r="AF35" s="661">
        <v>48</v>
      </c>
      <c r="AG35" s="661">
        <v>61</v>
      </c>
      <c r="AH35" s="661">
        <v>5</v>
      </c>
      <c r="AI35" s="661">
        <v>11</v>
      </c>
      <c r="AJ35" s="661">
        <v>16</v>
      </c>
      <c r="AK35" s="661">
        <v>6</v>
      </c>
      <c r="AL35" s="661">
        <v>13</v>
      </c>
      <c r="AM35" s="661">
        <v>19</v>
      </c>
      <c r="AN35" s="661">
        <v>10</v>
      </c>
      <c r="AO35" s="661">
        <v>49</v>
      </c>
      <c r="AP35" s="661">
        <v>13</v>
      </c>
      <c r="AQ35" s="661">
        <v>7</v>
      </c>
      <c r="AR35" s="661">
        <v>79</v>
      </c>
      <c r="AS35" s="662">
        <v>253</v>
      </c>
    </row>
    <row r="36" spans="1:45">
      <c r="A36" s="2401" t="s">
        <v>578</v>
      </c>
      <c r="B36" s="2402"/>
      <c r="C36" s="2403"/>
      <c r="D36" s="661">
        <v>34</v>
      </c>
      <c r="E36" s="661">
        <v>35</v>
      </c>
      <c r="F36" s="661">
        <v>184</v>
      </c>
      <c r="G36" s="661">
        <v>136</v>
      </c>
      <c r="H36" s="661">
        <v>24</v>
      </c>
      <c r="I36" s="661">
        <v>5</v>
      </c>
      <c r="J36" s="661">
        <v>4</v>
      </c>
      <c r="K36" s="661">
        <v>9</v>
      </c>
      <c r="L36" s="661">
        <v>7</v>
      </c>
      <c r="M36" s="661">
        <v>47</v>
      </c>
      <c r="N36" s="661">
        <v>9</v>
      </c>
      <c r="O36" s="661">
        <v>3</v>
      </c>
      <c r="P36" s="661">
        <v>59</v>
      </c>
      <c r="Q36" s="661">
        <v>16</v>
      </c>
      <c r="R36" s="661">
        <v>26</v>
      </c>
      <c r="S36" s="661">
        <v>42</v>
      </c>
      <c r="T36" s="661">
        <v>8</v>
      </c>
      <c r="U36" s="661">
        <v>11</v>
      </c>
      <c r="V36" s="661">
        <v>5</v>
      </c>
      <c r="W36" s="661">
        <v>22</v>
      </c>
      <c r="X36" s="661">
        <v>24</v>
      </c>
      <c r="Y36" s="661">
        <v>70</v>
      </c>
      <c r="Z36" s="662">
        <v>600</v>
      </c>
      <c r="AB36" s="2401" t="s">
        <v>578</v>
      </c>
      <c r="AC36" s="2402"/>
      <c r="AD36" s="2403"/>
      <c r="AE36" s="661">
        <v>28</v>
      </c>
      <c r="AF36" s="661">
        <v>55</v>
      </c>
      <c r="AG36" s="661">
        <v>71</v>
      </c>
      <c r="AH36" s="661">
        <v>8</v>
      </c>
      <c r="AI36" s="661">
        <v>11</v>
      </c>
      <c r="AJ36" s="661">
        <v>19</v>
      </c>
      <c r="AK36" s="661">
        <v>8</v>
      </c>
      <c r="AL36" s="661">
        <v>13</v>
      </c>
      <c r="AM36" s="661">
        <v>21</v>
      </c>
      <c r="AN36" s="661">
        <v>11</v>
      </c>
      <c r="AO36" s="661">
        <v>55</v>
      </c>
      <c r="AP36" s="661">
        <v>12</v>
      </c>
      <c r="AQ36" s="661">
        <v>8</v>
      </c>
      <c r="AR36" s="661">
        <v>86</v>
      </c>
      <c r="AS36" s="662">
        <v>280</v>
      </c>
    </row>
    <row r="37" spans="1:45">
      <c r="A37" s="2401" t="s">
        <v>579</v>
      </c>
      <c r="B37" s="2402"/>
      <c r="C37" s="2403"/>
      <c r="D37" s="661">
        <v>34</v>
      </c>
      <c r="E37" s="661">
        <v>36</v>
      </c>
      <c r="F37" s="661">
        <v>189</v>
      </c>
      <c r="G37" s="661">
        <v>135</v>
      </c>
      <c r="H37" s="661">
        <v>25</v>
      </c>
      <c r="I37" s="661">
        <v>5</v>
      </c>
      <c r="J37" s="661">
        <v>4</v>
      </c>
      <c r="K37" s="661">
        <v>9</v>
      </c>
      <c r="L37" s="661">
        <v>6</v>
      </c>
      <c r="M37" s="661">
        <v>46</v>
      </c>
      <c r="N37" s="661">
        <v>12</v>
      </c>
      <c r="O37" s="661">
        <v>3</v>
      </c>
      <c r="P37" s="661">
        <v>61</v>
      </c>
      <c r="Q37" s="661">
        <v>16</v>
      </c>
      <c r="R37" s="661">
        <v>32</v>
      </c>
      <c r="S37" s="661">
        <v>48</v>
      </c>
      <c r="T37" s="661">
        <v>7</v>
      </c>
      <c r="U37" s="661">
        <v>10</v>
      </c>
      <c r="V37" s="661">
        <v>5</v>
      </c>
      <c r="W37" s="661">
        <v>23</v>
      </c>
      <c r="X37" s="661">
        <v>33</v>
      </c>
      <c r="Y37" s="661">
        <v>78</v>
      </c>
      <c r="Z37" s="662">
        <v>621</v>
      </c>
      <c r="AB37" s="2401" t="s">
        <v>579</v>
      </c>
      <c r="AC37" s="2402"/>
      <c r="AD37" s="2403"/>
      <c r="AE37" s="661">
        <v>30</v>
      </c>
      <c r="AF37" s="661">
        <v>54</v>
      </c>
      <c r="AG37" s="661">
        <v>68</v>
      </c>
      <c r="AH37" s="661">
        <v>6</v>
      </c>
      <c r="AI37" s="661">
        <v>11</v>
      </c>
      <c r="AJ37" s="661">
        <v>17</v>
      </c>
      <c r="AK37" s="661">
        <v>10</v>
      </c>
      <c r="AL37" s="661">
        <v>14</v>
      </c>
      <c r="AM37" s="661">
        <v>24</v>
      </c>
      <c r="AN37" s="661">
        <v>11</v>
      </c>
      <c r="AO37" s="661">
        <v>56</v>
      </c>
      <c r="AP37" s="661">
        <v>13</v>
      </c>
      <c r="AQ37" s="661">
        <v>8</v>
      </c>
      <c r="AR37" s="661">
        <v>88</v>
      </c>
      <c r="AS37" s="662">
        <v>281</v>
      </c>
    </row>
    <row r="38" spans="1:45">
      <c r="A38" s="889">
        <v>3</v>
      </c>
      <c r="B38" s="752" t="s">
        <v>582</v>
      </c>
      <c r="C38" s="461" t="s">
        <v>583</v>
      </c>
      <c r="D38" s="675">
        <v>9.9</v>
      </c>
      <c r="E38" s="675">
        <v>7.86</v>
      </c>
      <c r="F38" s="675">
        <v>9.23</v>
      </c>
      <c r="G38" s="675">
        <v>5.35</v>
      </c>
      <c r="H38" s="675">
        <v>3.04</v>
      </c>
      <c r="I38" s="675">
        <v>23.75</v>
      </c>
      <c r="J38" s="675">
        <v>3.67</v>
      </c>
      <c r="K38" s="675">
        <v>16.11</v>
      </c>
      <c r="L38" s="675">
        <v>7.62</v>
      </c>
      <c r="M38" s="675">
        <v>2.16</v>
      </c>
      <c r="N38" s="675">
        <v>3.2</v>
      </c>
      <c r="O38" s="675">
        <v>2.0699999999999998</v>
      </c>
      <c r="P38" s="675">
        <v>2.39</v>
      </c>
      <c r="Q38" s="675">
        <v>1.35</v>
      </c>
      <c r="R38" s="675">
        <v>1.75</v>
      </c>
      <c r="S38" s="675">
        <v>1.64</v>
      </c>
      <c r="T38" s="675">
        <v>1.1499999999999999</v>
      </c>
      <c r="U38" s="675">
        <v>1.38</v>
      </c>
      <c r="V38" s="675">
        <v>1.06</v>
      </c>
      <c r="W38" s="675">
        <v>4.47</v>
      </c>
      <c r="X38" s="675">
        <v>3.54</v>
      </c>
      <c r="Y38" s="675">
        <v>3.4</v>
      </c>
      <c r="Z38" s="676">
        <v>7.87</v>
      </c>
      <c r="AB38" s="889">
        <v>3</v>
      </c>
      <c r="AC38" s="752" t="s">
        <v>582</v>
      </c>
      <c r="AD38" s="461" t="s">
        <v>583</v>
      </c>
      <c r="AE38" s="675">
        <v>0.94</v>
      </c>
      <c r="AF38" s="675">
        <v>0.99</v>
      </c>
      <c r="AG38" s="675">
        <v>0.84</v>
      </c>
      <c r="AH38" s="675">
        <v>1.35</v>
      </c>
      <c r="AI38" s="675">
        <v>1.33</v>
      </c>
      <c r="AJ38" s="675">
        <v>1.34</v>
      </c>
      <c r="AK38" s="675">
        <v>0.97</v>
      </c>
      <c r="AL38" s="675">
        <v>1.58</v>
      </c>
      <c r="AM38" s="675">
        <v>1.4</v>
      </c>
      <c r="AN38" s="675">
        <v>0.56999999999999995</v>
      </c>
      <c r="AO38" s="675">
        <v>0.72</v>
      </c>
      <c r="AP38" s="675">
        <v>1.28</v>
      </c>
      <c r="AQ38" s="675">
        <v>1.17</v>
      </c>
      <c r="AR38" s="675">
        <v>0.86</v>
      </c>
      <c r="AS38" s="676">
        <v>0.94</v>
      </c>
    </row>
    <row r="39" spans="1:45">
      <c r="A39" s="889">
        <v>4</v>
      </c>
      <c r="B39" s="752" t="s">
        <v>413</v>
      </c>
      <c r="C39" s="461" t="s">
        <v>573</v>
      </c>
      <c r="D39" s="675">
        <v>33.29</v>
      </c>
      <c r="E39" s="675">
        <v>44.28</v>
      </c>
      <c r="F39" s="675">
        <v>36.18</v>
      </c>
      <c r="G39" s="675">
        <v>48.58</v>
      </c>
      <c r="H39" s="675">
        <v>56.61</v>
      </c>
      <c r="I39" s="675">
        <v>8.4600000000000009</v>
      </c>
      <c r="J39" s="675">
        <v>52.92</v>
      </c>
      <c r="K39" s="675">
        <v>12.26</v>
      </c>
      <c r="L39" s="675">
        <v>43.56</v>
      </c>
      <c r="M39" s="675">
        <v>72.709999999999994</v>
      </c>
      <c r="N39" s="675">
        <v>65.89</v>
      </c>
      <c r="O39" s="675">
        <v>64.849999999999994</v>
      </c>
      <c r="P39" s="675">
        <v>70.41</v>
      </c>
      <c r="Q39" s="675">
        <v>89.45</v>
      </c>
      <c r="R39" s="675">
        <v>83.61</v>
      </c>
      <c r="S39" s="675">
        <v>84.92</v>
      </c>
      <c r="T39" s="675">
        <v>95.99</v>
      </c>
      <c r="U39" s="675">
        <v>83.57</v>
      </c>
      <c r="V39" s="675">
        <v>97.19</v>
      </c>
      <c r="W39" s="675">
        <v>36.590000000000003</v>
      </c>
      <c r="X39" s="675">
        <v>53.99</v>
      </c>
      <c r="Y39" s="675">
        <v>47.07</v>
      </c>
      <c r="Z39" s="676">
        <v>38.770000000000003</v>
      </c>
      <c r="AB39" s="889">
        <v>4</v>
      </c>
      <c r="AC39" s="752" t="s">
        <v>413</v>
      </c>
      <c r="AD39" s="461" t="s">
        <v>573</v>
      </c>
      <c r="AE39" s="675">
        <v>95.49</v>
      </c>
      <c r="AF39" s="675">
        <v>94.57</v>
      </c>
      <c r="AG39" s="675">
        <v>96.23</v>
      </c>
      <c r="AH39" s="675">
        <v>80.260000000000005</v>
      </c>
      <c r="AI39" s="675">
        <v>81.11</v>
      </c>
      <c r="AJ39" s="675">
        <v>80.84</v>
      </c>
      <c r="AK39" s="675">
        <v>97.69</v>
      </c>
      <c r="AL39" s="675">
        <v>70.56</v>
      </c>
      <c r="AM39" s="675">
        <v>76.25</v>
      </c>
      <c r="AN39" s="675">
        <v>98.05</v>
      </c>
      <c r="AO39" s="675">
        <v>97.68</v>
      </c>
      <c r="AP39" s="675">
        <v>86.17</v>
      </c>
      <c r="AQ39" s="675">
        <v>84.99</v>
      </c>
      <c r="AR39" s="675">
        <v>92.46</v>
      </c>
      <c r="AS39" s="676">
        <v>92.8</v>
      </c>
    </row>
    <row r="40" spans="1:45">
      <c r="A40" s="889">
        <v>5</v>
      </c>
      <c r="B40" s="752" t="s">
        <v>414</v>
      </c>
      <c r="C40" s="461" t="s">
        <v>573</v>
      </c>
      <c r="D40" s="665">
        <v>33.799999999999997</v>
      </c>
      <c r="E40" s="665">
        <v>29</v>
      </c>
      <c r="F40" s="665">
        <v>31.9</v>
      </c>
      <c r="G40" s="665">
        <v>41.6</v>
      </c>
      <c r="H40" s="665">
        <v>53.8</v>
      </c>
      <c r="I40" s="665">
        <v>54.9</v>
      </c>
      <c r="J40" s="665">
        <v>49.2</v>
      </c>
      <c r="K40" s="665">
        <v>52.8</v>
      </c>
      <c r="L40" s="665">
        <v>35.299999999999997</v>
      </c>
      <c r="M40" s="665">
        <v>57.9</v>
      </c>
      <c r="N40" s="665">
        <v>39</v>
      </c>
      <c r="O40" s="665">
        <v>72.5</v>
      </c>
      <c r="P40" s="665">
        <v>53.3</v>
      </c>
      <c r="Q40" s="665">
        <v>63.8</v>
      </c>
      <c r="R40" s="665">
        <v>66.8</v>
      </c>
      <c r="S40" s="665">
        <v>66.099999999999994</v>
      </c>
      <c r="T40" s="665">
        <v>74.7</v>
      </c>
      <c r="U40" s="665">
        <v>72.7</v>
      </c>
      <c r="V40" s="665">
        <v>86.9</v>
      </c>
      <c r="W40" s="665">
        <v>69.099999999999994</v>
      </c>
      <c r="X40" s="665">
        <v>53.6</v>
      </c>
      <c r="Y40" s="665">
        <v>64.8</v>
      </c>
      <c r="Z40" s="666">
        <v>34.9</v>
      </c>
      <c r="AB40" s="889">
        <v>5</v>
      </c>
      <c r="AC40" s="752" t="s">
        <v>414</v>
      </c>
      <c r="AD40" s="461" t="s">
        <v>573</v>
      </c>
      <c r="AE40" s="665">
        <v>86.2</v>
      </c>
      <c r="AF40" s="665">
        <v>82.3</v>
      </c>
      <c r="AG40" s="665">
        <v>91.7</v>
      </c>
      <c r="AH40" s="665">
        <v>84.6</v>
      </c>
      <c r="AI40" s="665">
        <v>76.400000000000006</v>
      </c>
      <c r="AJ40" s="665">
        <v>79.099999999999994</v>
      </c>
      <c r="AK40" s="665">
        <v>84.1</v>
      </c>
      <c r="AL40" s="665">
        <v>74.099999999999994</v>
      </c>
      <c r="AM40" s="665">
        <v>76.8</v>
      </c>
      <c r="AN40" s="665">
        <v>94</v>
      </c>
      <c r="AO40" s="665">
        <v>95.1</v>
      </c>
      <c r="AP40" s="665">
        <v>87</v>
      </c>
      <c r="AQ40" s="665">
        <v>78.2</v>
      </c>
      <c r="AR40" s="665">
        <v>90.2</v>
      </c>
      <c r="AS40" s="666">
        <v>86.5</v>
      </c>
    </row>
    <row r="41" spans="1:45">
      <c r="A41" s="889">
        <v>6</v>
      </c>
      <c r="B41" s="752" t="s">
        <v>415</v>
      </c>
      <c r="C41" s="461" t="s">
        <v>573</v>
      </c>
      <c r="D41" s="665">
        <v>48.1</v>
      </c>
      <c r="E41" s="665">
        <v>51.5</v>
      </c>
      <c r="F41" s="665">
        <v>53.2</v>
      </c>
      <c r="G41" s="665">
        <v>59.9</v>
      </c>
      <c r="H41" s="665">
        <v>59</v>
      </c>
      <c r="I41" s="665">
        <v>21.5</v>
      </c>
      <c r="J41" s="665">
        <v>30</v>
      </c>
      <c r="K41" s="665">
        <v>24.4</v>
      </c>
      <c r="L41" s="665">
        <v>41.3</v>
      </c>
      <c r="M41" s="665">
        <v>53.1</v>
      </c>
      <c r="N41" s="665">
        <v>52</v>
      </c>
      <c r="O41" s="665">
        <v>26</v>
      </c>
      <c r="P41" s="665">
        <v>51.5</v>
      </c>
      <c r="Q41" s="665">
        <v>41.7</v>
      </c>
      <c r="R41" s="665">
        <v>55.1</v>
      </c>
      <c r="S41" s="665">
        <v>52</v>
      </c>
      <c r="T41" s="665">
        <v>64.2</v>
      </c>
      <c r="U41" s="665">
        <v>52.2</v>
      </c>
      <c r="V41" s="665">
        <v>47</v>
      </c>
      <c r="W41" s="665">
        <v>46.4</v>
      </c>
      <c r="X41" s="665">
        <v>58.6</v>
      </c>
      <c r="Y41" s="665">
        <v>51.4</v>
      </c>
      <c r="Z41" s="666">
        <v>53.6</v>
      </c>
      <c r="AB41" s="889">
        <v>6</v>
      </c>
      <c r="AC41" s="752" t="s">
        <v>415</v>
      </c>
      <c r="AD41" s="461" t="s">
        <v>573</v>
      </c>
      <c r="AE41" s="665">
        <v>64</v>
      </c>
      <c r="AF41" s="665">
        <v>58.6</v>
      </c>
      <c r="AG41" s="665">
        <v>71.2</v>
      </c>
      <c r="AH41" s="665">
        <v>57.6</v>
      </c>
      <c r="AI41" s="665">
        <v>47.2</v>
      </c>
      <c r="AJ41" s="665">
        <v>50.8</v>
      </c>
      <c r="AK41" s="665">
        <v>67.3</v>
      </c>
      <c r="AL41" s="665">
        <v>49.3</v>
      </c>
      <c r="AM41" s="665">
        <v>54.6</v>
      </c>
      <c r="AN41" s="665">
        <v>44.3</v>
      </c>
      <c r="AO41" s="665">
        <v>63.4</v>
      </c>
      <c r="AP41" s="665">
        <v>52.1</v>
      </c>
      <c r="AQ41" s="665">
        <v>66.8</v>
      </c>
      <c r="AR41" s="665">
        <v>59.4</v>
      </c>
      <c r="AS41" s="666">
        <v>62.6</v>
      </c>
    </row>
    <row r="42" spans="1:45" ht="18">
      <c r="A42" s="889">
        <v>7</v>
      </c>
      <c r="B42" s="752" t="s">
        <v>600</v>
      </c>
      <c r="C42" s="461" t="s">
        <v>573</v>
      </c>
      <c r="D42" s="665">
        <v>105.3</v>
      </c>
      <c r="E42" s="665">
        <v>96.3</v>
      </c>
      <c r="F42" s="665">
        <v>101.8</v>
      </c>
      <c r="G42" s="665">
        <v>104.5</v>
      </c>
      <c r="H42" s="665">
        <v>90.3</v>
      </c>
      <c r="I42" s="665">
        <v>101.9</v>
      </c>
      <c r="J42" s="665">
        <v>86.9</v>
      </c>
      <c r="K42" s="665">
        <v>96.2</v>
      </c>
      <c r="L42" s="665">
        <v>108.6</v>
      </c>
      <c r="M42" s="665">
        <v>88.2</v>
      </c>
      <c r="N42" s="665">
        <v>78.5</v>
      </c>
      <c r="O42" s="665">
        <v>93.9</v>
      </c>
      <c r="P42" s="665">
        <v>86.4</v>
      </c>
      <c r="Q42" s="665">
        <v>75.7</v>
      </c>
      <c r="R42" s="665">
        <v>94.8</v>
      </c>
      <c r="S42" s="665">
        <v>89.6</v>
      </c>
      <c r="T42" s="665">
        <v>79.7</v>
      </c>
      <c r="U42" s="665">
        <v>82.6</v>
      </c>
      <c r="V42" s="665">
        <v>88.9</v>
      </c>
      <c r="W42" s="665">
        <v>108.3</v>
      </c>
      <c r="X42" s="665">
        <v>99.1</v>
      </c>
      <c r="Y42" s="665">
        <v>99.8</v>
      </c>
      <c r="Z42" s="666">
        <v>101.6</v>
      </c>
      <c r="AB42" s="889">
        <v>7</v>
      </c>
      <c r="AC42" s="752" t="s">
        <v>600</v>
      </c>
      <c r="AD42" s="461" t="s">
        <v>573</v>
      </c>
      <c r="AE42" s="665">
        <v>75.599999999999994</v>
      </c>
      <c r="AF42" s="665">
        <v>75.400000000000006</v>
      </c>
      <c r="AG42" s="665">
        <v>73.099999999999994</v>
      </c>
      <c r="AH42" s="665">
        <v>86</v>
      </c>
      <c r="AI42" s="665">
        <v>79.7</v>
      </c>
      <c r="AJ42" s="665">
        <v>81.8</v>
      </c>
      <c r="AK42" s="665">
        <v>79.2</v>
      </c>
      <c r="AL42" s="665">
        <v>80.400000000000006</v>
      </c>
      <c r="AM42" s="665">
        <v>80</v>
      </c>
      <c r="AN42" s="665">
        <v>51.8</v>
      </c>
      <c r="AO42" s="665">
        <v>66.2</v>
      </c>
      <c r="AP42" s="665">
        <v>92.5</v>
      </c>
      <c r="AQ42" s="665">
        <v>76.5</v>
      </c>
      <c r="AR42" s="665">
        <v>70</v>
      </c>
      <c r="AS42" s="666">
        <v>74.099999999999994</v>
      </c>
    </row>
    <row r="43" spans="1:45" ht="18">
      <c r="A43" s="889">
        <v>8</v>
      </c>
      <c r="B43" s="752" t="s">
        <v>601</v>
      </c>
      <c r="C43" s="461" t="s">
        <v>573</v>
      </c>
      <c r="D43" s="665">
        <v>104.3</v>
      </c>
      <c r="E43" s="665">
        <v>96.4</v>
      </c>
      <c r="F43" s="665">
        <v>101.5</v>
      </c>
      <c r="G43" s="665">
        <v>100.6</v>
      </c>
      <c r="H43" s="665">
        <v>87</v>
      </c>
      <c r="I43" s="665">
        <v>103.2</v>
      </c>
      <c r="J43" s="665">
        <v>89.6</v>
      </c>
      <c r="K43" s="665">
        <v>97.8</v>
      </c>
      <c r="L43" s="665">
        <v>107.2</v>
      </c>
      <c r="M43" s="665">
        <v>89.7</v>
      </c>
      <c r="N43" s="665">
        <v>81.7</v>
      </c>
      <c r="O43" s="665">
        <v>95.2</v>
      </c>
      <c r="P43" s="665">
        <v>88.2</v>
      </c>
      <c r="Q43" s="665">
        <v>76.900000000000006</v>
      </c>
      <c r="R43" s="665">
        <v>87.4</v>
      </c>
      <c r="S43" s="665">
        <v>84.6</v>
      </c>
      <c r="T43" s="665">
        <v>79.2</v>
      </c>
      <c r="U43" s="665">
        <v>81.400000000000006</v>
      </c>
      <c r="V43" s="665">
        <v>87</v>
      </c>
      <c r="W43" s="665">
        <v>106</v>
      </c>
      <c r="X43" s="665">
        <v>96.3</v>
      </c>
      <c r="Y43" s="665">
        <v>97.5</v>
      </c>
      <c r="Z43" s="666">
        <v>100.3</v>
      </c>
      <c r="AB43" s="889">
        <v>8</v>
      </c>
      <c r="AC43" s="752" t="s">
        <v>601</v>
      </c>
      <c r="AD43" s="461" t="s">
        <v>573</v>
      </c>
      <c r="AE43" s="665">
        <v>74.3</v>
      </c>
      <c r="AF43" s="665">
        <v>73.5</v>
      </c>
      <c r="AG43" s="665">
        <v>71.8</v>
      </c>
      <c r="AH43" s="665">
        <v>85.8</v>
      </c>
      <c r="AI43" s="665">
        <v>83.7</v>
      </c>
      <c r="AJ43" s="665">
        <v>84.4</v>
      </c>
      <c r="AK43" s="665">
        <v>64.3</v>
      </c>
      <c r="AL43" s="665">
        <v>77.2</v>
      </c>
      <c r="AM43" s="665">
        <v>72.7</v>
      </c>
      <c r="AN43" s="665">
        <v>54.8</v>
      </c>
      <c r="AO43" s="665">
        <v>68.5</v>
      </c>
      <c r="AP43" s="665">
        <v>94.1</v>
      </c>
      <c r="AQ43" s="665">
        <v>74.400000000000006</v>
      </c>
      <c r="AR43" s="665">
        <v>71.400000000000006</v>
      </c>
      <c r="AS43" s="666">
        <v>73.2</v>
      </c>
    </row>
    <row r="44" spans="1:45">
      <c r="A44" s="889">
        <v>9</v>
      </c>
      <c r="B44" s="752" t="s">
        <v>416</v>
      </c>
      <c r="C44" s="461" t="s">
        <v>573</v>
      </c>
      <c r="D44" s="665">
        <v>1.8</v>
      </c>
      <c r="E44" s="665">
        <v>2</v>
      </c>
      <c r="F44" s="665">
        <v>2</v>
      </c>
      <c r="G44" s="665">
        <v>2.6</v>
      </c>
      <c r="H44" s="665">
        <v>2.5</v>
      </c>
      <c r="I44" s="665">
        <v>0.7</v>
      </c>
      <c r="J44" s="665">
        <v>3.7</v>
      </c>
      <c r="K44" s="665">
        <v>1.8</v>
      </c>
      <c r="L44" s="665">
        <v>1.6</v>
      </c>
      <c r="M44" s="665">
        <v>3.2</v>
      </c>
      <c r="N44" s="665">
        <v>4.4000000000000004</v>
      </c>
      <c r="O44" s="665">
        <v>3.7</v>
      </c>
      <c r="P44" s="665">
        <v>3.5</v>
      </c>
      <c r="Q44" s="665">
        <v>3.1</v>
      </c>
      <c r="R44" s="665">
        <v>4</v>
      </c>
      <c r="S44" s="665">
        <v>3.7</v>
      </c>
      <c r="T44" s="665">
        <v>2.9</v>
      </c>
      <c r="U44" s="665">
        <v>2</v>
      </c>
      <c r="V44" s="665">
        <v>2.8</v>
      </c>
      <c r="W44" s="665">
        <v>3</v>
      </c>
      <c r="X44" s="665">
        <v>2.7</v>
      </c>
      <c r="Y44" s="665">
        <v>2.8</v>
      </c>
      <c r="Z44" s="666">
        <v>2.2000000000000002</v>
      </c>
      <c r="AB44" s="889">
        <v>9</v>
      </c>
      <c r="AC44" s="752" t="s">
        <v>416</v>
      </c>
      <c r="AD44" s="461" t="s">
        <v>573</v>
      </c>
      <c r="AE44" s="665">
        <v>4.7</v>
      </c>
      <c r="AF44" s="665">
        <v>3.8</v>
      </c>
      <c r="AG44" s="665">
        <v>3.8</v>
      </c>
      <c r="AH44" s="665">
        <v>2.7</v>
      </c>
      <c r="AI44" s="665">
        <v>3.2</v>
      </c>
      <c r="AJ44" s="665">
        <v>3</v>
      </c>
      <c r="AK44" s="665">
        <v>6.3</v>
      </c>
      <c r="AL44" s="665">
        <v>3.9</v>
      </c>
      <c r="AM44" s="665">
        <v>4.7</v>
      </c>
      <c r="AN44" s="665">
        <v>4.4000000000000004</v>
      </c>
      <c r="AO44" s="665">
        <v>3.3</v>
      </c>
      <c r="AP44" s="665">
        <v>5.8</v>
      </c>
      <c r="AQ44" s="665">
        <v>3.7</v>
      </c>
      <c r="AR44" s="665">
        <v>3.9</v>
      </c>
      <c r="AS44" s="666">
        <v>4</v>
      </c>
    </row>
    <row r="45" spans="1:45" ht="16.8">
      <c r="A45" s="889">
        <v>11</v>
      </c>
      <c r="B45" s="790" t="s">
        <v>885</v>
      </c>
      <c r="C45" s="461" t="s">
        <v>584</v>
      </c>
      <c r="D45" s="665">
        <v>9.6999999999999993</v>
      </c>
      <c r="E45" s="665">
        <v>21.1</v>
      </c>
      <c r="F45" s="665">
        <v>25.2</v>
      </c>
      <c r="G45" s="665">
        <v>29.2</v>
      </c>
      <c r="H45" s="665">
        <v>17.3</v>
      </c>
      <c r="I45" s="665">
        <v>1.7</v>
      </c>
      <c r="J45" s="665">
        <v>2.9</v>
      </c>
      <c r="K45" s="665">
        <v>2</v>
      </c>
      <c r="L45" s="665">
        <v>21.7</v>
      </c>
      <c r="M45" s="665">
        <v>11.5</v>
      </c>
      <c r="N45" s="665">
        <v>13.8</v>
      </c>
      <c r="O45" s="665">
        <v>18.100000000000001</v>
      </c>
      <c r="P45" s="665">
        <v>12.2</v>
      </c>
      <c r="Q45" s="665">
        <v>13.4</v>
      </c>
      <c r="R45" s="665">
        <v>16</v>
      </c>
      <c r="S45" s="665">
        <v>15.3</v>
      </c>
      <c r="T45" s="665">
        <v>12.8</v>
      </c>
      <c r="U45" s="665">
        <v>16.899999999999999</v>
      </c>
      <c r="V45" s="665">
        <v>22.5</v>
      </c>
      <c r="W45" s="665">
        <v>19.3</v>
      </c>
      <c r="X45" s="665">
        <v>13.7</v>
      </c>
      <c r="Y45" s="665">
        <v>16.8</v>
      </c>
      <c r="Z45" s="666">
        <v>19.3</v>
      </c>
      <c r="AB45" s="889">
        <v>11</v>
      </c>
      <c r="AC45" s="790" t="s">
        <v>885</v>
      </c>
      <c r="AD45" s="461" t="s">
        <v>584</v>
      </c>
      <c r="AE45" s="677">
        <v>11.2</v>
      </c>
      <c r="AF45" s="677">
        <v>12.9</v>
      </c>
      <c r="AG45" s="677">
        <v>10.7</v>
      </c>
      <c r="AH45" s="677">
        <v>11.2</v>
      </c>
      <c r="AI45" s="677">
        <v>10.4</v>
      </c>
      <c r="AJ45" s="665">
        <v>10.7</v>
      </c>
      <c r="AK45" s="677">
        <v>9.6</v>
      </c>
      <c r="AL45" s="677">
        <v>11.9</v>
      </c>
      <c r="AM45" s="665">
        <v>11</v>
      </c>
      <c r="AN45" s="677">
        <v>7.9</v>
      </c>
      <c r="AO45" s="677">
        <v>10.4</v>
      </c>
      <c r="AP45" s="677">
        <v>13.6</v>
      </c>
      <c r="AQ45" s="677">
        <v>11.9</v>
      </c>
      <c r="AR45" s="665">
        <v>10.8</v>
      </c>
      <c r="AS45" s="666">
        <v>11.3</v>
      </c>
    </row>
    <row r="46" spans="1:45" ht="16.8">
      <c r="A46" s="889">
        <v>12</v>
      </c>
      <c r="B46" s="790" t="s">
        <v>417</v>
      </c>
      <c r="C46" s="461" t="s">
        <v>573</v>
      </c>
      <c r="D46" s="665">
        <v>61.7</v>
      </c>
      <c r="E46" s="665">
        <v>137.4</v>
      </c>
      <c r="F46" s="665">
        <v>183.3</v>
      </c>
      <c r="G46" s="665">
        <v>194.5</v>
      </c>
      <c r="H46" s="665">
        <v>193.8</v>
      </c>
      <c r="I46" s="665">
        <v>23.6</v>
      </c>
      <c r="J46" s="665">
        <v>34.700000000000003</v>
      </c>
      <c r="K46" s="665">
        <v>26.4</v>
      </c>
      <c r="L46" s="665">
        <v>66.2</v>
      </c>
      <c r="M46" s="665">
        <v>168.2</v>
      </c>
      <c r="N46" s="665">
        <v>155.1</v>
      </c>
      <c r="O46" s="665">
        <v>94.3</v>
      </c>
      <c r="P46" s="665">
        <v>163.30000000000001</v>
      </c>
      <c r="Q46" s="665">
        <v>211.7</v>
      </c>
      <c r="R46" s="665">
        <v>122.6</v>
      </c>
      <c r="S46" s="665">
        <v>148</v>
      </c>
      <c r="T46" s="665">
        <v>106.8</v>
      </c>
      <c r="U46" s="665">
        <v>185.3</v>
      </c>
      <c r="V46" s="665">
        <v>71.8</v>
      </c>
      <c r="W46" s="665">
        <v>491.8</v>
      </c>
      <c r="X46" s="665">
        <v>131.1</v>
      </c>
      <c r="Y46" s="665">
        <v>276.8</v>
      </c>
      <c r="Z46" s="666">
        <v>143.1</v>
      </c>
      <c r="AB46" s="889">
        <v>12</v>
      </c>
      <c r="AC46" s="790" t="s">
        <v>417</v>
      </c>
      <c r="AD46" s="461" t="s">
        <v>573</v>
      </c>
      <c r="AE46" s="677">
        <v>183.6</v>
      </c>
      <c r="AF46" s="677">
        <v>182.6</v>
      </c>
      <c r="AG46" s="677">
        <v>268.89999999999998</v>
      </c>
      <c r="AH46" s="677">
        <v>94.3</v>
      </c>
      <c r="AI46" s="677">
        <v>73.7</v>
      </c>
      <c r="AJ46" s="665">
        <v>80.400000000000006</v>
      </c>
      <c r="AK46" s="677">
        <v>235.6</v>
      </c>
      <c r="AL46" s="677">
        <v>321.60000000000002</v>
      </c>
      <c r="AM46" s="665">
        <v>290.89999999999998</v>
      </c>
      <c r="AN46" s="677">
        <v>172.2</v>
      </c>
      <c r="AO46" s="677">
        <v>262.5</v>
      </c>
      <c r="AP46" s="677">
        <v>733.3</v>
      </c>
      <c r="AQ46" s="677">
        <v>108.8</v>
      </c>
      <c r="AR46" s="665">
        <v>303</v>
      </c>
      <c r="AS46" s="666">
        <v>232.7</v>
      </c>
    </row>
    <row r="47" spans="1:45" ht="16.8">
      <c r="A47" s="889">
        <v>13</v>
      </c>
      <c r="B47" s="790" t="s">
        <v>964</v>
      </c>
      <c r="C47" s="461" t="s">
        <v>584</v>
      </c>
      <c r="D47" s="665">
        <v>28.1</v>
      </c>
      <c r="E47" s="665">
        <v>39.5</v>
      </c>
      <c r="F47" s="665">
        <v>41.4</v>
      </c>
      <c r="G47" s="665">
        <v>39.700000000000003</v>
      </c>
      <c r="H47" s="665">
        <v>29.2</v>
      </c>
      <c r="I47" s="665">
        <v>4.4000000000000004</v>
      </c>
      <c r="J47" s="665">
        <v>10.6</v>
      </c>
      <c r="K47" s="665">
        <v>5.6</v>
      </c>
      <c r="L47" s="665">
        <v>41</v>
      </c>
      <c r="M47" s="665">
        <v>22.5</v>
      </c>
      <c r="N47" s="665">
        <v>19.5</v>
      </c>
      <c r="O47" s="665">
        <v>22.2</v>
      </c>
      <c r="P47" s="665">
        <v>21.8</v>
      </c>
      <c r="Q47" s="665">
        <v>17.8</v>
      </c>
      <c r="R47" s="665">
        <v>18.600000000000001</v>
      </c>
      <c r="S47" s="665">
        <v>18.399999999999999</v>
      </c>
      <c r="T47" s="665">
        <v>22.6</v>
      </c>
      <c r="U47" s="665">
        <v>25.7</v>
      </c>
      <c r="V47" s="665">
        <v>29.1</v>
      </c>
      <c r="W47" s="665">
        <v>27.5</v>
      </c>
      <c r="X47" s="665">
        <v>9.1999999999999993</v>
      </c>
      <c r="Y47" s="665">
        <v>16.7</v>
      </c>
      <c r="Z47" s="666">
        <v>34.799999999999997</v>
      </c>
      <c r="AB47" s="889">
        <v>11</v>
      </c>
      <c r="AC47" s="790" t="s">
        <v>964</v>
      </c>
      <c r="AD47" s="461" t="s">
        <v>584</v>
      </c>
      <c r="AE47" s="677">
        <v>26.2</v>
      </c>
      <c r="AF47" s="677">
        <v>21.7</v>
      </c>
      <c r="AG47" s="677">
        <v>19.100000000000001</v>
      </c>
      <c r="AH47" s="677">
        <v>29.4</v>
      </c>
      <c r="AI47" s="677">
        <v>22.6</v>
      </c>
      <c r="AJ47" s="665">
        <v>24.5</v>
      </c>
      <c r="AK47" s="677">
        <v>13.1</v>
      </c>
      <c r="AL47" s="677">
        <v>16</v>
      </c>
      <c r="AM47" s="665">
        <v>15</v>
      </c>
      <c r="AN47" s="677">
        <v>13.8</v>
      </c>
      <c r="AO47" s="677">
        <v>17.3</v>
      </c>
      <c r="AP47" s="677">
        <v>21.6</v>
      </c>
      <c r="AQ47" s="677">
        <v>25.2</v>
      </c>
      <c r="AR47" s="665">
        <v>18.399999999999999</v>
      </c>
      <c r="AS47" s="666">
        <v>20.5</v>
      </c>
    </row>
    <row r="48" spans="1:45" ht="16.8">
      <c r="A48" s="890">
        <v>14</v>
      </c>
      <c r="B48" s="791" t="s">
        <v>312</v>
      </c>
      <c r="C48" s="462" t="s">
        <v>573</v>
      </c>
      <c r="D48" s="669">
        <v>34.6</v>
      </c>
      <c r="E48" s="669">
        <v>53.4</v>
      </c>
      <c r="F48" s="669">
        <v>61</v>
      </c>
      <c r="G48" s="669">
        <v>73.5</v>
      </c>
      <c r="H48" s="669">
        <v>59.3</v>
      </c>
      <c r="I48" s="669">
        <v>38.299999999999997</v>
      </c>
      <c r="J48" s="669">
        <v>27</v>
      </c>
      <c r="K48" s="669">
        <v>35.4</v>
      </c>
      <c r="L48" s="669">
        <v>52.9</v>
      </c>
      <c r="M48" s="669">
        <v>51.2</v>
      </c>
      <c r="N48" s="669">
        <v>70.7</v>
      </c>
      <c r="O48" s="669">
        <v>81.599999999999994</v>
      </c>
      <c r="P48" s="669">
        <v>55.8</v>
      </c>
      <c r="Q48" s="669">
        <v>75.2</v>
      </c>
      <c r="R48" s="669">
        <v>86.3</v>
      </c>
      <c r="S48" s="669">
        <v>83.1</v>
      </c>
      <c r="T48" s="669">
        <v>56.8</v>
      </c>
      <c r="U48" s="669">
        <v>65.8</v>
      </c>
      <c r="V48" s="669">
        <v>77.400000000000006</v>
      </c>
      <c r="W48" s="669">
        <v>70.2</v>
      </c>
      <c r="X48" s="669">
        <v>148.4</v>
      </c>
      <c r="Y48" s="669">
        <v>100.4</v>
      </c>
      <c r="Z48" s="670">
        <v>55.2</v>
      </c>
      <c r="AB48" s="890">
        <v>13</v>
      </c>
      <c r="AC48" s="791" t="s">
        <v>312</v>
      </c>
      <c r="AD48" s="462" t="s">
        <v>573</v>
      </c>
      <c r="AE48" s="751">
        <v>42.6</v>
      </c>
      <c r="AF48" s="751">
        <v>59.4</v>
      </c>
      <c r="AG48" s="751">
        <v>56.3</v>
      </c>
      <c r="AH48" s="751">
        <v>38.1</v>
      </c>
      <c r="AI48" s="751">
        <v>46.1</v>
      </c>
      <c r="AJ48" s="669">
        <v>43.5</v>
      </c>
      <c r="AK48" s="751">
        <v>73.3</v>
      </c>
      <c r="AL48" s="751">
        <v>74.099999999999994</v>
      </c>
      <c r="AM48" s="669">
        <v>73.8</v>
      </c>
      <c r="AN48" s="751">
        <v>57.4</v>
      </c>
      <c r="AO48" s="751">
        <v>60.6</v>
      </c>
      <c r="AP48" s="751">
        <v>63.1</v>
      </c>
      <c r="AQ48" s="751">
        <v>47.1</v>
      </c>
      <c r="AR48" s="669">
        <v>58.7</v>
      </c>
      <c r="AS48" s="670">
        <v>55.2</v>
      </c>
    </row>
  </sheetData>
  <mergeCells count="56">
    <mergeCell ref="A35:C35"/>
    <mergeCell ref="AB35:AD35"/>
    <mergeCell ref="A36:C36"/>
    <mergeCell ref="AB36:AD36"/>
    <mergeCell ref="A37:C37"/>
    <mergeCell ref="AB37:AD37"/>
    <mergeCell ref="AE32:AG33"/>
    <mergeCell ref="AH32:AR32"/>
    <mergeCell ref="AS32:AS34"/>
    <mergeCell ref="I33:K33"/>
    <mergeCell ref="M33:P33"/>
    <mergeCell ref="Q33:S33"/>
    <mergeCell ref="T33:Y33"/>
    <mergeCell ref="AH33:AJ33"/>
    <mergeCell ref="AK33:AM33"/>
    <mergeCell ref="AN33:AR33"/>
    <mergeCell ref="A32:C34"/>
    <mergeCell ref="D32:H33"/>
    <mergeCell ref="I32:Y32"/>
    <mergeCell ref="Z32:Z34"/>
    <mergeCell ref="AB6:AD8"/>
    <mergeCell ref="A22:C22"/>
    <mergeCell ref="AB19:AD21"/>
    <mergeCell ref="A9:C9"/>
    <mergeCell ref="A14:A15"/>
    <mergeCell ref="A19:C21"/>
    <mergeCell ref="D19:H20"/>
    <mergeCell ref="I20:K20"/>
    <mergeCell ref="A6:C8"/>
    <mergeCell ref="D6:H7"/>
    <mergeCell ref="I6:X6"/>
    <mergeCell ref="AB32:AD34"/>
    <mergeCell ref="AS19:AS21"/>
    <mergeCell ref="I19:Y19"/>
    <mergeCell ref="M20:P20"/>
    <mergeCell ref="Q20:S20"/>
    <mergeCell ref="T20:Y20"/>
    <mergeCell ref="Z19:Z21"/>
    <mergeCell ref="AN20:AR20"/>
    <mergeCell ref="AH19:AR19"/>
    <mergeCell ref="AH20:AJ20"/>
    <mergeCell ref="AK20:AM20"/>
    <mergeCell ref="I7:K7"/>
    <mergeCell ref="M7:O7"/>
    <mergeCell ref="P7:R7"/>
    <mergeCell ref="S7:X7"/>
    <mergeCell ref="AE6:AG7"/>
    <mergeCell ref="AP6:AP8"/>
    <mergeCell ref="AH6:AO6"/>
    <mergeCell ref="AB22:AD22"/>
    <mergeCell ref="AE19:AG20"/>
    <mergeCell ref="Y6:Y8"/>
    <mergeCell ref="AI7:AK7"/>
    <mergeCell ref="AL7:AO7"/>
    <mergeCell ref="AB9:AD9"/>
    <mergeCell ref="AB14:AB15"/>
  </mergeCells>
  <phoneticPr fontId="45"/>
  <printOptions horizontalCentered="1" verticalCentered="1"/>
  <pageMargins left="0.39370078740157483" right="0.39370078740157483" top="0.39370078740157483" bottom="0.39370078740157483" header="0" footer="0.19685039370078741"/>
  <pageSetup paperSize="9" scale="78" orientation="landscape" r:id="rId1"/>
  <headerFooter scaleWithDoc="0">
    <oddFooter>&amp;P / &amp;N ページ</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rgb="FFFFFFCC"/>
    <pageSetUpPr fitToPage="1"/>
  </sheetPr>
  <dimension ref="A1:AU67"/>
  <sheetViews>
    <sheetView showGridLines="0" zoomScale="130" zoomScaleNormal="130" zoomScaleSheetLayoutView="100" workbookViewId="0"/>
  </sheetViews>
  <sheetFormatPr defaultRowHeight="9"/>
  <cols>
    <col min="1" max="1" width="7.77734375" style="680" customWidth="1"/>
    <col min="2" max="2" width="3.44140625" style="681" customWidth="1"/>
    <col min="3" max="4" width="4.21875" style="682" bestFit="1" customWidth="1"/>
    <col min="5" max="5" width="1.6640625" style="681" customWidth="1"/>
    <col min="6" max="6" width="4.21875" style="682" bestFit="1" customWidth="1"/>
    <col min="7" max="7" width="4.21875" style="681" bestFit="1" customWidth="1"/>
    <col min="8" max="8" width="1.6640625" style="681" customWidth="1"/>
    <col min="9" max="9" width="4.21875" style="682" bestFit="1" customWidth="1"/>
    <col min="10" max="10" width="4.21875" style="681" bestFit="1" customWidth="1"/>
    <col min="11" max="11" width="1.6640625" style="681" customWidth="1"/>
    <col min="12" max="12" width="4.21875" style="681" customWidth="1"/>
    <col min="13" max="13" width="4.21875" style="683" customWidth="1"/>
    <col min="14" max="14" width="1.6640625" style="681" customWidth="1"/>
    <col min="15" max="16" width="4.21875" style="681" customWidth="1"/>
    <col min="17" max="17" width="1.6640625" style="681" customWidth="1"/>
    <col min="18" max="18" width="4.21875" style="683" customWidth="1"/>
    <col min="19" max="19" width="4.21875" style="681" customWidth="1"/>
    <col min="20" max="20" width="1.6640625" style="681" customWidth="1"/>
    <col min="21" max="21" width="4.21875" style="681" customWidth="1"/>
    <col min="22" max="22" width="4.21875" style="683" customWidth="1"/>
    <col min="23" max="23" width="1.6640625" style="680" customWidth="1"/>
    <col min="24" max="25" width="4.21875" style="681" customWidth="1"/>
    <col min="26" max="26" width="1.6640625" style="681" customWidth="1"/>
    <col min="27" max="28" width="4.21875" style="681" customWidth="1"/>
    <col min="29" max="29" width="3.44140625" style="681" customWidth="1"/>
    <col min="30" max="30" width="0.44140625" style="680" customWidth="1"/>
    <col min="31" max="34" width="1.109375" style="680" customWidth="1"/>
    <col min="35" max="35" width="1.33203125" style="680" customWidth="1"/>
    <col min="36" max="36" width="1.21875" style="680" customWidth="1"/>
    <col min="37" max="37" width="1" style="680" customWidth="1"/>
    <col min="38" max="38" width="1.109375" style="680" customWidth="1"/>
    <col min="39" max="256" width="9" style="680"/>
    <col min="257" max="257" width="7.77734375" style="680" customWidth="1"/>
    <col min="258" max="258" width="3.44140625" style="680" customWidth="1"/>
    <col min="259" max="260" width="4.21875" style="680" bestFit="1" customWidth="1"/>
    <col min="261" max="261" width="1.6640625" style="680" customWidth="1"/>
    <col min="262" max="263" width="4.21875" style="680" bestFit="1" customWidth="1"/>
    <col min="264" max="264" width="1.6640625" style="680" customWidth="1"/>
    <col min="265" max="266" width="4.21875" style="680" bestFit="1" customWidth="1"/>
    <col min="267" max="267" width="1.6640625" style="680" customWidth="1"/>
    <col min="268" max="269" width="3.44140625" style="680" bestFit="1" customWidth="1"/>
    <col min="270" max="270" width="1.6640625" style="680" customWidth="1"/>
    <col min="271" max="272" width="3.44140625" style="680" bestFit="1" customWidth="1"/>
    <col min="273" max="273" width="1.6640625" style="680" customWidth="1"/>
    <col min="274" max="275" width="3.44140625" style="680" bestFit="1" customWidth="1"/>
    <col min="276" max="276" width="1.6640625" style="680" customWidth="1"/>
    <col min="277" max="278" width="3.44140625" style="680" bestFit="1" customWidth="1"/>
    <col min="279" max="279" width="1.6640625" style="680" customWidth="1"/>
    <col min="280" max="281" width="3.44140625" style="680" bestFit="1" customWidth="1"/>
    <col min="282" max="282" width="1.6640625" style="680" customWidth="1"/>
    <col min="283" max="284" width="3.44140625" style="680" bestFit="1" customWidth="1"/>
    <col min="285" max="285" width="3.77734375" style="680" customWidth="1"/>
    <col min="286" max="286" width="0.44140625" style="680" customWidth="1"/>
    <col min="287" max="290" width="1.109375" style="680" customWidth="1"/>
    <col min="291" max="291" width="1.33203125" style="680" customWidth="1"/>
    <col min="292" max="292" width="1.21875" style="680" customWidth="1"/>
    <col min="293" max="293" width="1" style="680" customWidth="1"/>
    <col min="294" max="294" width="1.109375" style="680" customWidth="1"/>
    <col min="295" max="512" width="9" style="680"/>
    <col min="513" max="513" width="7.77734375" style="680" customWidth="1"/>
    <col min="514" max="514" width="3.44140625" style="680" customWidth="1"/>
    <col min="515" max="516" width="4.21875" style="680" bestFit="1" customWidth="1"/>
    <col min="517" max="517" width="1.6640625" style="680" customWidth="1"/>
    <col min="518" max="519" width="4.21875" style="680" bestFit="1" customWidth="1"/>
    <col min="520" max="520" width="1.6640625" style="680" customWidth="1"/>
    <col min="521" max="522" width="4.21875" style="680" bestFit="1" customWidth="1"/>
    <col min="523" max="523" width="1.6640625" style="680" customWidth="1"/>
    <col min="524" max="525" width="3.44140625" style="680" bestFit="1" customWidth="1"/>
    <col min="526" max="526" width="1.6640625" style="680" customWidth="1"/>
    <col min="527" max="528" width="3.44140625" style="680" bestFit="1" customWidth="1"/>
    <col min="529" max="529" width="1.6640625" style="680" customWidth="1"/>
    <col min="530" max="531" width="3.44140625" style="680" bestFit="1" customWidth="1"/>
    <col min="532" max="532" width="1.6640625" style="680" customWidth="1"/>
    <col min="533" max="534" width="3.44140625" style="680" bestFit="1" customWidth="1"/>
    <col min="535" max="535" width="1.6640625" style="680" customWidth="1"/>
    <col min="536" max="537" width="3.44140625" style="680" bestFit="1" customWidth="1"/>
    <col min="538" max="538" width="1.6640625" style="680" customWidth="1"/>
    <col min="539" max="540" width="3.44140625" style="680" bestFit="1" customWidth="1"/>
    <col min="541" max="541" width="3.77734375" style="680" customWidth="1"/>
    <col min="542" max="542" width="0.44140625" style="680" customWidth="1"/>
    <col min="543" max="546" width="1.109375" style="680" customWidth="1"/>
    <col min="547" max="547" width="1.33203125" style="680" customWidth="1"/>
    <col min="548" max="548" width="1.21875" style="680" customWidth="1"/>
    <col min="549" max="549" width="1" style="680" customWidth="1"/>
    <col min="550" max="550" width="1.109375" style="680" customWidth="1"/>
    <col min="551" max="768" width="9" style="680"/>
    <col min="769" max="769" width="7.77734375" style="680" customWidth="1"/>
    <col min="770" max="770" width="3.44140625" style="680" customWidth="1"/>
    <col min="771" max="772" width="4.21875" style="680" bestFit="1" customWidth="1"/>
    <col min="773" max="773" width="1.6640625" style="680" customWidth="1"/>
    <col min="774" max="775" width="4.21875" style="680" bestFit="1" customWidth="1"/>
    <col min="776" max="776" width="1.6640625" style="680" customWidth="1"/>
    <col min="777" max="778" width="4.21875" style="680" bestFit="1" customWidth="1"/>
    <col min="779" max="779" width="1.6640625" style="680" customWidth="1"/>
    <col min="780" max="781" width="3.44140625" style="680" bestFit="1" customWidth="1"/>
    <col min="782" max="782" width="1.6640625" style="680" customWidth="1"/>
    <col min="783" max="784" width="3.44140625" style="680" bestFit="1" customWidth="1"/>
    <col min="785" max="785" width="1.6640625" style="680" customWidth="1"/>
    <col min="786" max="787" width="3.44140625" style="680" bestFit="1" customWidth="1"/>
    <col min="788" max="788" width="1.6640625" style="680" customWidth="1"/>
    <col min="789" max="790" width="3.44140625" style="680" bestFit="1" customWidth="1"/>
    <col min="791" max="791" width="1.6640625" style="680" customWidth="1"/>
    <col min="792" max="793" width="3.44140625" style="680" bestFit="1" customWidth="1"/>
    <col min="794" max="794" width="1.6640625" style="680" customWidth="1"/>
    <col min="795" max="796" width="3.44140625" style="680" bestFit="1" customWidth="1"/>
    <col min="797" max="797" width="3.77734375" style="680" customWidth="1"/>
    <col min="798" max="798" width="0.44140625" style="680" customWidth="1"/>
    <col min="799" max="802" width="1.109375" style="680" customWidth="1"/>
    <col min="803" max="803" width="1.33203125" style="680" customWidth="1"/>
    <col min="804" max="804" width="1.21875" style="680" customWidth="1"/>
    <col min="805" max="805" width="1" style="680" customWidth="1"/>
    <col min="806" max="806" width="1.109375" style="680" customWidth="1"/>
    <col min="807" max="1024" width="9" style="680"/>
    <col min="1025" max="1025" width="7.77734375" style="680" customWidth="1"/>
    <col min="1026" max="1026" width="3.44140625" style="680" customWidth="1"/>
    <col min="1027" max="1028" width="4.21875" style="680" bestFit="1" customWidth="1"/>
    <col min="1029" max="1029" width="1.6640625" style="680" customWidth="1"/>
    <col min="1030" max="1031" width="4.21875" style="680" bestFit="1" customWidth="1"/>
    <col min="1032" max="1032" width="1.6640625" style="680" customWidth="1"/>
    <col min="1033" max="1034" width="4.21875" style="680" bestFit="1" customWidth="1"/>
    <col min="1035" max="1035" width="1.6640625" style="680" customWidth="1"/>
    <col min="1036" max="1037" width="3.44140625" style="680" bestFit="1" customWidth="1"/>
    <col min="1038" max="1038" width="1.6640625" style="680" customWidth="1"/>
    <col min="1039" max="1040" width="3.44140625" style="680" bestFit="1" customWidth="1"/>
    <col min="1041" max="1041" width="1.6640625" style="680" customWidth="1"/>
    <col min="1042" max="1043" width="3.44140625" style="680" bestFit="1" customWidth="1"/>
    <col min="1044" max="1044" width="1.6640625" style="680" customWidth="1"/>
    <col min="1045" max="1046" width="3.44140625" style="680" bestFit="1" customWidth="1"/>
    <col min="1047" max="1047" width="1.6640625" style="680" customWidth="1"/>
    <col min="1048" max="1049" width="3.44140625" style="680" bestFit="1" customWidth="1"/>
    <col min="1050" max="1050" width="1.6640625" style="680" customWidth="1"/>
    <col min="1051" max="1052" width="3.44140625" style="680" bestFit="1" customWidth="1"/>
    <col min="1053" max="1053" width="3.77734375" style="680" customWidth="1"/>
    <col min="1054" max="1054" width="0.44140625" style="680" customWidth="1"/>
    <col min="1055" max="1058" width="1.109375" style="680" customWidth="1"/>
    <col min="1059" max="1059" width="1.33203125" style="680" customWidth="1"/>
    <col min="1060" max="1060" width="1.21875" style="680" customWidth="1"/>
    <col min="1061" max="1061" width="1" style="680" customWidth="1"/>
    <col min="1062" max="1062" width="1.109375" style="680" customWidth="1"/>
    <col min="1063" max="1280" width="9" style="680"/>
    <col min="1281" max="1281" width="7.77734375" style="680" customWidth="1"/>
    <col min="1282" max="1282" width="3.44140625" style="680" customWidth="1"/>
    <col min="1283" max="1284" width="4.21875" style="680" bestFit="1" customWidth="1"/>
    <col min="1285" max="1285" width="1.6640625" style="680" customWidth="1"/>
    <col min="1286" max="1287" width="4.21875" style="680" bestFit="1" customWidth="1"/>
    <col min="1288" max="1288" width="1.6640625" style="680" customWidth="1"/>
    <col min="1289" max="1290" width="4.21875" style="680" bestFit="1" customWidth="1"/>
    <col min="1291" max="1291" width="1.6640625" style="680" customWidth="1"/>
    <col min="1292" max="1293" width="3.44140625" style="680" bestFit="1" customWidth="1"/>
    <col min="1294" max="1294" width="1.6640625" style="680" customWidth="1"/>
    <col min="1295" max="1296" width="3.44140625" style="680" bestFit="1" customWidth="1"/>
    <col min="1297" max="1297" width="1.6640625" style="680" customWidth="1"/>
    <col min="1298" max="1299" width="3.44140625" style="680" bestFit="1" customWidth="1"/>
    <col min="1300" max="1300" width="1.6640625" style="680" customWidth="1"/>
    <col min="1301" max="1302" width="3.44140625" style="680" bestFit="1" customWidth="1"/>
    <col min="1303" max="1303" width="1.6640625" style="680" customWidth="1"/>
    <col min="1304" max="1305" width="3.44140625" style="680" bestFit="1" customWidth="1"/>
    <col min="1306" max="1306" width="1.6640625" style="680" customWidth="1"/>
    <col min="1307" max="1308" width="3.44140625" style="680" bestFit="1" customWidth="1"/>
    <col min="1309" max="1309" width="3.77734375" style="680" customWidth="1"/>
    <col min="1310" max="1310" width="0.44140625" style="680" customWidth="1"/>
    <col min="1311" max="1314" width="1.109375" style="680" customWidth="1"/>
    <col min="1315" max="1315" width="1.33203125" style="680" customWidth="1"/>
    <col min="1316" max="1316" width="1.21875" style="680" customWidth="1"/>
    <col min="1317" max="1317" width="1" style="680" customWidth="1"/>
    <col min="1318" max="1318" width="1.109375" style="680" customWidth="1"/>
    <col min="1319" max="1536" width="9" style="680"/>
    <col min="1537" max="1537" width="7.77734375" style="680" customWidth="1"/>
    <col min="1538" max="1538" width="3.44140625" style="680" customWidth="1"/>
    <col min="1539" max="1540" width="4.21875" style="680" bestFit="1" customWidth="1"/>
    <col min="1541" max="1541" width="1.6640625" style="680" customWidth="1"/>
    <col min="1542" max="1543" width="4.21875" style="680" bestFit="1" customWidth="1"/>
    <col min="1544" max="1544" width="1.6640625" style="680" customWidth="1"/>
    <col min="1545" max="1546" width="4.21875" style="680" bestFit="1" customWidth="1"/>
    <col min="1547" max="1547" width="1.6640625" style="680" customWidth="1"/>
    <col min="1548" max="1549" width="3.44140625" style="680" bestFit="1" customWidth="1"/>
    <col min="1550" max="1550" width="1.6640625" style="680" customWidth="1"/>
    <col min="1551" max="1552" width="3.44140625" style="680" bestFit="1" customWidth="1"/>
    <col min="1553" max="1553" width="1.6640625" style="680" customWidth="1"/>
    <col min="1554" max="1555" width="3.44140625" style="680" bestFit="1" customWidth="1"/>
    <col min="1556" max="1556" width="1.6640625" style="680" customWidth="1"/>
    <col min="1557" max="1558" width="3.44140625" style="680" bestFit="1" customWidth="1"/>
    <col min="1559" max="1559" width="1.6640625" style="680" customWidth="1"/>
    <col min="1560" max="1561" width="3.44140625" style="680" bestFit="1" customWidth="1"/>
    <col min="1562" max="1562" width="1.6640625" style="680" customWidth="1"/>
    <col min="1563" max="1564" width="3.44140625" style="680" bestFit="1" customWidth="1"/>
    <col min="1565" max="1565" width="3.77734375" style="680" customWidth="1"/>
    <col min="1566" max="1566" width="0.44140625" style="680" customWidth="1"/>
    <col min="1567" max="1570" width="1.109375" style="680" customWidth="1"/>
    <col min="1571" max="1571" width="1.33203125" style="680" customWidth="1"/>
    <col min="1572" max="1572" width="1.21875" style="680" customWidth="1"/>
    <col min="1573" max="1573" width="1" style="680" customWidth="1"/>
    <col min="1574" max="1574" width="1.109375" style="680" customWidth="1"/>
    <col min="1575" max="1792" width="9" style="680"/>
    <col min="1793" max="1793" width="7.77734375" style="680" customWidth="1"/>
    <col min="1794" max="1794" width="3.44140625" style="680" customWidth="1"/>
    <col min="1795" max="1796" width="4.21875" style="680" bestFit="1" customWidth="1"/>
    <col min="1797" max="1797" width="1.6640625" style="680" customWidth="1"/>
    <col min="1798" max="1799" width="4.21875" style="680" bestFit="1" customWidth="1"/>
    <col min="1800" max="1800" width="1.6640625" style="680" customWidth="1"/>
    <col min="1801" max="1802" width="4.21875" style="680" bestFit="1" customWidth="1"/>
    <col min="1803" max="1803" width="1.6640625" style="680" customWidth="1"/>
    <col min="1804" max="1805" width="3.44140625" style="680" bestFit="1" customWidth="1"/>
    <col min="1806" max="1806" width="1.6640625" style="680" customWidth="1"/>
    <col min="1807" max="1808" width="3.44140625" style="680" bestFit="1" customWidth="1"/>
    <col min="1809" max="1809" width="1.6640625" style="680" customWidth="1"/>
    <col min="1810" max="1811" width="3.44140625" style="680" bestFit="1" customWidth="1"/>
    <col min="1812" max="1812" width="1.6640625" style="680" customWidth="1"/>
    <col min="1813" max="1814" width="3.44140625" style="680" bestFit="1" customWidth="1"/>
    <col min="1815" max="1815" width="1.6640625" style="680" customWidth="1"/>
    <col min="1816" max="1817" width="3.44140625" style="680" bestFit="1" customWidth="1"/>
    <col min="1818" max="1818" width="1.6640625" style="680" customWidth="1"/>
    <col min="1819" max="1820" width="3.44140625" style="680" bestFit="1" customWidth="1"/>
    <col min="1821" max="1821" width="3.77734375" style="680" customWidth="1"/>
    <col min="1822" max="1822" width="0.44140625" style="680" customWidth="1"/>
    <col min="1823" max="1826" width="1.109375" style="680" customWidth="1"/>
    <col min="1827" max="1827" width="1.33203125" style="680" customWidth="1"/>
    <col min="1828" max="1828" width="1.21875" style="680" customWidth="1"/>
    <col min="1829" max="1829" width="1" style="680" customWidth="1"/>
    <col min="1830" max="1830" width="1.109375" style="680" customWidth="1"/>
    <col min="1831" max="2048" width="9" style="680"/>
    <col min="2049" max="2049" width="7.77734375" style="680" customWidth="1"/>
    <col min="2050" max="2050" width="3.44140625" style="680" customWidth="1"/>
    <col min="2051" max="2052" width="4.21875" style="680" bestFit="1" customWidth="1"/>
    <col min="2053" max="2053" width="1.6640625" style="680" customWidth="1"/>
    <col min="2054" max="2055" width="4.21875" style="680" bestFit="1" customWidth="1"/>
    <col min="2056" max="2056" width="1.6640625" style="680" customWidth="1"/>
    <col min="2057" max="2058" width="4.21875" style="680" bestFit="1" customWidth="1"/>
    <col min="2059" max="2059" width="1.6640625" style="680" customWidth="1"/>
    <col min="2060" max="2061" width="3.44140625" style="680" bestFit="1" customWidth="1"/>
    <col min="2062" max="2062" width="1.6640625" style="680" customWidth="1"/>
    <col min="2063" max="2064" width="3.44140625" style="680" bestFit="1" customWidth="1"/>
    <col min="2065" max="2065" width="1.6640625" style="680" customWidth="1"/>
    <col min="2066" max="2067" width="3.44140625" style="680" bestFit="1" customWidth="1"/>
    <col min="2068" max="2068" width="1.6640625" style="680" customWidth="1"/>
    <col min="2069" max="2070" width="3.44140625" style="680" bestFit="1" customWidth="1"/>
    <col min="2071" max="2071" width="1.6640625" style="680" customWidth="1"/>
    <col min="2072" max="2073" width="3.44140625" style="680" bestFit="1" customWidth="1"/>
    <col min="2074" max="2074" width="1.6640625" style="680" customWidth="1"/>
    <col min="2075" max="2076" width="3.44140625" style="680" bestFit="1" customWidth="1"/>
    <col min="2077" max="2077" width="3.77734375" style="680" customWidth="1"/>
    <col min="2078" max="2078" width="0.44140625" style="680" customWidth="1"/>
    <col min="2079" max="2082" width="1.109375" style="680" customWidth="1"/>
    <col min="2083" max="2083" width="1.33203125" style="680" customWidth="1"/>
    <col min="2084" max="2084" width="1.21875" style="680" customWidth="1"/>
    <col min="2085" max="2085" width="1" style="680" customWidth="1"/>
    <col min="2086" max="2086" width="1.109375" style="680" customWidth="1"/>
    <col min="2087" max="2304" width="9" style="680"/>
    <col min="2305" max="2305" width="7.77734375" style="680" customWidth="1"/>
    <col min="2306" max="2306" width="3.44140625" style="680" customWidth="1"/>
    <col min="2307" max="2308" width="4.21875" style="680" bestFit="1" customWidth="1"/>
    <col min="2309" max="2309" width="1.6640625" style="680" customWidth="1"/>
    <col min="2310" max="2311" width="4.21875" style="680" bestFit="1" customWidth="1"/>
    <col min="2312" max="2312" width="1.6640625" style="680" customWidth="1"/>
    <col min="2313" max="2314" width="4.21875" style="680" bestFit="1" customWidth="1"/>
    <col min="2315" max="2315" width="1.6640625" style="680" customWidth="1"/>
    <col min="2316" max="2317" width="3.44140625" style="680" bestFit="1" customWidth="1"/>
    <col min="2318" max="2318" width="1.6640625" style="680" customWidth="1"/>
    <col min="2319" max="2320" width="3.44140625" style="680" bestFit="1" customWidth="1"/>
    <col min="2321" max="2321" width="1.6640625" style="680" customWidth="1"/>
    <col min="2322" max="2323" width="3.44140625" style="680" bestFit="1" customWidth="1"/>
    <col min="2324" max="2324" width="1.6640625" style="680" customWidth="1"/>
    <col min="2325" max="2326" width="3.44140625" style="680" bestFit="1" customWidth="1"/>
    <col min="2327" max="2327" width="1.6640625" style="680" customWidth="1"/>
    <col min="2328" max="2329" width="3.44140625" style="680" bestFit="1" customWidth="1"/>
    <col min="2330" max="2330" width="1.6640625" style="680" customWidth="1"/>
    <col min="2331" max="2332" width="3.44140625" style="680" bestFit="1" customWidth="1"/>
    <col min="2333" max="2333" width="3.77734375" style="680" customWidth="1"/>
    <col min="2334" max="2334" width="0.44140625" style="680" customWidth="1"/>
    <col min="2335" max="2338" width="1.109375" style="680" customWidth="1"/>
    <col min="2339" max="2339" width="1.33203125" style="680" customWidth="1"/>
    <col min="2340" max="2340" width="1.21875" style="680" customWidth="1"/>
    <col min="2341" max="2341" width="1" style="680" customWidth="1"/>
    <col min="2342" max="2342" width="1.109375" style="680" customWidth="1"/>
    <col min="2343" max="2560" width="9" style="680"/>
    <col min="2561" max="2561" width="7.77734375" style="680" customWidth="1"/>
    <col min="2562" max="2562" width="3.44140625" style="680" customWidth="1"/>
    <col min="2563" max="2564" width="4.21875" style="680" bestFit="1" customWidth="1"/>
    <col min="2565" max="2565" width="1.6640625" style="680" customWidth="1"/>
    <col min="2566" max="2567" width="4.21875" style="680" bestFit="1" customWidth="1"/>
    <col min="2568" max="2568" width="1.6640625" style="680" customWidth="1"/>
    <col min="2569" max="2570" width="4.21875" style="680" bestFit="1" customWidth="1"/>
    <col min="2571" max="2571" width="1.6640625" style="680" customWidth="1"/>
    <col min="2572" max="2573" width="3.44140625" style="680" bestFit="1" customWidth="1"/>
    <col min="2574" max="2574" width="1.6640625" style="680" customWidth="1"/>
    <col min="2575" max="2576" width="3.44140625" style="680" bestFit="1" customWidth="1"/>
    <col min="2577" max="2577" width="1.6640625" style="680" customWidth="1"/>
    <col min="2578" max="2579" width="3.44140625" style="680" bestFit="1" customWidth="1"/>
    <col min="2580" max="2580" width="1.6640625" style="680" customWidth="1"/>
    <col min="2581" max="2582" width="3.44140625" style="680" bestFit="1" customWidth="1"/>
    <col min="2583" max="2583" width="1.6640625" style="680" customWidth="1"/>
    <col min="2584" max="2585" width="3.44140625" style="680" bestFit="1" customWidth="1"/>
    <col min="2586" max="2586" width="1.6640625" style="680" customWidth="1"/>
    <col min="2587" max="2588" width="3.44140625" style="680" bestFit="1" customWidth="1"/>
    <col min="2589" max="2589" width="3.77734375" style="680" customWidth="1"/>
    <col min="2590" max="2590" width="0.44140625" style="680" customWidth="1"/>
    <col min="2591" max="2594" width="1.109375" style="680" customWidth="1"/>
    <col min="2595" max="2595" width="1.33203125" style="680" customWidth="1"/>
    <col min="2596" max="2596" width="1.21875" style="680" customWidth="1"/>
    <col min="2597" max="2597" width="1" style="680" customWidth="1"/>
    <col min="2598" max="2598" width="1.109375" style="680" customWidth="1"/>
    <col min="2599" max="2816" width="9" style="680"/>
    <col min="2817" max="2817" width="7.77734375" style="680" customWidth="1"/>
    <col min="2818" max="2818" width="3.44140625" style="680" customWidth="1"/>
    <col min="2819" max="2820" width="4.21875" style="680" bestFit="1" customWidth="1"/>
    <col min="2821" max="2821" width="1.6640625" style="680" customWidth="1"/>
    <col min="2822" max="2823" width="4.21875" style="680" bestFit="1" customWidth="1"/>
    <col min="2824" max="2824" width="1.6640625" style="680" customWidth="1"/>
    <col min="2825" max="2826" width="4.21875" style="680" bestFit="1" customWidth="1"/>
    <col min="2827" max="2827" width="1.6640625" style="680" customWidth="1"/>
    <col min="2828" max="2829" width="3.44140625" style="680" bestFit="1" customWidth="1"/>
    <col min="2830" max="2830" width="1.6640625" style="680" customWidth="1"/>
    <col min="2831" max="2832" width="3.44140625" style="680" bestFit="1" customWidth="1"/>
    <col min="2833" max="2833" width="1.6640625" style="680" customWidth="1"/>
    <col min="2834" max="2835" width="3.44140625" style="680" bestFit="1" customWidth="1"/>
    <col min="2836" max="2836" width="1.6640625" style="680" customWidth="1"/>
    <col min="2837" max="2838" width="3.44140625" style="680" bestFit="1" customWidth="1"/>
    <col min="2839" max="2839" width="1.6640625" style="680" customWidth="1"/>
    <col min="2840" max="2841" width="3.44140625" style="680" bestFit="1" customWidth="1"/>
    <col min="2842" max="2842" width="1.6640625" style="680" customWidth="1"/>
    <col min="2843" max="2844" width="3.44140625" style="680" bestFit="1" customWidth="1"/>
    <col min="2845" max="2845" width="3.77734375" style="680" customWidth="1"/>
    <col min="2846" max="2846" width="0.44140625" style="680" customWidth="1"/>
    <col min="2847" max="2850" width="1.109375" style="680" customWidth="1"/>
    <col min="2851" max="2851" width="1.33203125" style="680" customWidth="1"/>
    <col min="2852" max="2852" width="1.21875" style="680" customWidth="1"/>
    <col min="2853" max="2853" width="1" style="680" customWidth="1"/>
    <col min="2854" max="2854" width="1.109375" style="680" customWidth="1"/>
    <col min="2855" max="3072" width="9" style="680"/>
    <col min="3073" max="3073" width="7.77734375" style="680" customWidth="1"/>
    <col min="3074" max="3074" width="3.44140625" style="680" customWidth="1"/>
    <col min="3075" max="3076" width="4.21875" style="680" bestFit="1" customWidth="1"/>
    <col min="3077" max="3077" width="1.6640625" style="680" customWidth="1"/>
    <col min="3078" max="3079" width="4.21875" style="680" bestFit="1" customWidth="1"/>
    <col min="3080" max="3080" width="1.6640625" style="680" customWidth="1"/>
    <col min="3081" max="3082" width="4.21875" style="680" bestFit="1" customWidth="1"/>
    <col min="3083" max="3083" width="1.6640625" style="680" customWidth="1"/>
    <col min="3084" max="3085" width="3.44140625" style="680" bestFit="1" customWidth="1"/>
    <col min="3086" max="3086" width="1.6640625" style="680" customWidth="1"/>
    <col min="3087" max="3088" width="3.44140625" style="680" bestFit="1" customWidth="1"/>
    <col min="3089" max="3089" width="1.6640625" style="680" customWidth="1"/>
    <col min="3090" max="3091" width="3.44140625" style="680" bestFit="1" customWidth="1"/>
    <col min="3092" max="3092" width="1.6640625" style="680" customWidth="1"/>
    <col min="3093" max="3094" width="3.44140625" style="680" bestFit="1" customWidth="1"/>
    <col min="3095" max="3095" width="1.6640625" style="680" customWidth="1"/>
    <col min="3096" max="3097" width="3.44140625" style="680" bestFit="1" customWidth="1"/>
    <col min="3098" max="3098" width="1.6640625" style="680" customWidth="1"/>
    <col min="3099" max="3100" width="3.44140625" style="680" bestFit="1" customWidth="1"/>
    <col min="3101" max="3101" width="3.77734375" style="680" customWidth="1"/>
    <col min="3102" max="3102" width="0.44140625" style="680" customWidth="1"/>
    <col min="3103" max="3106" width="1.109375" style="680" customWidth="1"/>
    <col min="3107" max="3107" width="1.33203125" style="680" customWidth="1"/>
    <col min="3108" max="3108" width="1.21875" style="680" customWidth="1"/>
    <col min="3109" max="3109" width="1" style="680" customWidth="1"/>
    <col min="3110" max="3110" width="1.109375" style="680" customWidth="1"/>
    <col min="3111" max="3328" width="9" style="680"/>
    <col min="3329" max="3329" width="7.77734375" style="680" customWidth="1"/>
    <col min="3330" max="3330" width="3.44140625" style="680" customWidth="1"/>
    <col min="3331" max="3332" width="4.21875" style="680" bestFit="1" customWidth="1"/>
    <col min="3333" max="3333" width="1.6640625" style="680" customWidth="1"/>
    <col min="3334" max="3335" width="4.21875" style="680" bestFit="1" customWidth="1"/>
    <col min="3336" max="3336" width="1.6640625" style="680" customWidth="1"/>
    <col min="3337" max="3338" width="4.21875" style="680" bestFit="1" customWidth="1"/>
    <col min="3339" max="3339" width="1.6640625" style="680" customWidth="1"/>
    <col min="3340" max="3341" width="3.44140625" style="680" bestFit="1" customWidth="1"/>
    <col min="3342" max="3342" width="1.6640625" style="680" customWidth="1"/>
    <col min="3343" max="3344" width="3.44140625" style="680" bestFit="1" customWidth="1"/>
    <col min="3345" max="3345" width="1.6640625" style="680" customWidth="1"/>
    <col min="3346" max="3347" width="3.44140625" style="680" bestFit="1" customWidth="1"/>
    <col min="3348" max="3348" width="1.6640625" style="680" customWidth="1"/>
    <col min="3349" max="3350" width="3.44140625" style="680" bestFit="1" customWidth="1"/>
    <col min="3351" max="3351" width="1.6640625" style="680" customWidth="1"/>
    <col min="3352" max="3353" width="3.44140625" style="680" bestFit="1" customWidth="1"/>
    <col min="3354" max="3354" width="1.6640625" style="680" customWidth="1"/>
    <col min="3355" max="3356" width="3.44140625" style="680" bestFit="1" customWidth="1"/>
    <col min="3357" max="3357" width="3.77734375" style="680" customWidth="1"/>
    <col min="3358" max="3358" width="0.44140625" style="680" customWidth="1"/>
    <col min="3359" max="3362" width="1.109375" style="680" customWidth="1"/>
    <col min="3363" max="3363" width="1.33203125" style="680" customWidth="1"/>
    <col min="3364" max="3364" width="1.21875" style="680" customWidth="1"/>
    <col min="3365" max="3365" width="1" style="680" customWidth="1"/>
    <col min="3366" max="3366" width="1.109375" style="680" customWidth="1"/>
    <col min="3367" max="3584" width="9" style="680"/>
    <col min="3585" max="3585" width="7.77734375" style="680" customWidth="1"/>
    <col min="3586" max="3586" width="3.44140625" style="680" customWidth="1"/>
    <col min="3587" max="3588" width="4.21875" style="680" bestFit="1" customWidth="1"/>
    <col min="3589" max="3589" width="1.6640625" style="680" customWidth="1"/>
    <col min="3590" max="3591" width="4.21875" style="680" bestFit="1" customWidth="1"/>
    <col min="3592" max="3592" width="1.6640625" style="680" customWidth="1"/>
    <col min="3593" max="3594" width="4.21875" style="680" bestFit="1" customWidth="1"/>
    <col min="3595" max="3595" width="1.6640625" style="680" customWidth="1"/>
    <col min="3596" max="3597" width="3.44140625" style="680" bestFit="1" customWidth="1"/>
    <col min="3598" max="3598" width="1.6640625" style="680" customWidth="1"/>
    <col min="3599" max="3600" width="3.44140625" style="680" bestFit="1" customWidth="1"/>
    <col min="3601" max="3601" width="1.6640625" style="680" customWidth="1"/>
    <col min="3602" max="3603" width="3.44140625" style="680" bestFit="1" customWidth="1"/>
    <col min="3604" max="3604" width="1.6640625" style="680" customWidth="1"/>
    <col min="3605" max="3606" width="3.44140625" style="680" bestFit="1" customWidth="1"/>
    <col min="3607" max="3607" width="1.6640625" style="680" customWidth="1"/>
    <col min="3608" max="3609" width="3.44140625" style="680" bestFit="1" customWidth="1"/>
    <col min="3610" max="3610" width="1.6640625" style="680" customWidth="1"/>
    <col min="3611" max="3612" width="3.44140625" style="680" bestFit="1" customWidth="1"/>
    <col min="3613" max="3613" width="3.77734375" style="680" customWidth="1"/>
    <col min="3614" max="3614" width="0.44140625" style="680" customWidth="1"/>
    <col min="3615" max="3618" width="1.109375" style="680" customWidth="1"/>
    <col min="3619" max="3619" width="1.33203125" style="680" customWidth="1"/>
    <col min="3620" max="3620" width="1.21875" style="680" customWidth="1"/>
    <col min="3621" max="3621" width="1" style="680" customWidth="1"/>
    <col min="3622" max="3622" width="1.109375" style="680" customWidth="1"/>
    <col min="3623" max="3840" width="9" style="680"/>
    <col min="3841" max="3841" width="7.77734375" style="680" customWidth="1"/>
    <col min="3842" max="3842" width="3.44140625" style="680" customWidth="1"/>
    <col min="3843" max="3844" width="4.21875" style="680" bestFit="1" customWidth="1"/>
    <col min="3845" max="3845" width="1.6640625" style="680" customWidth="1"/>
    <col min="3846" max="3847" width="4.21875" style="680" bestFit="1" customWidth="1"/>
    <col min="3848" max="3848" width="1.6640625" style="680" customWidth="1"/>
    <col min="3849" max="3850" width="4.21875" style="680" bestFit="1" customWidth="1"/>
    <col min="3851" max="3851" width="1.6640625" style="680" customWidth="1"/>
    <col min="3852" max="3853" width="3.44140625" style="680" bestFit="1" customWidth="1"/>
    <col min="3854" max="3854" width="1.6640625" style="680" customWidth="1"/>
    <col min="3855" max="3856" width="3.44140625" style="680" bestFit="1" customWidth="1"/>
    <col min="3857" max="3857" width="1.6640625" style="680" customWidth="1"/>
    <col min="3858" max="3859" width="3.44140625" style="680" bestFit="1" customWidth="1"/>
    <col min="3860" max="3860" width="1.6640625" style="680" customWidth="1"/>
    <col min="3861" max="3862" width="3.44140625" style="680" bestFit="1" customWidth="1"/>
    <col min="3863" max="3863" width="1.6640625" style="680" customWidth="1"/>
    <col min="3864" max="3865" width="3.44140625" style="680" bestFit="1" customWidth="1"/>
    <col min="3866" max="3866" width="1.6640625" style="680" customWidth="1"/>
    <col min="3867" max="3868" width="3.44140625" style="680" bestFit="1" customWidth="1"/>
    <col min="3869" max="3869" width="3.77734375" style="680" customWidth="1"/>
    <col min="3870" max="3870" width="0.44140625" style="680" customWidth="1"/>
    <col min="3871" max="3874" width="1.109375" style="680" customWidth="1"/>
    <col min="3875" max="3875" width="1.33203125" style="680" customWidth="1"/>
    <col min="3876" max="3876" width="1.21875" style="680" customWidth="1"/>
    <col min="3877" max="3877" width="1" style="680" customWidth="1"/>
    <col min="3878" max="3878" width="1.109375" style="680" customWidth="1"/>
    <col min="3879" max="4096" width="9" style="680"/>
    <col min="4097" max="4097" width="7.77734375" style="680" customWidth="1"/>
    <col min="4098" max="4098" width="3.44140625" style="680" customWidth="1"/>
    <col min="4099" max="4100" width="4.21875" style="680" bestFit="1" customWidth="1"/>
    <col min="4101" max="4101" width="1.6640625" style="680" customWidth="1"/>
    <col min="4102" max="4103" width="4.21875" style="680" bestFit="1" customWidth="1"/>
    <col min="4104" max="4104" width="1.6640625" style="680" customWidth="1"/>
    <col min="4105" max="4106" width="4.21875" style="680" bestFit="1" customWidth="1"/>
    <col min="4107" max="4107" width="1.6640625" style="680" customWidth="1"/>
    <col min="4108" max="4109" width="3.44140625" style="680" bestFit="1" customWidth="1"/>
    <col min="4110" max="4110" width="1.6640625" style="680" customWidth="1"/>
    <col min="4111" max="4112" width="3.44140625" style="680" bestFit="1" customWidth="1"/>
    <col min="4113" max="4113" width="1.6640625" style="680" customWidth="1"/>
    <col min="4114" max="4115" width="3.44140625" style="680" bestFit="1" customWidth="1"/>
    <col min="4116" max="4116" width="1.6640625" style="680" customWidth="1"/>
    <col min="4117" max="4118" width="3.44140625" style="680" bestFit="1" customWidth="1"/>
    <col min="4119" max="4119" width="1.6640625" style="680" customWidth="1"/>
    <col min="4120" max="4121" width="3.44140625" style="680" bestFit="1" customWidth="1"/>
    <col min="4122" max="4122" width="1.6640625" style="680" customWidth="1"/>
    <col min="4123" max="4124" width="3.44140625" style="680" bestFit="1" customWidth="1"/>
    <col min="4125" max="4125" width="3.77734375" style="680" customWidth="1"/>
    <col min="4126" max="4126" width="0.44140625" style="680" customWidth="1"/>
    <col min="4127" max="4130" width="1.109375" style="680" customWidth="1"/>
    <col min="4131" max="4131" width="1.33203125" style="680" customWidth="1"/>
    <col min="4132" max="4132" width="1.21875" style="680" customWidth="1"/>
    <col min="4133" max="4133" width="1" style="680" customWidth="1"/>
    <col min="4134" max="4134" width="1.109375" style="680" customWidth="1"/>
    <col min="4135" max="4352" width="9" style="680"/>
    <col min="4353" max="4353" width="7.77734375" style="680" customWidth="1"/>
    <col min="4354" max="4354" width="3.44140625" style="680" customWidth="1"/>
    <col min="4355" max="4356" width="4.21875" style="680" bestFit="1" customWidth="1"/>
    <col min="4357" max="4357" width="1.6640625" style="680" customWidth="1"/>
    <col min="4358" max="4359" width="4.21875" style="680" bestFit="1" customWidth="1"/>
    <col min="4360" max="4360" width="1.6640625" style="680" customWidth="1"/>
    <col min="4361" max="4362" width="4.21875" style="680" bestFit="1" customWidth="1"/>
    <col min="4363" max="4363" width="1.6640625" style="680" customWidth="1"/>
    <col min="4364" max="4365" width="3.44140625" style="680" bestFit="1" customWidth="1"/>
    <col min="4366" max="4366" width="1.6640625" style="680" customWidth="1"/>
    <col min="4367" max="4368" width="3.44140625" style="680" bestFit="1" customWidth="1"/>
    <col min="4369" max="4369" width="1.6640625" style="680" customWidth="1"/>
    <col min="4370" max="4371" width="3.44140625" style="680" bestFit="1" customWidth="1"/>
    <col min="4372" max="4372" width="1.6640625" style="680" customWidth="1"/>
    <col min="4373" max="4374" width="3.44140625" style="680" bestFit="1" customWidth="1"/>
    <col min="4375" max="4375" width="1.6640625" style="680" customWidth="1"/>
    <col min="4376" max="4377" width="3.44140625" style="680" bestFit="1" customWidth="1"/>
    <col min="4378" max="4378" width="1.6640625" style="680" customWidth="1"/>
    <col min="4379" max="4380" width="3.44140625" style="680" bestFit="1" customWidth="1"/>
    <col min="4381" max="4381" width="3.77734375" style="680" customWidth="1"/>
    <col min="4382" max="4382" width="0.44140625" style="680" customWidth="1"/>
    <col min="4383" max="4386" width="1.109375" style="680" customWidth="1"/>
    <col min="4387" max="4387" width="1.33203125" style="680" customWidth="1"/>
    <col min="4388" max="4388" width="1.21875" style="680" customWidth="1"/>
    <col min="4389" max="4389" width="1" style="680" customWidth="1"/>
    <col min="4390" max="4390" width="1.109375" style="680" customWidth="1"/>
    <col min="4391" max="4608" width="9" style="680"/>
    <col min="4609" max="4609" width="7.77734375" style="680" customWidth="1"/>
    <col min="4610" max="4610" width="3.44140625" style="680" customWidth="1"/>
    <col min="4611" max="4612" width="4.21875" style="680" bestFit="1" customWidth="1"/>
    <col min="4613" max="4613" width="1.6640625" style="680" customWidth="1"/>
    <col min="4614" max="4615" width="4.21875" style="680" bestFit="1" customWidth="1"/>
    <col min="4616" max="4616" width="1.6640625" style="680" customWidth="1"/>
    <col min="4617" max="4618" width="4.21875" style="680" bestFit="1" customWidth="1"/>
    <col min="4619" max="4619" width="1.6640625" style="680" customWidth="1"/>
    <col min="4620" max="4621" width="3.44140625" style="680" bestFit="1" customWidth="1"/>
    <col min="4622" max="4622" width="1.6640625" style="680" customWidth="1"/>
    <col min="4623" max="4624" width="3.44140625" style="680" bestFit="1" customWidth="1"/>
    <col min="4625" max="4625" width="1.6640625" style="680" customWidth="1"/>
    <col min="4626" max="4627" width="3.44140625" style="680" bestFit="1" customWidth="1"/>
    <col min="4628" max="4628" width="1.6640625" style="680" customWidth="1"/>
    <col min="4629" max="4630" width="3.44140625" style="680" bestFit="1" customWidth="1"/>
    <col min="4631" max="4631" width="1.6640625" style="680" customWidth="1"/>
    <col min="4632" max="4633" width="3.44140625" style="680" bestFit="1" customWidth="1"/>
    <col min="4634" max="4634" width="1.6640625" style="680" customWidth="1"/>
    <col min="4635" max="4636" width="3.44140625" style="680" bestFit="1" customWidth="1"/>
    <col min="4637" max="4637" width="3.77734375" style="680" customWidth="1"/>
    <col min="4638" max="4638" width="0.44140625" style="680" customWidth="1"/>
    <col min="4639" max="4642" width="1.109375" style="680" customWidth="1"/>
    <col min="4643" max="4643" width="1.33203125" style="680" customWidth="1"/>
    <col min="4644" max="4644" width="1.21875" style="680" customWidth="1"/>
    <col min="4645" max="4645" width="1" style="680" customWidth="1"/>
    <col min="4646" max="4646" width="1.109375" style="680" customWidth="1"/>
    <col min="4647" max="4864" width="9" style="680"/>
    <col min="4865" max="4865" width="7.77734375" style="680" customWidth="1"/>
    <col min="4866" max="4866" width="3.44140625" style="680" customWidth="1"/>
    <col min="4867" max="4868" width="4.21875" style="680" bestFit="1" customWidth="1"/>
    <col min="4869" max="4869" width="1.6640625" style="680" customWidth="1"/>
    <col min="4870" max="4871" width="4.21875" style="680" bestFit="1" customWidth="1"/>
    <col min="4872" max="4872" width="1.6640625" style="680" customWidth="1"/>
    <col min="4873" max="4874" width="4.21875" style="680" bestFit="1" customWidth="1"/>
    <col min="4875" max="4875" width="1.6640625" style="680" customWidth="1"/>
    <col min="4876" max="4877" width="3.44140625" style="680" bestFit="1" customWidth="1"/>
    <col min="4878" max="4878" width="1.6640625" style="680" customWidth="1"/>
    <col min="4879" max="4880" width="3.44140625" style="680" bestFit="1" customWidth="1"/>
    <col min="4881" max="4881" width="1.6640625" style="680" customWidth="1"/>
    <col min="4882" max="4883" width="3.44140625" style="680" bestFit="1" customWidth="1"/>
    <col min="4884" max="4884" width="1.6640625" style="680" customWidth="1"/>
    <col min="4885" max="4886" width="3.44140625" style="680" bestFit="1" customWidth="1"/>
    <col min="4887" max="4887" width="1.6640625" style="680" customWidth="1"/>
    <col min="4888" max="4889" width="3.44140625" style="680" bestFit="1" customWidth="1"/>
    <col min="4890" max="4890" width="1.6640625" style="680" customWidth="1"/>
    <col min="4891" max="4892" width="3.44140625" style="680" bestFit="1" customWidth="1"/>
    <col min="4893" max="4893" width="3.77734375" style="680" customWidth="1"/>
    <col min="4894" max="4894" width="0.44140625" style="680" customWidth="1"/>
    <col min="4895" max="4898" width="1.109375" style="680" customWidth="1"/>
    <col min="4899" max="4899" width="1.33203125" style="680" customWidth="1"/>
    <col min="4900" max="4900" width="1.21875" style="680" customWidth="1"/>
    <col min="4901" max="4901" width="1" style="680" customWidth="1"/>
    <col min="4902" max="4902" width="1.109375" style="680" customWidth="1"/>
    <col min="4903" max="5120" width="9" style="680"/>
    <col min="5121" max="5121" width="7.77734375" style="680" customWidth="1"/>
    <col min="5122" max="5122" width="3.44140625" style="680" customWidth="1"/>
    <col min="5123" max="5124" width="4.21875" style="680" bestFit="1" customWidth="1"/>
    <col min="5125" max="5125" width="1.6640625" style="680" customWidth="1"/>
    <col min="5126" max="5127" width="4.21875" style="680" bestFit="1" customWidth="1"/>
    <col min="5128" max="5128" width="1.6640625" style="680" customWidth="1"/>
    <col min="5129" max="5130" width="4.21875" style="680" bestFit="1" customWidth="1"/>
    <col min="5131" max="5131" width="1.6640625" style="680" customWidth="1"/>
    <col min="5132" max="5133" width="3.44140625" style="680" bestFit="1" customWidth="1"/>
    <col min="5134" max="5134" width="1.6640625" style="680" customWidth="1"/>
    <col min="5135" max="5136" width="3.44140625" style="680" bestFit="1" customWidth="1"/>
    <col min="5137" max="5137" width="1.6640625" style="680" customWidth="1"/>
    <col min="5138" max="5139" width="3.44140625" style="680" bestFit="1" customWidth="1"/>
    <col min="5140" max="5140" width="1.6640625" style="680" customWidth="1"/>
    <col min="5141" max="5142" width="3.44140625" style="680" bestFit="1" customWidth="1"/>
    <col min="5143" max="5143" width="1.6640625" style="680" customWidth="1"/>
    <col min="5144" max="5145" width="3.44140625" style="680" bestFit="1" customWidth="1"/>
    <col min="5146" max="5146" width="1.6640625" style="680" customWidth="1"/>
    <col min="5147" max="5148" width="3.44140625" style="680" bestFit="1" customWidth="1"/>
    <col min="5149" max="5149" width="3.77734375" style="680" customWidth="1"/>
    <col min="5150" max="5150" width="0.44140625" style="680" customWidth="1"/>
    <col min="5151" max="5154" width="1.109375" style="680" customWidth="1"/>
    <col min="5155" max="5155" width="1.33203125" style="680" customWidth="1"/>
    <col min="5156" max="5156" width="1.21875" style="680" customWidth="1"/>
    <col min="5157" max="5157" width="1" style="680" customWidth="1"/>
    <col min="5158" max="5158" width="1.109375" style="680" customWidth="1"/>
    <col min="5159" max="5376" width="9" style="680"/>
    <col min="5377" max="5377" width="7.77734375" style="680" customWidth="1"/>
    <col min="5378" max="5378" width="3.44140625" style="680" customWidth="1"/>
    <col min="5379" max="5380" width="4.21875" style="680" bestFit="1" customWidth="1"/>
    <col min="5381" max="5381" width="1.6640625" style="680" customWidth="1"/>
    <col min="5382" max="5383" width="4.21875" style="680" bestFit="1" customWidth="1"/>
    <col min="5384" max="5384" width="1.6640625" style="680" customWidth="1"/>
    <col min="5385" max="5386" width="4.21875" style="680" bestFit="1" customWidth="1"/>
    <col min="5387" max="5387" width="1.6640625" style="680" customWidth="1"/>
    <col min="5388" max="5389" width="3.44140625" style="680" bestFit="1" customWidth="1"/>
    <col min="5390" max="5390" width="1.6640625" style="680" customWidth="1"/>
    <col min="5391" max="5392" width="3.44140625" style="680" bestFit="1" customWidth="1"/>
    <col min="5393" max="5393" width="1.6640625" style="680" customWidth="1"/>
    <col min="5394" max="5395" width="3.44140625" style="680" bestFit="1" customWidth="1"/>
    <col min="5396" max="5396" width="1.6640625" style="680" customWidth="1"/>
    <col min="5397" max="5398" width="3.44140625" style="680" bestFit="1" customWidth="1"/>
    <col min="5399" max="5399" width="1.6640625" style="680" customWidth="1"/>
    <col min="5400" max="5401" width="3.44140625" style="680" bestFit="1" customWidth="1"/>
    <col min="5402" max="5402" width="1.6640625" style="680" customWidth="1"/>
    <col min="5403" max="5404" width="3.44140625" style="680" bestFit="1" customWidth="1"/>
    <col min="5405" max="5405" width="3.77734375" style="680" customWidth="1"/>
    <col min="5406" max="5406" width="0.44140625" style="680" customWidth="1"/>
    <col min="5407" max="5410" width="1.109375" style="680" customWidth="1"/>
    <col min="5411" max="5411" width="1.33203125" style="680" customWidth="1"/>
    <col min="5412" max="5412" width="1.21875" style="680" customWidth="1"/>
    <col min="5413" max="5413" width="1" style="680" customWidth="1"/>
    <col min="5414" max="5414" width="1.109375" style="680" customWidth="1"/>
    <col min="5415" max="5632" width="9" style="680"/>
    <col min="5633" max="5633" width="7.77734375" style="680" customWidth="1"/>
    <col min="5634" max="5634" width="3.44140625" style="680" customWidth="1"/>
    <col min="5635" max="5636" width="4.21875" style="680" bestFit="1" customWidth="1"/>
    <col min="5637" max="5637" width="1.6640625" style="680" customWidth="1"/>
    <col min="5638" max="5639" width="4.21875" style="680" bestFit="1" customWidth="1"/>
    <col min="5640" max="5640" width="1.6640625" style="680" customWidth="1"/>
    <col min="5641" max="5642" width="4.21875" style="680" bestFit="1" customWidth="1"/>
    <col min="5643" max="5643" width="1.6640625" style="680" customWidth="1"/>
    <col min="5644" max="5645" width="3.44140625" style="680" bestFit="1" customWidth="1"/>
    <col min="5646" max="5646" width="1.6640625" style="680" customWidth="1"/>
    <col min="5647" max="5648" width="3.44140625" style="680" bestFit="1" customWidth="1"/>
    <col min="5649" max="5649" width="1.6640625" style="680" customWidth="1"/>
    <col min="5650" max="5651" width="3.44140625" style="680" bestFit="1" customWidth="1"/>
    <col min="5652" max="5652" width="1.6640625" style="680" customWidth="1"/>
    <col min="5653" max="5654" width="3.44140625" style="680" bestFit="1" customWidth="1"/>
    <col min="5655" max="5655" width="1.6640625" style="680" customWidth="1"/>
    <col min="5656" max="5657" width="3.44140625" style="680" bestFit="1" customWidth="1"/>
    <col min="5658" max="5658" width="1.6640625" style="680" customWidth="1"/>
    <col min="5659" max="5660" width="3.44140625" style="680" bestFit="1" customWidth="1"/>
    <col min="5661" max="5661" width="3.77734375" style="680" customWidth="1"/>
    <col min="5662" max="5662" width="0.44140625" style="680" customWidth="1"/>
    <col min="5663" max="5666" width="1.109375" style="680" customWidth="1"/>
    <col min="5667" max="5667" width="1.33203125" style="680" customWidth="1"/>
    <col min="5668" max="5668" width="1.21875" style="680" customWidth="1"/>
    <col min="5669" max="5669" width="1" style="680" customWidth="1"/>
    <col min="5670" max="5670" width="1.109375" style="680" customWidth="1"/>
    <col min="5671" max="5888" width="9" style="680"/>
    <col min="5889" max="5889" width="7.77734375" style="680" customWidth="1"/>
    <col min="5890" max="5890" width="3.44140625" style="680" customWidth="1"/>
    <col min="5891" max="5892" width="4.21875" style="680" bestFit="1" customWidth="1"/>
    <col min="5893" max="5893" width="1.6640625" style="680" customWidth="1"/>
    <col min="5894" max="5895" width="4.21875" style="680" bestFit="1" customWidth="1"/>
    <col min="5896" max="5896" width="1.6640625" style="680" customWidth="1"/>
    <col min="5897" max="5898" width="4.21875" style="680" bestFit="1" customWidth="1"/>
    <col min="5899" max="5899" width="1.6640625" style="680" customWidth="1"/>
    <col min="5900" max="5901" width="3.44140625" style="680" bestFit="1" customWidth="1"/>
    <col min="5902" max="5902" width="1.6640625" style="680" customWidth="1"/>
    <col min="5903" max="5904" width="3.44140625" style="680" bestFit="1" customWidth="1"/>
    <col min="5905" max="5905" width="1.6640625" style="680" customWidth="1"/>
    <col min="5906" max="5907" width="3.44140625" style="680" bestFit="1" customWidth="1"/>
    <col min="5908" max="5908" width="1.6640625" style="680" customWidth="1"/>
    <col min="5909" max="5910" width="3.44140625" style="680" bestFit="1" customWidth="1"/>
    <col min="5911" max="5911" width="1.6640625" style="680" customWidth="1"/>
    <col min="5912" max="5913" width="3.44140625" style="680" bestFit="1" customWidth="1"/>
    <col min="5914" max="5914" width="1.6640625" style="680" customWidth="1"/>
    <col min="5915" max="5916" width="3.44140625" style="680" bestFit="1" customWidth="1"/>
    <col min="5917" max="5917" width="3.77734375" style="680" customWidth="1"/>
    <col min="5918" max="5918" width="0.44140625" style="680" customWidth="1"/>
    <col min="5919" max="5922" width="1.109375" style="680" customWidth="1"/>
    <col min="5923" max="5923" width="1.33203125" style="680" customWidth="1"/>
    <col min="5924" max="5924" width="1.21875" style="680" customWidth="1"/>
    <col min="5925" max="5925" width="1" style="680" customWidth="1"/>
    <col min="5926" max="5926" width="1.109375" style="680" customWidth="1"/>
    <col min="5927" max="6144" width="9" style="680"/>
    <col min="6145" max="6145" width="7.77734375" style="680" customWidth="1"/>
    <col min="6146" max="6146" width="3.44140625" style="680" customWidth="1"/>
    <col min="6147" max="6148" width="4.21875" style="680" bestFit="1" customWidth="1"/>
    <col min="6149" max="6149" width="1.6640625" style="680" customWidth="1"/>
    <col min="6150" max="6151" width="4.21875" style="680" bestFit="1" customWidth="1"/>
    <col min="6152" max="6152" width="1.6640625" style="680" customWidth="1"/>
    <col min="6153" max="6154" width="4.21875" style="680" bestFit="1" customWidth="1"/>
    <col min="6155" max="6155" width="1.6640625" style="680" customWidth="1"/>
    <col min="6156" max="6157" width="3.44140625" style="680" bestFit="1" customWidth="1"/>
    <col min="6158" max="6158" width="1.6640625" style="680" customWidth="1"/>
    <col min="6159" max="6160" width="3.44140625" style="680" bestFit="1" customWidth="1"/>
    <col min="6161" max="6161" width="1.6640625" style="680" customWidth="1"/>
    <col min="6162" max="6163" width="3.44140625" style="680" bestFit="1" customWidth="1"/>
    <col min="6164" max="6164" width="1.6640625" style="680" customWidth="1"/>
    <col min="6165" max="6166" width="3.44140625" style="680" bestFit="1" customWidth="1"/>
    <col min="6167" max="6167" width="1.6640625" style="680" customWidth="1"/>
    <col min="6168" max="6169" width="3.44140625" style="680" bestFit="1" customWidth="1"/>
    <col min="6170" max="6170" width="1.6640625" style="680" customWidth="1"/>
    <col min="6171" max="6172" width="3.44140625" style="680" bestFit="1" customWidth="1"/>
    <col min="6173" max="6173" width="3.77734375" style="680" customWidth="1"/>
    <col min="6174" max="6174" width="0.44140625" style="680" customWidth="1"/>
    <col min="6175" max="6178" width="1.109375" style="680" customWidth="1"/>
    <col min="6179" max="6179" width="1.33203125" style="680" customWidth="1"/>
    <col min="6180" max="6180" width="1.21875" style="680" customWidth="1"/>
    <col min="6181" max="6181" width="1" style="680" customWidth="1"/>
    <col min="6182" max="6182" width="1.109375" style="680" customWidth="1"/>
    <col min="6183" max="6400" width="9" style="680"/>
    <col min="6401" max="6401" width="7.77734375" style="680" customWidth="1"/>
    <col min="6402" max="6402" width="3.44140625" style="680" customWidth="1"/>
    <col min="6403" max="6404" width="4.21875" style="680" bestFit="1" customWidth="1"/>
    <col min="6405" max="6405" width="1.6640625" style="680" customWidth="1"/>
    <col min="6406" max="6407" width="4.21875" style="680" bestFit="1" customWidth="1"/>
    <col min="6408" max="6408" width="1.6640625" style="680" customWidth="1"/>
    <col min="6409" max="6410" width="4.21875" style="680" bestFit="1" customWidth="1"/>
    <col min="6411" max="6411" width="1.6640625" style="680" customWidth="1"/>
    <col min="6412" max="6413" width="3.44140625" style="680" bestFit="1" customWidth="1"/>
    <col min="6414" max="6414" width="1.6640625" style="680" customWidth="1"/>
    <col min="6415" max="6416" width="3.44140625" style="680" bestFit="1" customWidth="1"/>
    <col min="6417" max="6417" width="1.6640625" style="680" customWidth="1"/>
    <col min="6418" max="6419" width="3.44140625" style="680" bestFit="1" customWidth="1"/>
    <col min="6420" max="6420" width="1.6640625" style="680" customWidth="1"/>
    <col min="6421" max="6422" width="3.44140625" style="680" bestFit="1" customWidth="1"/>
    <col min="6423" max="6423" width="1.6640625" style="680" customWidth="1"/>
    <col min="6424" max="6425" width="3.44140625" style="680" bestFit="1" customWidth="1"/>
    <col min="6426" max="6426" width="1.6640625" style="680" customWidth="1"/>
    <col min="6427" max="6428" width="3.44140625" style="680" bestFit="1" customWidth="1"/>
    <col min="6429" max="6429" width="3.77734375" style="680" customWidth="1"/>
    <col min="6430" max="6430" width="0.44140625" style="680" customWidth="1"/>
    <col min="6431" max="6434" width="1.109375" style="680" customWidth="1"/>
    <col min="6435" max="6435" width="1.33203125" style="680" customWidth="1"/>
    <col min="6436" max="6436" width="1.21875" style="680" customWidth="1"/>
    <col min="6437" max="6437" width="1" style="680" customWidth="1"/>
    <col min="6438" max="6438" width="1.109375" style="680" customWidth="1"/>
    <col min="6439" max="6656" width="9" style="680"/>
    <col min="6657" max="6657" width="7.77734375" style="680" customWidth="1"/>
    <col min="6658" max="6658" width="3.44140625" style="680" customWidth="1"/>
    <col min="6659" max="6660" width="4.21875" style="680" bestFit="1" customWidth="1"/>
    <col min="6661" max="6661" width="1.6640625" style="680" customWidth="1"/>
    <col min="6662" max="6663" width="4.21875" style="680" bestFit="1" customWidth="1"/>
    <col min="6664" max="6664" width="1.6640625" style="680" customWidth="1"/>
    <col min="6665" max="6666" width="4.21875" style="680" bestFit="1" customWidth="1"/>
    <col min="6667" max="6667" width="1.6640625" style="680" customWidth="1"/>
    <col min="6668" max="6669" width="3.44140625" style="680" bestFit="1" customWidth="1"/>
    <col min="6670" max="6670" width="1.6640625" style="680" customWidth="1"/>
    <col min="6671" max="6672" width="3.44140625" style="680" bestFit="1" customWidth="1"/>
    <col min="6673" max="6673" width="1.6640625" style="680" customWidth="1"/>
    <col min="6674" max="6675" width="3.44140625" style="680" bestFit="1" customWidth="1"/>
    <col min="6676" max="6676" width="1.6640625" style="680" customWidth="1"/>
    <col min="6677" max="6678" width="3.44140625" style="680" bestFit="1" customWidth="1"/>
    <col min="6679" max="6679" width="1.6640625" style="680" customWidth="1"/>
    <col min="6680" max="6681" width="3.44140625" style="680" bestFit="1" customWidth="1"/>
    <col min="6682" max="6682" width="1.6640625" style="680" customWidth="1"/>
    <col min="6683" max="6684" width="3.44140625" style="680" bestFit="1" customWidth="1"/>
    <col min="6685" max="6685" width="3.77734375" style="680" customWidth="1"/>
    <col min="6686" max="6686" width="0.44140625" style="680" customWidth="1"/>
    <col min="6687" max="6690" width="1.109375" style="680" customWidth="1"/>
    <col min="6691" max="6691" width="1.33203125" style="680" customWidth="1"/>
    <col min="6692" max="6692" width="1.21875" style="680" customWidth="1"/>
    <col min="6693" max="6693" width="1" style="680" customWidth="1"/>
    <col min="6694" max="6694" width="1.109375" style="680" customWidth="1"/>
    <col min="6695" max="6912" width="9" style="680"/>
    <col min="6913" max="6913" width="7.77734375" style="680" customWidth="1"/>
    <col min="6914" max="6914" width="3.44140625" style="680" customWidth="1"/>
    <col min="6915" max="6916" width="4.21875" style="680" bestFit="1" customWidth="1"/>
    <col min="6917" max="6917" width="1.6640625" style="680" customWidth="1"/>
    <col min="6918" max="6919" width="4.21875" style="680" bestFit="1" customWidth="1"/>
    <col min="6920" max="6920" width="1.6640625" style="680" customWidth="1"/>
    <col min="6921" max="6922" width="4.21875" style="680" bestFit="1" customWidth="1"/>
    <col min="6923" max="6923" width="1.6640625" style="680" customWidth="1"/>
    <col min="6924" max="6925" width="3.44140625" style="680" bestFit="1" customWidth="1"/>
    <col min="6926" max="6926" width="1.6640625" style="680" customWidth="1"/>
    <col min="6927" max="6928" width="3.44140625" style="680" bestFit="1" customWidth="1"/>
    <col min="6929" max="6929" width="1.6640625" style="680" customWidth="1"/>
    <col min="6930" max="6931" width="3.44140625" style="680" bestFit="1" customWidth="1"/>
    <col min="6932" max="6932" width="1.6640625" style="680" customWidth="1"/>
    <col min="6933" max="6934" width="3.44140625" style="680" bestFit="1" customWidth="1"/>
    <col min="6935" max="6935" width="1.6640625" style="680" customWidth="1"/>
    <col min="6936" max="6937" width="3.44140625" style="680" bestFit="1" customWidth="1"/>
    <col min="6938" max="6938" width="1.6640625" style="680" customWidth="1"/>
    <col min="6939" max="6940" width="3.44140625" style="680" bestFit="1" customWidth="1"/>
    <col min="6941" max="6941" width="3.77734375" style="680" customWidth="1"/>
    <col min="6942" max="6942" width="0.44140625" style="680" customWidth="1"/>
    <col min="6943" max="6946" width="1.109375" style="680" customWidth="1"/>
    <col min="6947" max="6947" width="1.33203125" style="680" customWidth="1"/>
    <col min="6948" max="6948" width="1.21875" style="680" customWidth="1"/>
    <col min="6949" max="6949" width="1" style="680" customWidth="1"/>
    <col min="6950" max="6950" width="1.109375" style="680" customWidth="1"/>
    <col min="6951" max="7168" width="9" style="680"/>
    <col min="7169" max="7169" width="7.77734375" style="680" customWidth="1"/>
    <col min="7170" max="7170" width="3.44140625" style="680" customWidth="1"/>
    <col min="7171" max="7172" width="4.21875" style="680" bestFit="1" customWidth="1"/>
    <col min="7173" max="7173" width="1.6640625" style="680" customWidth="1"/>
    <col min="7174" max="7175" width="4.21875" style="680" bestFit="1" customWidth="1"/>
    <col min="7176" max="7176" width="1.6640625" style="680" customWidth="1"/>
    <col min="7177" max="7178" width="4.21875" style="680" bestFit="1" customWidth="1"/>
    <col min="7179" max="7179" width="1.6640625" style="680" customWidth="1"/>
    <col min="7180" max="7181" width="3.44140625" style="680" bestFit="1" customWidth="1"/>
    <col min="7182" max="7182" width="1.6640625" style="680" customWidth="1"/>
    <col min="7183" max="7184" width="3.44140625" style="680" bestFit="1" customWidth="1"/>
    <col min="7185" max="7185" width="1.6640625" style="680" customWidth="1"/>
    <col min="7186" max="7187" width="3.44140625" style="680" bestFit="1" customWidth="1"/>
    <col min="7188" max="7188" width="1.6640625" style="680" customWidth="1"/>
    <col min="7189" max="7190" width="3.44140625" style="680" bestFit="1" customWidth="1"/>
    <col min="7191" max="7191" width="1.6640625" style="680" customWidth="1"/>
    <col min="7192" max="7193" width="3.44140625" style="680" bestFit="1" customWidth="1"/>
    <col min="7194" max="7194" width="1.6640625" style="680" customWidth="1"/>
    <col min="7195" max="7196" width="3.44140625" style="680" bestFit="1" customWidth="1"/>
    <col min="7197" max="7197" width="3.77734375" style="680" customWidth="1"/>
    <col min="7198" max="7198" width="0.44140625" style="680" customWidth="1"/>
    <col min="7199" max="7202" width="1.109375" style="680" customWidth="1"/>
    <col min="7203" max="7203" width="1.33203125" style="680" customWidth="1"/>
    <col min="7204" max="7204" width="1.21875" style="680" customWidth="1"/>
    <col min="7205" max="7205" width="1" style="680" customWidth="1"/>
    <col min="7206" max="7206" width="1.109375" style="680" customWidth="1"/>
    <col min="7207" max="7424" width="9" style="680"/>
    <col min="7425" max="7425" width="7.77734375" style="680" customWidth="1"/>
    <col min="7426" max="7426" width="3.44140625" style="680" customWidth="1"/>
    <col min="7427" max="7428" width="4.21875" style="680" bestFit="1" customWidth="1"/>
    <col min="7429" max="7429" width="1.6640625" style="680" customWidth="1"/>
    <col min="7430" max="7431" width="4.21875" style="680" bestFit="1" customWidth="1"/>
    <col min="7432" max="7432" width="1.6640625" style="680" customWidth="1"/>
    <col min="7433" max="7434" width="4.21875" style="680" bestFit="1" customWidth="1"/>
    <col min="7435" max="7435" width="1.6640625" style="680" customWidth="1"/>
    <col min="7436" max="7437" width="3.44140625" style="680" bestFit="1" customWidth="1"/>
    <col min="7438" max="7438" width="1.6640625" style="680" customWidth="1"/>
    <col min="7439" max="7440" width="3.44140625" style="680" bestFit="1" customWidth="1"/>
    <col min="7441" max="7441" width="1.6640625" style="680" customWidth="1"/>
    <col min="7442" max="7443" width="3.44140625" style="680" bestFit="1" customWidth="1"/>
    <col min="7444" max="7444" width="1.6640625" style="680" customWidth="1"/>
    <col min="7445" max="7446" width="3.44140625" style="680" bestFit="1" customWidth="1"/>
    <col min="7447" max="7447" width="1.6640625" style="680" customWidth="1"/>
    <col min="7448" max="7449" width="3.44140625" style="680" bestFit="1" customWidth="1"/>
    <col min="7450" max="7450" width="1.6640625" style="680" customWidth="1"/>
    <col min="7451" max="7452" width="3.44140625" style="680" bestFit="1" customWidth="1"/>
    <col min="7453" max="7453" width="3.77734375" style="680" customWidth="1"/>
    <col min="7454" max="7454" width="0.44140625" style="680" customWidth="1"/>
    <col min="7455" max="7458" width="1.109375" style="680" customWidth="1"/>
    <col min="7459" max="7459" width="1.33203125" style="680" customWidth="1"/>
    <col min="7460" max="7460" width="1.21875" style="680" customWidth="1"/>
    <col min="7461" max="7461" width="1" style="680" customWidth="1"/>
    <col min="7462" max="7462" width="1.109375" style="680" customWidth="1"/>
    <col min="7463" max="7680" width="9" style="680"/>
    <col min="7681" max="7681" width="7.77734375" style="680" customWidth="1"/>
    <col min="7682" max="7682" width="3.44140625" style="680" customWidth="1"/>
    <col min="7683" max="7684" width="4.21875" style="680" bestFit="1" customWidth="1"/>
    <col min="7685" max="7685" width="1.6640625" style="680" customWidth="1"/>
    <col min="7686" max="7687" width="4.21875" style="680" bestFit="1" customWidth="1"/>
    <col min="7688" max="7688" width="1.6640625" style="680" customWidth="1"/>
    <col min="7689" max="7690" width="4.21875" style="680" bestFit="1" customWidth="1"/>
    <col min="7691" max="7691" width="1.6640625" style="680" customWidth="1"/>
    <col min="7692" max="7693" width="3.44140625" style="680" bestFit="1" customWidth="1"/>
    <col min="7694" max="7694" width="1.6640625" style="680" customWidth="1"/>
    <col min="7695" max="7696" width="3.44140625" style="680" bestFit="1" customWidth="1"/>
    <col min="7697" max="7697" width="1.6640625" style="680" customWidth="1"/>
    <col min="7698" max="7699" width="3.44140625" style="680" bestFit="1" customWidth="1"/>
    <col min="7700" max="7700" width="1.6640625" style="680" customWidth="1"/>
    <col min="7701" max="7702" width="3.44140625" style="680" bestFit="1" customWidth="1"/>
    <col min="7703" max="7703" width="1.6640625" style="680" customWidth="1"/>
    <col min="7704" max="7705" width="3.44140625" style="680" bestFit="1" customWidth="1"/>
    <col min="7706" max="7706" width="1.6640625" style="680" customWidth="1"/>
    <col min="7707" max="7708" width="3.44140625" style="680" bestFit="1" customWidth="1"/>
    <col min="7709" max="7709" width="3.77734375" style="680" customWidth="1"/>
    <col min="7710" max="7710" width="0.44140625" style="680" customWidth="1"/>
    <col min="7711" max="7714" width="1.109375" style="680" customWidth="1"/>
    <col min="7715" max="7715" width="1.33203125" style="680" customWidth="1"/>
    <col min="7716" max="7716" width="1.21875" style="680" customWidth="1"/>
    <col min="7717" max="7717" width="1" style="680" customWidth="1"/>
    <col min="7718" max="7718" width="1.109375" style="680" customWidth="1"/>
    <col min="7719" max="7936" width="9" style="680"/>
    <col min="7937" max="7937" width="7.77734375" style="680" customWidth="1"/>
    <col min="7938" max="7938" width="3.44140625" style="680" customWidth="1"/>
    <col min="7939" max="7940" width="4.21875" style="680" bestFit="1" customWidth="1"/>
    <col min="7941" max="7941" width="1.6640625" style="680" customWidth="1"/>
    <col min="7942" max="7943" width="4.21875" style="680" bestFit="1" customWidth="1"/>
    <col min="7944" max="7944" width="1.6640625" style="680" customWidth="1"/>
    <col min="7945" max="7946" width="4.21875" style="680" bestFit="1" customWidth="1"/>
    <col min="7947" max="7947" width="1.6640625" style="680" customWidth="1"/>
    <col min="7948" max="7949" width="3.44140625" style="680" bestFit="1" customWidth="1"/>
    <col min="7950" max="7950" width="1.6640625" style="680" customWidth="1"/>
    <col min="7951" max="7952" width="3.44140625" style="680" bestFit="1" customWidth="1"/>
    <col min="7953" max="7953" width="1.6640625" style="680" customWidth="1"/>
    <col min="7954" max="7955" width="3.44140625" style="680" bestFit="1" customWidth="1"/>
    <col min="7956" max="7956" width="1.6640625" style="680" customWidth="1"/>
    <col min="7957" max="7958" width="3.44140625" style="680" bestFit="1" customWidth="1"/>
    <col min="7959" max="7959" width="1.6640625" style="680" customWidth="1"/>
    <col min="7960" max="7961" width="3.44140625" style="680" bestFit="1" customWidth="1"/>
    <col min="7962" max="7962" width="1.6640625" style="680" customWidth="1"/>
    <col min="7963" max="7964" width="3.44140625" style="680" bestFit="1" customWidth="1"/>
    <col min="7965" max="7965" width="3.77734375" style="680" customWidth="1"/>
    <col min="7966" max="7966" width="0.44140625" style="680" customWidth="1"/>
    <col min="7967" max="7970" width="1.109375" style="680" customWidth="1"/>
    <col min="7971" max="7971" width="1.33203125" style="680" customWidth="1"/>
    <col min="7972" max="7972" width="1.21875" style="680" customWidth="1"/>
    <col min="7973" max="7973" width="1" style="680" customWidth="1"/>
    <col min="7974" max="7974" width="1.109375" style="680" customWidth="1"/>
    <col min="7975" max="8192" width="9" style="680"/>
    <col min="8193" max="8193" width="7.77734375" style="680" customWidth="1"/>
    <col min="8194" max="8194" width="3.44140625" style="680" customWidth="1"/>
    <col min="8195" max="8196" width="4.21875" style="680" bestFit="1" customWidth="1"/>
    <col min="8197" max="8197" width="1.6640625" style="680" customWidth="1"/>
    <col min="8198" max="8199" width="4.21875" style="680" bestFit="1" customWidth="1"/>
    <col min="8200" max="8200" width="1.6640625" style="680" customWidth="1"/>
    <col min="8201" max="8202" width="4.21875" style="680" bestFit="1" customWidth="1"/>
    <col min="8203" max="8203" width="1.6640625" style="680" customWidth="1"/>
    <col min="8204" max="8205" width="3.44140625" style="680" bestFit="1" customWidth="1"/>
    <col min="8206" max="8206" width="1.6640625" style="680" customWidth="1"/>
    <col min="8207" max="8208" width="3.44140625" style="680" bestFit="1" customWidth="1"/>
    <col min="8209" max="8209" width="1.6640625" style="680" customWidth="1"/>
    <col min="8210" max="8211" width="3.44140625" style="680" bestFit="1" customWidth="1"/>
    <col min="8212" max="8212" width="1.6640625" style="680" customWidth="1"/>
    <col min="8213" max="8214" width="3.44140625" style="680" bestFit="1" customWidth="1"/>
    <col min="8215" max="8215" width="1.6640625" style="680" customWidth="1"/>
    <col min="8216" max="8217" width="3.44140625" style="680" bestFit="1" customWidth="1"/>
    <col min="8218" max="8218" width="1.6640625" style="680" customWidth="1"/>
    <col min="8219" max="8220" width="3.44140625" style="680" bestFit="1" customWidth="1"/>
    <col min="8221" max="8221" width="3.77734375" style="680" customWidth="1"/>
    <col min="8222" max="8222" width="0.44140625" style="680" customWidth="1"/>
    <col min="8223" max="8226" width="1.109375" style="680" customWidth="1"/>
    <col min="8227" max="8227" width="1.33203125" style="680" customWidth="1"/>
    <col min="8228" max="8228" width="1.21875" style="680" customWidth="1"/>
    <col min="8229" max="8229" width="1" style="680" customWidth="1"/>
    <col min="8230" max="8230" width="1.109375" style="680" customWidth="1"/>
    <col min="8231" max="8448" width="9" style="680"/>
    <col min="8449" max="8449" width="7.77734375" style="680" customWidth="1"/>
    <col min="8450" max="8450" width="3.44140625" style="680" customWidth="1"/>
    <col min="8451" max="8452" width="4.21875" style="680" bestFit="1" customWidth="1"/>
    <col min="8453" max="8453" width="1.6640625" style="680" customWidth="1"/>
    <col min="8454" max="8455" width="4.21875" style="680" bestFit="1" customWidth="1"/>
    <col min="8456" max="8456" width="1.6640625" style="680" customWidth="1"/>
    <col min="8457" max="8458" width="4.21875" style="680" bestFit="1" customWidth="1"/>
    <col min="8459" max="8459" width="1.6640625" style="680" customWidth="1"/>
    <col min="8460" max="8461" width="3.44140625" style="680" bestFit="1" customWidth="1"/>
    <col min="8462" max="8462" width="1.6640625" style="680" customWidth="1"/>
    <col min="8463" max="8464" width="3.44140625" style="680" bestFit="1" customWidth="1"/>
    <col min="8465" max="8465" width="1.6640625" style="680" customWidth="1"/>
    <col min="8466" max="8467" width="3.44140625" style="680" bestFit="1" customWidth="1"/>
    <col min="8468" max="8468" width="1.6640625" style="680" customWidth="1"/>
    <col min="8469" max="8470" width="3.44140625" style="680" bestFit="1" customWidth="1"/>
    <col min="8471" max="8471" width="1.6640625" style="680" customWidth="1"/>
    <col min="8472" max="8473" width="3.44140625" style="680" bestFit="1" customWidth="1"/>
    <col min="8474" max="8474" width="1.6640625" style="680" customWidth="1"/>
    <col min="8475" max="8476" width="3.44140625" style="680" bestFit="1" customWidth="1"/>
    <col min="8477" max="8477" width="3.77734375" style="680" customWidth="1"/>
    <col min="8478" max="8478" width="0.44140625" style="680" customWidth="1"/>
    <col min="8479" max="8482" width="1.109375" style="680" customWidth="1"/>
    <col min="8483" max="8483" width="1.33203125" style="680" customWidth="1"/>
    <col min="8484" max="8484" width="1.21875" style="680" customWidth="1"/>
    <col min="8485" max="8485" width="1" style="680" customWidth="1"/>
    <col min="8486" max="8486" width="1.109375" style="680" customWidth="1"/>
    <col min="8487" max="8704" width="9" style="680"/>
    <col min="8705" max="8705" width="7.77734375" style="680" customWidth="1"/>
    <col min="8706" max="8706" width="3.44140625" style="680" customWidth="1"/>
    <col min="8707" max="8708" width="4.21875" style="680" bestFit="1" customWidth="1"/>
    <col min="8709" max="8709" width="1.6640625" style="680" customWidth="1"/>
    <col min="8710" max="8711" width="4.21875" style="680" bestFit="1" customWidth="1"/>
    <col min="8712" max="8712" width="1.6640625" style="680" customWidth="1"/>
    <col min="8713" max="8714" width="4.21875" style="680" bestFit="1" customWidth="1"/>
    <col min="8715" max="8715" width="1.6640625" style="680" customWidth="1"/>
    <col min="8716" max="8717" width="3.44140625" style="680" bestFit="1" customWidth="1"/>
    <col min="8718" max="8718" width="1.6640625" style="680" customWidth="1"/>
    <col min="8719" max="8720" width="3.44140625" style="680" bestFit="1" customWidth="1"/>
    <col min="8721" max="8721" width="1.6640625" style="680" customWidth="1"/>
    <col min="8722" max="8723" width="3.44140625" style="680" bestFit="1" customWidth="1"/>
    <col min="8724" max="8724" width="1.6640625" style="680" customWidth="1"/>
    <col min="8725" max="8726" width="3.44140625" style="680" bestFit="1" customWidth="1"/>
    <col min="8727" max="8727" width="1.6640625" style="680" customWidth="1"/>
    <col min="8728" max="8729" width="3.44140625" style="680" bestFit="1" customWidth="1"/>
    <col min="8730" max="8730" width="1.6640625" style="680" customWidth="1"/>
    <col min="8731" max="8732" width="3.44140625" style="680" bestFit="1" customWidth="1"/>
    <col min="8733" max="8733" width="3.77734375" style="680" customWidth="1"/>
    <col min="8734" max="8734" width="0.44140625" style="680" customWidth="1"/>
    <col min="8735" max="8738" width="1.109375" style="680" customWidth="1"/>
    <col min="8739" max="8739" width="1.33203125" style="680" customWidth="1"/>
    <col min="8740" max="8740" width="1.21875" style="680" customWidth="1"/>
    <col min="8741" max="8741" width="1" style="680" customWidth="1"/>
    <col min="8742" max="8742" width="1.109375" style="680" customWidth="1"/>
    <col min="8743" max="8960" width="9" style="680"/>
    <col min="8961" max="8961" width="7.77734375" style="680" customWidth="1"/>
    <col min="8962" max="8962" width="3.44140625" style="680" customWidth="1"/>
    <col min="8963" max="8964" width="4.21875" style="680" bestFit="1" customWidth="1"/>
    <col min="8965" max="8965" width="1.6640625" style="680" customWidth="1"/>
    <col min="8966" max="8967" width="4.21875" style="680" bestFit="1" customWidth="1"/>
    <col min="8968" max="8968" width="1.6640625" style="680" customWidth="1"/>
    <col min="8969" max="8970" width="4.21875" style="680" bestFit="1" customWidth="1"/>
    <col min="8971" max="8971" width="1.6640625" style="680" customWidth="1"/>
    <col min="8972" max="8973" width="3.44140625" style="680" bestFit="1" customWidth="1"/>
    <col min="8974" max="8974" width="1.6640625" style="680" customWidth="1"/>
    <col min="8975" max="8976" width="3.44140625" style="680" bestFit="1" customWidth="1"/>
    <col min="8977" max="8977" width="1.6640625" style="680" customWidth="1"/>
    <col min="8978" max="8979" width="3.44140625" style="680" bestFit="1" customWidth="1"/>
    <col min="8980" max="8980" width="1.6640625" style="680" customWidth="1"/>
    <col min="8981" max="8982" width="3.44140625" style="680" bestFit="1" customWidth="1"/>
    <col min="8983" max="8983" width="1.6640625" style="680" customWidth="1"/>
    <col min="8984" max="8985" width="3.44140625" style="680" bestFit="1" customWidth="1"/>
    <col min="8986" max="8986" width="1.6640625" style="680" customWidth="1"/>
    <col min="8987" max="8988" width="3.44140625" style="680" bestFit="1" customWidth="1"/>
    <col min="8989" max="8989" width="3.77734375" style="680" customWidth="1"/>
    <col min="8990" max="8990" width="0.44140625" style="680" customWidth="1"/>
    <col min="8991" max="8994" width="1.109375" style="680" customWidth="1"/>
    <col min="8995" max="8995" width="1.33203125" style="680" customWidth="1"/>
    <col min="8996" max="8996" width="1.21875" style="680" customWidth="1"/>
    <col min="8997" max="8997" width="1" style="680" customWidth="1"/>
    <col min="8998" max="8998" width="1.109375" style="680" customWidth="1"/>
    <col min="8999" max="9216" width="9" style="680"/>
    <col min="9217" max="9217" width="7.77734375" style="680" customWidth="1"/>
    <col min="9218" max="9218" width="3.44140625" style="680" customWidth="1"/>
    <col min="9219" max="9220" width="4.21875" style="680" bestFit="1" customWidth="1"/>
    <col min="9221" max="9221" width="1.6640625" style="680" customWidth="1"/>
    <col min="9222" max="9223" width="4.21875" style="680" bestFit="1" customWidth="1"/>
    <col min="9224" max="9224" width="1.6640625" style="680" customWidth="1"/>
    <col min="9225" max="9226" width="4.21875" style="680" bestFit="1" customWidth="1"/>
    <col min="9227" max="9227" width="1.6640625" style="680" customWidth="1"/>
    <col min="9228" max="9229" width="3.44140625" style="680" bestFit="1" customWidth="1"/>
    <col min="9230" max="9230" width="1.6640625" style="680" customWidth="1"/>
    <col min="9231" max="9232" width="3.44140625" style="680" bestFit="1" customWidth="1"/>
    <col min="9233" max="9233" width="1.6640625" style="680" customWidth="1"/>
    <col min="9234" max="9235" width="3.44140625" style="680" bestFit="1" customWidth="1"/>
    <col min="9236" max="9236" width="1.6640625" style="680" customWidth="1"/>
    <col min="9237" max="9238" width="3.44140625" style="680" bestFit="1" customWidth="1"/>
    <col min="9239" max="9239" width="1.6640625" style="680" customWidth="1"/>
    <col min="9240" max="9241" width="3.44140625" style="680" bestFit="1" customWidth="1"/>
    <col min="9242" max="9242" width="1.6640625" style="680" customWidth="1"/>
    <col min="9243" max="9244" width="3.44140625" style="680" bestFit="1" customWidth="1"/>
    <col min="9245" max="9245" width="3.77734375" style="680" customWidth="1"/>
    <col min="9246" max="9246" width="0.44140625" style="680" customWidth="1"/>
    <col min="9247" max="9250" width="1.109375" style="680" customWidth="1"/>
    <col min="9251" max="9251" width="1.33203125" style="680" customWidth="1"/>
    <col min="9252" max="9252" width="1.21875" style="680" customWidth="1"/>
    <col min="9253" max="9253" width="1" style="680" customWidth="1"/>
    <col min="9254" max="9254" width="1.109375" style="680" customWidth="1"/>
    <col min="9255" max="9472" width="9" style="680"/>
    <col min="9473" max="9473" width="7.77734375" style="680" customWidth="1"/>
    <col min="9474" max="9474" width="3.44140625" style="680" customWidth="1"/>
    <col min="9475" max="9476" width="4.21875" style="680" bestFit="1" customWidth="1"/>
    <col min="9477" max="9477" width="1.6640625" style="680" customWidth="1"/>
    <col min="9478" max="9479" width="4.21875" style="680" bestFit="1" customWidth="1"/>
    <col min="9480" max="9480" width="1.6640625" style="680" customWidth="1"/>
    <col min="9481" max="9482" width="4.21875" style="680" bestFit="1" customWidth="1"/>
    <col min="9483" max="9483" width="1.6640625" style="680" customWidth="1"/>
    <col min="9484" max="9485" width="3.44140625" style="680" bestFit="1" customWidth="1"/>
    <col min="9486" max="9486" width="1.6640625" style="680" customWidth="1"/>
    <col min="9487" max="9488" width="3.44140625" style="680" bestFit="1" customWidth="1"/>
    <col min="9489" max="9489" width="1.6640625" style="680" customWidth="1"/>
    <col min="9490" max="9491" width="3.44140625" style="680" bestFit="1" customWidth="1"/>
    <col min="9492" max="9492" width="1.6640625" style="680" customWidth="1"/>
    <col min="9493" max="9494" width="3.44140625" style="680" bestFit="1" customWidth="1"/>
    <col min="9495" max="9495" width="1.6640625" style="680" customWidth="1"/>
    <col min="9496" max="9497" width="3.44140625" style="680" bestFit="1" customWidth="1"/>
    <col min="9498" max="9498" width="1.6640625" style="680" customWidth="1"/>
    <col min="9499" max="9500" width="3.44140625" style="680" bestFit="1" customWidth="1"/>
    <col min="9501" max="9501" width="3.77734375" style="680" customWidth="1"/>
    <col min="9502" max="9502" width="0.44140625" style="680" customWidth="1"/>
    <col min="9503" max="9506" width="1.109375" style="680" customWidth="1"/>
    <col min="9507" max="9507" width="1.33203125" style="680" customWidth="1"/>
    <col min="9508" max="9508" width="1.21875" style="680" customWidth="1"/>
    <col min="9509" max="9509" width="1" style="680" customWidth="1"/>
    <col min="9510" max="9510" width="1.109375" style="680" customWidth="1"/>
    <col min="9511" max="9728" width="9" style="680"/>
    <col min="9729" max="9729" width="7.77734375" style="680" customWidth="1"/>
    <col min="9730" max="9730" width="3.44140625" style="680" customWidth="1"/>
    <col min="9731" max="9732" width="4.21875" style="680" bestFit="1" customWidth="1"/>
    <col min="9733" max="9733" width="1.6640625" style="680" customWidth="1"/>
    <col min="9734" max="9735" width="4.21875" style="680" bestFit="1" customWidth="1"/>
    <col min="9736" max="9736" width="1.6640625" style="680" customWidth="1"/>
    <col min="9737" max="9738" width="4.21875" style="680" bestFit="1" customWidth="1"/>
    <col min="9739" max="9739" width="1.6640625" style="680" customWidth="1"/>
    <col min="9740" max="9741" width="3.44140625" style="680" bestFit="1" customWidth="1"/>
    <col min="9742" max="9742" width="1.6640625" style="680" customWidth="1"/>
    <col min="9743" max="9744" width="3.44140625" style="680" bestFit="1" customWidth="1"/>
    <col min="9745" max="9745" width="1.6640625" style="680" customWidth="1"/>
    <col min="9746" max="9747" width="3.44140625" style="680" bestFit="1" customWidth="1"/>
    <col min="9748" max="9748" width="1.6640625" style="680" customWidth="1"/>
    <col min="9749" max="9750" width="3.44140625" style="680" bestFit="1" customWidth="1"/>
    <col min="9751" max="9751" width="1.6640625" style="680" customWidth="1"/>
    <col min="9752" max="9753" width="3.44140625" style="680" bestFit="1" customWidth="1"/>
    <col min="9754" max="9754" width="1.6640625" style="680" customWidth="1"/>
    <col min="9755" max="9756" width="3.44140625" style="680" bestFit="1" customWidth="1"/>
    <col min="9757" max="9757" width="3.77734375" style="680" customWidth="1"/>
    <col min="9758" max="9758" width="0.44140625" style="680" customWidth="1"/>
    <col min="9759" max="9762" width="1.109375" style="680" customWidth="1"/>
    <col min="9763" max="9763" width="1.33203125" style="680" customWidth="1"/>
    <col min="9764" max="9764" width="1.21875" style="680" customWidth="1"/>
    <col min="9765" max="9765" width="1" style="680" customWidth="1"/>
    <col min="9766" max="9766" width="1.109375" style="680" customWidth="1"/>
    <col min="9767" max="9984" width="9" style="680"/>
    <col min="9985" max="9985" width="7.77734375" style="680" customWidth="1"/>
    <col min="9986" max="9986" width="3.44140625" style="680" customWidth="1"/>
    <col min="9987" max="9988" width="4.21875" style="680" bestFit="1" customWidth="1"/>
    <col min="9989" max="9989" width="1.6640625" style="680" customWidth="1"/>
    <col min="9990" max="9991" width="4.21875" style="680" bestFit="1" customWidth="1"/>
    <col min="9992" max="9992" width="1.6640625" style="680" customWidth="1"/>
    <col min="9993" max="9994" width="4.21875" style="680" bestFit="1" customWidth="1"/>
    <col min="9995" max="9995" width="1.6640625" style="680" customWidth="1"/>
    <col min="9996" max="9997" width="3.44140625" style="680" bestFit="1" customWidth="1"/>
    <col min="9998" max="9998" width="1.6640625" style="680" customWidth="1"/>
    <col min="9999" max="10000" width="3.44140625" style="680" bestFit="1" customWidth="1"/>
    <col min="10001" max="10001" width="1.6640625" style="680" customWidth="1"/>
    <col min="10002" max="10003" width="3.44140625" style="680" bestFit="1" customWidth="1"/>
    <col min="10004" max="10004" width="1.6640625" style="680" customWidth="1"/>
    <col min="10005" max="10006" width="3.44140625" style="680" bestFit="1" customWidth="1"/>
    <col min="10007" max="10007" width="1.6640625" style="680" customWidth="1"/>
    <col min="10008" max="10009" width="3.44140625" style="680" bestFit="1" customWidth="1"/>
    <col min="10010" max="10010" width="1.6640625" style="680" customWidth="1"/>
    <col min="10011" max="10012" width="3.44140625" style="680" bestFit="1" customWidth="1"/>
    <col min="10013" max="10013" width="3.77734375" style="680" customWidth="1"/>
    <col min="10014" max="10014" width="0.44140625" style="680" customWidth="1"/>
    <col min="10015" max="10018" width="1.109375" style="680" customWidth="1"/>
    <col min="10019" max="10019" width="1.33203125" style="680" customWidth="1"/>
    <col min="10020" max="10020" width="1.21875" style="680" customWidth="1"/>
    <col min="10021" max="10021" width="1" style="680" customWidth="1"/>
    <col min="10022" max="10022" width="1.109375" style="680" customWidth="1"/>
    <col min="10023" max="10240" width="9" style="680"/>
    <col min="10241" max="10241" width="7.77734375" style="680" customWidth="1"/>
    <col min="10242" max="10242" width="3.44140625" style="680" customWidth="1"/>
    <col min="10243" max="10244" width="4.21875" style="680" bestFit="1" customWidth="1"/>
    <col min="10245" max="10245" width="1.6640625" style="680" customWidth="1"/>
    <col min="10246" max="10247" width="4.21875" style="680" bestFit="1" customWidth="1"/>
    <col min="10248" max="10248" width="1.6640625" style="680" customWidth="1"/>
    <col min="10249" max="10250" width="4.21875" style="680" bestFit="1" customWidth="1"/>
    <col min="10251" max="10251" width="1.6640625" style="680" customWidth="1"/>
    <col min="10252" max="10253" width="3.44140625" style="680" bestFit="1" customWidth="1"/>
    <col min="10254" max="10254" width="1.6640625" style="680" customWidth="1"/>
    <col min="10255" max="10256" width="3.44140625" style="680" bestFit="1" customWidth="1"/>
    <col min="10257" max="10257" width="1.6640625" style="680" customWidth="1"/>
    <col min="10258" max="10259" width="3.44140625" style="680" bestFit="1" customWidth="1"/>
    <col min="10260" max="10260" width="1.6640625" style="680" customWidth="1"/>
    <col min="10261" max="10262" width="3.44140625" style="680" bestFit="1" customWidth="1"/>
    <col min="10263" max="10263" width="1.6640625" style="680" customWidth="1"/>
    <col min="10264" max="10265" width="3.44140625" style="680" bestFit="1" customWidth="1"/>
    <col min="10266" max="10266" width="1.6640625" style="680" customWidth="1"/>
    <col min="10267" max="10268" width="3.44140625" style="680" bestFit="1" customWidth="1"/>
    <col min="10269" max="10269" width="3.77734375" style="680" customWidth="1"/>
    <col min="10270" max="10270" width="0.44140625" style="680" customWidth="1"/>
    <col min="10271" max="10274" width="1.109375" style="680" customWidth="1"/>
    <col min="10275" max="10275" width="1.33203125" style="680" customWidth="1"/>
    <col min="10276" max="10276" width="1.21875" style="680" customWidth="1"/>
    <col min="10277" max="10277" width="1" style="680" customWidth="1"/>
    <col min="10278" max="10278" width="1.109375" style="680" customWidth="1"/>
    <col min="10279" max="10496" width="9" style="680"/>
    <col min="10497" max="10497" width="7.77734375" style="680" customWidth="1"/>
    <col min="10498" max="10498" width="3.44140625" style="680" customWidth="1"/>
    <col min="10499" max="10500" width="4.21875" style="680" bestFit="1" customWidth="1"/>
    <col min="10501" max="10501" width="1.6640625" style="680" customWidth="1"/>
    <col min="10502" max="10503" width="4.21875" style="680" bestFit="1" customWidth="1"/>
    <col min="10504" max="10504" width="1.6640625" style="680" customWidth="1"/>
    <col min="10505" max="10506" width="4.21875" style="680" bestFit="1" customWidth="1"/>
    <col min="10507" max="10507" width="1.6640625" style="680" customWidth="1"/>
    <col min="10508" max="10509" width="3.44140625" style="680" bestFit="1" customWidth="1"/>
    <col min="10510" max="10510" width="1.6640625" style="680" customWidth="1"/>
    <col min="10511" max="10512" width="3.44140625" style="680" bestFit="1" customWidth="1"/>
    <col min="10513" max="10513" width="1.6640625" style="680" customWidth="1"/>
    <col min="10514" max="10515" width="3.44140625" style="680" bestFit="1" customWidth="1"/>
    <col min="10516" max="10516" width="1.6640625" style="680" customWidth="1"/>
    <col min="10517" max="10518" width="3.44140625" style="680" bestFit="1" customWidth="1"/>
    <col min="10519" max="10519" width="1.6640625" style="680" customWidth="1"/>
    <col min="10520" max="10521" width="3.44140625" style="680" bestFit="1" customWidth="1"/>
    <col min="10522" max="10522" width="1.6640625" style="680" customWidth="1"/>
    <col min="10523" max="10524" width="3.44140625" style="680" bestFit="1" customWidth="1"/>
    <col min="10525" max="10525" width="3.77734375" style="680" customWidth="1"/>
    <col min="10526" max="10526" width="0.44140625" style="680" customWidth="1"/>
    <col min="10527" max="10530" width="1.109375" style="680" customWidth="1"/>
    <col min="10531" max="10531" width="1.33203125" style="680" customWidth="1"/>
    <col min="10532" max="10532" width="1.21875" style="680" customWidth="1"/>
    <col min="10533" max="10533" width="1" style="680" customWidth="1"/>
    <col min="10534" max="10534" width="1.109375" style="680" customWidth="1"/>
    <col min="10535" max="10752" width="9" style="680"/>
    <col min="10753" max="10753" width="7.77734375" style="680" customWidth="1"/>
    <col min="10754" max="10754" width="3.44140625" style="680" customWidth="1"/>
    <col min="10755" max="10756" width="4.21875" style="680" bestFit="1" customWidth="1"/>
    <col min="10757" max="10757" width="1.6640625" style="680" customWidth="1"/>
    <col min="10758" max="10759" width="4.21875" style="680" bestFit="1" customWidth="1"/>
    <col min="10760" max="10760" width="1.6640625" style="680" customWidth="1"/>
    <col min="10761" max="10762" width="4.21875" style="680" bestFit="1" customWidth="1"/>
    <col min="10763" max="10763" width="1.6640625" style="680" customWidth="1"/>
    <col min="10764" max="10765" width="3.44140625" style="680" bestFit="1" customWidth="1"/>
    <col min="10766" max="10766" width="1.6640625" style="680" customWidth="1"/>
    <col min="10767" max="10768" width="3.44140625" style="680" bestFit="1" customWidth="1"/>
    <col min="10769" max="10769" width="1.6640625" style="680" customWidth="1"/>
    <col min="10770" max="10771" width="3.44140625" style="680" bestFit="1" customWidth="1"/>
    <col min="10772" max="10772" width="1.6640625" style="680" customWidth="1"/>
    <col min="10773" max="10774" width="3.44140625" style="680" bestFit="1" customWidth="1"/>
    <col min="10775" max="10775" width="1.6640625" style="680" customWidth="1"/>
    <col min="10776" max="10777" width="3.44140625" style="680" bestFit="1" customWidth="1"/>
    <col min="10778" max="10778" width="1.6640625" style="680" customWidth="1"/>
    <col min="10779" max="10780" width="3.44140625" style="680" bestFit="1" customWidth="1"/>
    <col min="10781" max="10781" width="3.77734375" style="680" customWidth="1"/>
    <col min="10782" max="10782" width="0.44140625" style="680" customWidth="1"/>
    <col min="10783" max="10786" width="1.109375" style="680" customWidth="1"/>
    <col min="10787" max="10787" width="1.33203125" style="680" customWidth="1"/>
    <col min="10788" max="10788" width="1.21875" style="680" customWidth="1"/>
    <col min="10789" max="10789" width="1" style="680" customWidth="1"/>
    <col min="10790" max="10790" width="1.109375" style="680" customWidth="1"/>
    <col min="10791" max="11008" width="9" style="680"/>
    <col min="11009" max="11009" width="7.77734375" style="680" customWidth="1"/>
    <col min="11010" max="11010" width="3.44140625" style="680" customWidth="1"/>
    <col min="11011" max="11012" width="4.21875" style="680" bestFit="1" customWidth="1"/>
    <col min="11013" max="11013" width="1.6640625" style="680" customWidth="1"/>
    <col min="11014" max="11015" width="4.21875" style="680" bestFit="1" customWidth="1"/>
    <col min="11016" max="11016" width="1.6640625" style="680" customWidth="1"/>
    <col min="11017" max="11018" width="4.21875" style="680" bestFit="1" customWidth="1"/>
    <col min="11019" max="11019" width="1.6640625" style="680" customWidth="1"/>
    <col min="11020" max="11021" width="3.44140625" style="680" bestFit="1" customWidth="1"/>
    <col min="11022" max="11022" width="1.6640625" style="680" customWidth="1"/>
    <col min="11023" max="11024" width="3.44140625" style="680" bestFit="1" customWidth="1"/>
    <col min="11025" max="11025" width="1.6640625" style="680" customWidth="1"/>
    <col min="11026" max="11027" width="3.44140625" style="680" bestFit="1" customWidth="1"/>
    <col min="11028" max="11028" width="1.6640625" style="680" customWidth="1"/>
    <col min="11029" max="11030" width="3.44140625" style="680" bestFit="1" customWidth="1"/>
    <col min="11031" max="11031" width="1.6640625" style="680" customWidth="1"/>
    <col min="11032" max="11033" width="3.44140625" style="680" bestFit="1" customWidth="1"/>
    <col min="11034" max="11034" width="1.6640625" style="680" customWidth="1"/>
    <col min="11035" max="11036" width="3.44140625" style="680" bestFit="1" customWidth="1"/>
    <col min="11037" max="11037" width="3.77734375" style="680" customWidth="1"/>
    <col min="11038" max="11038" width="0.44140625" style="680" customWidth="1"/>
    <col min="11039" max="11042" width="1.109375" style="680" customWidth="1"/>
    <col min="11043" max="11043" width="1.33203125" style="680" customWidth="1"/>
    <col min="11044" max="11044" width="1.21875" style="680" customWidth="1"/>
    <col min="11045" max="11045" width="1" style="680" customWidth="1"/>
    <col min="11046" max="11046" width="1.109375" style="680" customWidth="1"/>
    <col min="11047" max="11264" width="9" style="680"/>
    <col min="11265" max="11265" width="7.77734375" style="680" customWidth="1"/>
    <col min="11266" max="11266" width="3.44140625" style="680" customWidth="1"/>
    <col min="11267" max="11268" width="4.21875" style="680" bestFit="1" customWidth="1"/>
    <col min="11269" max="11269" width="1.6640625" style="680" customWidth="1"/>
    <col min="11270" max="11271" width="4.21875" style="680" bestFit="1" customWidth="1"/>
    <col min="11272" max="11272" width="1.6640625" style="680" customWidth="1"/>
    <col min="11273" max="11274" width="4.21875" style="680" bestFit="1" customWidth="1"/>
    <col min="11275" max="11275" width="1.6640625" style="680" customWidth="1"/>
    <col min="11276" max="11277" width="3.44140625" style="680" bestFit="1" customWidth="1"/>
    <col min="11278" max="11278" width="1.6640625" style="680" customWidth="1"/>
    <col min="11279" max="11280" width="3.44140625" style="680" bestFit="1" customWidth="1"/>
    <col min="11281" max="11281" width="1.6640625" style="680" customWidth="1"/>
    <col min="11282" max="11283" width="3.44140625" style="680" bestFit="1" customWidth="1"/>
    <col min="11284" max="11284" width="1.6640625" style="680" customWidth="1"/>
    <col min="11285" max="11286" width="3.44140625" style="680" bestFit="1" customWidth="1"/>
    <col min="11287" max="11287" width="1.6640625" style="680" customWidth="1"/>
    <col min="11288" max="11289" width="3.44140625" style="680" bestFit="1" customWidth="1"/>
    <col min="11290" max="11290" width="1.6640625" style="680" customWidth="1"/>
    <col min="11291" max="11292" width="3.44140625" style="680" bestFit="1" customWidth="1"/>
    <col min="11293" max="11293" width="3.77734375" style="680" customWidth="1"/>
    <col min="11294" max="11294" width="0.44140625" style="680" customWidth="1"/>
    <col min="11295" max="11298" width="1.109375" style="680" customWidth="1"/>
    <col min="11299" max="11299" width="1.33203125" style="680" customWidth="1"/>
    <col min="11300" max="11300" width="1.21875" style="680" customWidth="1"/>
    <col min="11301" max="11301" width="1" style="680" customWidth="1"/>
    <col min="11302" max="11302" width="1.109375" style="680" customWidth="1"/>
    <col min="11303" max="11520" width="9" style="680"/>
    <col min="11521" max="11521" width="7.77734375" style="680" customWidth="1"/>
    <col min="11522" max="11522" width="3.44140625" style="680" customWidth="1"/>
    <col min="11523" max="11524" width="4.21875" style="680" bestFit="1" customWidth="1"/>
    <col min="11525" max="11525" width="1.6640625" style="680" customWidth="1"/>
    <col min="11526" max="11527" width="4.21875" style="680" bestFit="1" customWidth="1"/>
    <col min="11528" max="11528" width="1.6640625" style="680" customWidth="1"/>
    <col min="11529" max="11530" width="4.21875" style="680" bestFit="1" customWidth="1"/>
    <col min="11531" max="11531" width="1.6640625" style="680" customWidth="1"/>
    <col min="11532" max="11533" width="3.44140625" style="680" bestFit="1" customWidth="1"/>
    <col min="11534" max="11534" width="1.6640625" style="680" customWidth="1"/>
    <col min="11535" max="11536" width="3.44140625" style="680" bestFit="1" customWidth="1"/>
    <col min="11537" max="11537" width="1.6640625" style="680" customWidth="1"/>
    <col min="11538" max="11539" width="3.44140625" style="680" bestFit="1" customWidth="1"/>
    <col min="11540" max="11540" width="1.6640625" style="680" customWidth="1"/>
    <col min="11541" max="11542" width="3.44140625" style="680" bestFit="1" customWidth="1"/>
    <col min="11543" max="11543" width="1.6640625" style="680" customWidth="1"/>
    <col min="11544" max="11545" width="3.44140625" style="680" bestFit="1" customWidth="1"/>
    <col min="11546" max="11546" width="1.6640625" style="680" customWidth="1"/>
    <col min="11547" max="11548" width="3.44140625" style="680" bestFit="1" customWidth="1"/>
    <col min="11549" max="11549" width="3.77734375" style="680" customWidth="1"/>
    <col min="11550" max="11550" width="0.44140625" style="680" customWidth="1"/>
    <col min="11551" max="11554" width="1.109375" style="680" customWidth="1"/>
    <col min="11555" max="11555" width="1.33203125" style="680" customWidth="1"/>
    <col min="11556" max="11556" width="1.21875" style="680" customWidth="1"/>
    <col min="11557" max="11557" width="1" style="680" customWidth="1"/>
    <col min="11558" max="11558" width="1.109375" style="680" customWidth="1"/>
    <col min="11559" max="11776" width="9" style="680"/>
    <col min="11777" max="11777" width="7.77734375" style="680" customWidth="1"/>
    <col min="11778" max="11778" width="3.44140625" style="680" customWidth="1"/>
    <col min="11779" max="11780" width="4.21875" style="680" bestFit="1" customWidth="1"/>
    <col min="11781" max="11781" width="1.6640625" style="680" customWidth="1"/>
    <col min="11782" max="11783" width="4.21875" style="680" bestFit="1" customWidth="1"/>
    <col min="11784" max="11784" width="1.6640625" style="680" customWidth="1"/>
    <col min="11785" max="11786" width="4.21875" style="680" bestFit="1" customWidth="1"/>
    <col min="11787" max="11787" width="1.6640625" style="680" customWidth="1"/>
    <col min="11788" max="11789" width="3.44140625" style="680" bestFit="1" customWidth="1"/>
    <col min="11790" max="11790" width="1.6640625" style="680" customWidth="1"/>
    <col min="11791" max="11792" width="3.44140625" style="680" bestFit="1" customWidth="1"/>
    <col min="11793" max="11793" width="1.6640625" style="680" customWidth="1"/>
    <col min="11794" max="11795" width="3.44140625" style="680" bestFit="1" customWidth="1"/>
    <col min="11796" max="11796" width="1.6640625" style="680" customWidth="1"/>
    <col min="11797" max="11798" width="3.44140625" style="680" bestFit="1" customWidth="1"/>
    <col min="11799" max="11799" width="1.6640625" style="680" customWidth="1"/>
    <col min="11800" max="11801" width="3.44140625" style="680" bestFit="1" customWidth="1"/>
    <col min="11802" max="11802" width="1.6640625" style="680" customWidth="1"/>
    <col min="11803" max="11804" width="3.44140625" style="680" bestFit="1" customWidth="1"/>
    <col min="11805" max="11805" width="3.77734375" style="680" customWidth="1"/>
    <col min="11806" max="11806" width="0.44140625" style="680" customWidth="1"/>
    <col min="11807" max="11810" width="1.109375" style="680" customWidth="1"/>
    <col min="11811" max="11811" width="1.33203125" style="680" customWidth="1"/>
    <col min="11812" max="11812" width="1.21875" style="680" customWidth="1"/>
    <col min="11813" max="11813" width="1" style="680" customWidth="1"/>
    <col min="11814" max="11814" width="1.109375" style="680" customWidth="1"/>
    <col min="11815" max="12032" width="9" style="680"/>
    <col min="12033" max="12033" width="7.77734375" style="680" customWidth="1"/>
    <col min="12034" max="12034" width="3.44140625" style="680" customWidth="1"/>
    <col min="12035" max="12036" width="4.21875" style="680" bestFit="1" customWidth="1"/>
    <col min="12037" max="12037" width="1.6640625" style="680" customWidth="1"/>
    <col min="12038" max="12039" width="4.21875" style="680" bestFit="1" customWidth="1"/>
    <col min="12040" max="12040" width="1.6640625" style="680" customWidth="1"/>
    <col min="12041" max="12042" width="4.21875" style="680" bestFit="1" customWidth="1"/>
    <col min="12043" max="12043" width="1.6640625" style="680" customWidth="1"/>
    <col min="12044" max="12045" width="3.44140625" style="680" bestFit="1" customWidth="1"/>
    <col min="12046" max="12046" width="1.6640625" style="680" customWidth="1"/>
    <col min="12047" max="12048" width="3.44140625" style="680" bestFit="1" customWidth="1"/>
    <col min="12049" max="12049" width="1.6640625" style="680" customWidth="1"/>
    <col min="12050" max="12051" width="3.44140625" style="680" bestFit="1" customWidth="1"/>
    <col min="12052" max="12052" width="1.6640625" style="680" customWidth="1"/>
    <col min="12053" max="12054" width="3.44140625" style="680" bestFit="1" customWidth="1"/>
    <col min="12055" max="12055" width="1.6640625" style="680" customWidth="1"/>
    <col min="12056" max="12057" width="3.44140625" style="680" bestFit="1" customWidth="1"/>
    <col min="12058" max="12058" width="1.6640625" style="680" customWidth="1"/>
    <col min="12059" max="12060" width="3.44140625" style="680" bestFit="1" customWidth="1"/>
    <col min="12061" max="12061" width="3.77734375" style="680" customWidth="1"/>
    <col min="12062" max="12062" width="0.44140625" style="680" customWidth="1"/>
    <col min="12063" max="12066" width="1.109375" style="680" customWidth="1"/>
    <col min="12067" max="12067" width="1.33203125" style="680" customWidth="1"/>
    <col min="12068" max="12068" width="1.21875" style="680" customWidth="1"/>
    <col min="12069" max="12069" width="1" style="680" customWidth="1"/>
    <col min="12070" max="12070" width="1.109375" style="680" customWidth="1"/>
    <col min="12071" max="12288" width="9" style="680"/>
    <col min="12289" max="12289" width="7.77734375" style="680" customWidth="1"/>
    <col min="12290" max="12290" width="3.44140625" style="680" customWidth="1"/>
    <col min="12291" max="12292" width="4.21875" style="680" bestFit="1" customWidth="1"/>
    <col min="12293" max="12293" width="1.6640625" style="680" customWidth="1"/>
    <col min="12294" max="12295" width="4.21875" style="680" bestFit="1" customWidth="1"/>
    <col min="12296" max="12296" width="1.6640625" style="680" customWidth="1"/>
    <col min="12297" max="12298" width="4.21875" style="680" bestFit="1" customWidth="1"/>
    <col min="12299" max="12299" width="1.6640625" style="680" customWidth="1"/>
    <col min="12300" max="12301" width="3.44140625" style="680" bestFit="1" customWidth="1"/>
    <col min="12302" max="12302" width="1.6640625" style="680" customWidth="1"/>
    <col min="12303" max="12304" width="3.44140625" style="680" bestFit="1" customWidth="1"/>
    <col min="12305" max="12305" width="1.6640625" style="680" customWidth="1"/>
    <col min="12306" max="12307" width="3.44140625" style="680" bestFit="1" customWidth="1"/>
    <col min="12308" max="12308" width="1.6640625" style="680" customWidth="1"/>
    <col min="12309" max="12310" width="3.44140625" style="680" bestFit="1" customWidth="1"/>
    <col min="12311" max="12311" width="1.6640625" style="680" customWidth="1"/>
    <col min="12312" max="12313" width="3.44140625" style="680" bestFit="1" customWidth="1"/>
    <col min="12314" max="12314" width="1.6640625" style="680" customWidth="1"/>
    <col min="12315" max="12316" width="3.44140625" style="680" bestFit="1" customWidth="1"/>
    <col min="12317" max="12317" width="3.77734375" style="680" customWidth="1"/>
    <col min="12318" max="12318" width="0.44140625" style="680" customWidth="1"/>
    <col min="12319" max="12322" width="1.109375" style="680" customWidth="1"/>
    <col min="12323" max="12323" width="1.33203125" style="680" customWidth="1"/>
    <col min="12324" max="12324" width="1.21875" style="680" customWidth="1"/>
    <col min="12325" max="12325" width="1" style="680" customWidth="1"/>
    <col min="12326" max="12326" width="1.109375" style="680" customWidth="1"/>
    <col min="12327" max="12544" width="9" style="680"/>
    <col min="12545" max="12545" width="7.77734375" style="680" customWidth="1"/>
    <col min="12546" max="12546" width="3.44140625" style="680" customWidth="1"/>
    <col min="12547" max="12548" width="4.21875" style="680" bestFit="1" customWidth="1"/>
    <col min="12549" max="12549" width="1.6640625" style="680" customWidth="1"/>
    <col min="12550" max="12551" width="4.21875" style="680" bestFit="1" customWidth="1"/>
    <col min="12552" max="12552" width="1.6640625" style="680" customWidth="1"/>
    <col min="12553" max="12554" width="4.21875" style="680" bestFit="1" customWidth="1"/>
    <col min="12555" max="12555" width="1.6640625" style="680" customWidth="1"/>
    <col min="12556" max="12557" width="3.44140625" style="680" bestFit="1" customWidth="1"/>
    <col min="12558" max="12558" width="1.6640625" style="680" customWidth="1"/>
    <col min="12559" max="12560" width="3.44140625" style="680" bestFit="1" customWidth="1"/>
    <col min="12561" max="12561" width="1.6640625" style="680" customWidth="1"/>
    <col min="12562" max="12563" width="3.44140625" style="680" bestFit="1" customWidth="1"/>
    <col min="12564" max="12564" width="1.6640625" style="680" customWidth="1"/>
    <col min="12565" max="12566" width="3.44140625" style="680" bestFit="1" customWidth="1"/>
    <col min="12567" max="12567" width="1.6640625" style="680" customWidth="1"/>
    <col min="12568" max="12569" width="3.44140625" style="680" bestFit="1" customWidth="1"/>
    <col min="12570" max="12570" width="1.6640625" style="680" customWidth="1"/>
    <col min="12571" max="12572" width="3.44140625" style="680" bestFit="1" customWidth="1"/>
    <col min="12573" max="12573" width="3.77734375" style="680" customWidth="1"/>
    <col min="12574" max="12574" width="0.44140625" style="680" customWidth="1"/>
    <col min="12575" max="12578" width="1.109375" style="680" customWidth="1"/>
    <col min="12579" max="12579" width="1.33203125" style="680" customWidth="1"/>
    <col min="12580" max="12580" width="1.21875" style="680" customWidth="1"/>
    <col min="12581" max="12581" width="1" style="680" customWidth="1"/>
    <col min="12582" max="12582" width="1.109375" style="680" customWidth="1"/>
    <col min="12583" max="12800" width="9" style="680"/>
    <col min="12801" max="12801" width="7.77734375" style="680" customWidth="1"/>
    <col min="12802" max="12802" width="3.44140625" style="680" customWidth="1"/>
    <col min="12803" max="12804" width="4.21875" style="680" bestFit="1" customWidth="1"/>
    <col min="12805" max="12805" width="1.6640625" style="680" customWidth="1"/>
    <col min="12806" max="12807" width="4.21875" style="680" bestFit="1" customWidth="1"/>
    <col min="12808" max="12808" width="1.6640625" style="680" customWidth="1"/>
    <col min="12809" max="12810" width="4.21875" style="680" bestFit="1" customWidth="1"/>
    <col min="12811" max="12811" width="1.6640625" style="680" customWidth="1"/>
    <col min="12812" max="12813" width="3.44140625" style="680" bestFit="1" customWidth="1"/>
    <col min="12814" max="12814" width="1.6640625" style="680" customWidth="1"/>
    <col min="12815" max="12816" width="3.44140625" style="680" bestFit="1" customWidth="1"/>
    <col min="12817" max="12817" width="1.6640625" style="680" customWidth="1"/>
    <col min="12818" max="12819" width="3.44140625" style="680" bestFit="1" customWidth="1"/>
    <col min="12820" max="12820" width="1.6640625" style="680" customWidth="1"/>
    <col min="12821" max="12822" width="3.44140625" style="680" bestFit="1" customWidth="1"/>
    <col min="12823" max="12823" width="1.6640625" style="680" customWidth="1"/>
    <col min="12824" max="12825" width="3.44140625" style="680" bestFit="1" customWidth="1"/>
    <col min="12826" max="12826" width="1.6640625" style="680" customWidth="1"/>
    <col min="12827" max="12828" width="3.44140625" style="680" bestFit="1" customWidth="1"/>
    <col min="12829" max="12829" width="3.77734375" style="680" customWidth="1"/>
    <col min="12830" max="12830" width="0.44140625" style="680" customWidth="1"/>
    <col min="12831" max="12834" width="1.109375" style="680" customWidth="1"/>
    <col min="12835" max="12835" width="1.33203125" style="680" customWidth="1"/>
    <col min="12836" max="12836" width="1.21875" style="680" customWidth="1"/>
    <col min="12837" max="12837" width="1" style="680" customWidth="1"/>
    <col min="12838" max="12838" width="1.109375" style="680" customWidth="1"/>
    <col min="12839" max="13056" width="9" style="680"/>
    <col min="13057" max="13057" width="7.77734375" style="680" customWidth="1"/>
    <col min="13058" max="13058" width="3.44140625" style="680" customWidth="1"/>
    <col min="13059" max="13060" width="4.21875" style="680" bestFit="1" customWidth="1"/>
    <col min="13061" max="13061" width="1.6640625" style="680" customWidth="1"/>
    <col min="13062" max="13063" width="4.21875" style="680" bestFit="1" customWidth="1"/>
    <col min="13064" max="13064" width="1.6640625" style="680" customWidth="1"/>
    <col min="13065" max="13066" width="4.21875" style="680" bestFit="1" customWidth="1"/>
    <col min="13067" max="13067" width="1.6640625" style="680" customWidth="1"/>
    <col min="13068" max="13069" width="3.44140625" style="680" bestFit="1" customWidth="1"/>
    <col min="13070" max="13070" width="1.6640625" style="680" customWidth="1"/>
    <col min="13071" max="13072" width="3.44140625" style="680" bestFit="1" customWidth="1"/>
    <col min="13073" max="13073" width="1.6640625" style="680" customWidth="1"/>
    <col min="13074" max="13075" width="3.44140625" style="680" bestFit="1" customWidth="1"/>
    <col min="13076" max="13076" width="1.6640625" style="680" customWidth="1"/>
    <col min="13077" max="13078" width="3.44140625" style="680" bestFit="1" customWidth="1"/>
    <col min="13079" max="13079" width="1.6640625" style="680" customWidth="1"/>
    <col min="13080" max="13081" width="3.44140625" style="680" bestFit="1" customWidth="1"/>
    <col min="13082" max="13082" width="1.6640625" style="680" customWidth="1"/>
    <col min="13083" max="13084" width="3.44140625" style="680" bestFit="1" customWidth="1"/>
    <col min="13085" max="13085" width="3.77734375" style="680" customWidth="1"/>
    <col min="13086" max="13086" width="0.44140625" style="680" customWidth="1"/>
    <col min="13087" max="13090" width="1.109375" style="680" customWidth="1"/>
    <col min="13091" max="13091" width="1.33203125" style="680" customWidth="1"/>
    <col min="13092" max="13092" width="1.21875" style="680" customWidth="1"/>
    <col min="13093" max="13093" width="1" style="680" customWidth="1"/>
    <col min="13094" max="13094" width="1.109375" style="680" customWidth="1"/>
    <col min="13095" max="13312" width="9" style="680"/>
    <col min="13313" max="13313" width="7.77734375" style="680" customWidth="1"/>
    <col min="13314" max="13314" width="3.44140625" style="680" customWidth="1"/>
    <col min="13315" max="13316" width="4.21875" style="680" bestFit="1" customWidth="1"/>
    <col min="13317" max="13317" width="1.6640625" style="680" customWidth="1"/>
    <col min="13318" max="13319" width="4.21875" style="680" bestFit="1" customWidth="1"/>
    <col min="13320" max="13320" width="1.6640625" style="680" customWidth="1"/>
    <col min="13321" max="13322" width="4.21875" style="680" bestFit="1" customWidth="1"/>
    <col min="13323" max="13323" width="1.6640625" style="680" customWidth="1"/>
    <col min="13324" max="13325" width="3.44140625" style="680" bestFit="1" customWidth="1"/>
    <col min="13326" max="13326" width="1.6640625" style="680" customWidth="1"/>
    <col min="13327" max="13328" width="3.44140625" style="680" bestFit="1" customWidth="1"/>
    <col min="13329" max="13329" width="1.6640625" style="680" customWidth="1"/>
    <col min="13330" max="13331" width="3.44140625" style="680" bestFit="1" customWidth="1"/>
    <col min="13332" max="13332" width="1.6640625" style="680" customWidth="1"/>
    <col min="13333" max="13334" width="3.44140625" style="680" bestFit="1" customWidth="1"/>
    <col min="13335" max="13335" width="1.6640625" style="680" customWidth="1"/>
    <col min="13336" max="13337" width="3.44140625" style="680" bestFit="1" customWidth="1"/>
    <col min="13338" max="13338" width="1.6640625" style="680" customWidth="1"/>
    <col min="13339" max="13340" width="3.44140625" style="680" bestFit="1" customWidth="1"/>
    <col min="13341" max="13341" width="3.77734375" style="680" customWidth="1"/>
    <col min="13342" max="13342" width="0.44140625" style="680" customWidth="1"/>
    <col min="13343" max="13346" width="1.109375" style="680" customWidth="1"/>
    <col min="13347" max="13347" width="1.33203125" style="680" customWidth="1"/>
    <col min="13348" max="13348" width="1.21875" style="680" customWidth="1"/>
    <col min="13349" max="13349" width="1" style="680" customWidth="1"/>
    <col min="13350" max="13350" width="1.109375" style="680" customWidth="1"/>
    <col min="13351" max="13568" width="9" style="680"/>
    <col min="13569" max="13569" width="7.77734375" style="680" customWidth="1"/>
    <col min="13570" max="13570" width="3.44140625" style="680" customWidth="1"/>
    <col min="13571" max="13572" width="4.21875" style="680" bestFit="1" customWidth="1"/>
    <col min="13573" max="13573" width="1.6640625" style="680" customWidth="1"/>
    <col min="13574" max="13575" width="4.21875" style="680" bestFit="1" customWidth="1"/>
    <col min="13576" max="13576" width="1.6640625" style="680" customWidth="1"/>
    <col min="13577" max="13578" width="4.21875" style="680" bestFit="1" customWidth="1"/>
    <col min="13579" max="13579" width="1.6640625" style="680" customWidth="1"/>
    <col min="13580" max="13581" width="3.44140625" style="680" bestFit="1" customWidth="1"/>
    <col min="13582" max="13582" width="1.6640625" style="680" customWidth="1"/>
    <col min="13583" max="13584" width="3.44140625" style="680" bestFit="1" customWidth="1"/>
    <col min="13585" max="13585" width="1.6640625" style="680" customWidth="1"/>
    <col min="13586" max="13587" width="3.44140625" style="680" bestFit="1" customWidth="1"/>
    <col min="13588" max="13588" width="1.6640625" style="680" customWidth="1"/>
    <col min="13589" max="13590" width="3.44140625" style="680" bestFit="1" customWidth="1"/>
    <col min="13591" max="13591" width="1.6640625" style="680" customWidth="1"/>
    <col min="13592" max="13593" width="3.44140625" style="680" bestFit="1" customWidth="1"/>
    <col min="13594" max="13594" width="1.6640625" style="680" customWidth="1"/>
    <col min="13595" max="13596" width="3.44140625" style="680" bestFit="1" customWidth="1"/>
    <col min="13597" max="13597" width="3.77734375" style="680" customWidth="1"/>
    <col min="13598" max="13598" width="0.44140625" style="680" customWidth="1"/>
    <col min="13599" max="13602" width="1.109375" style="680" customWidth="1"/>
    <col min="13603" max="13603" width="1.33203125" style="680" customWidth="1"/>
    <col min="13604" max="13604" width="1.21875" style="680" customWidth="1"/>
    <col min="13605" max="13605" width="1" style="680" customWidth="1"/>
    <col min="13606" max="13606" width="1.109375" style="680" customWidth="1"/>
    <col min="13607" max="13824" width="9" style="680"/>
    <col min="13825" max="13825" width="7.77734375" style="680" customWidth="1"/>
    <col min="13826" max="13826" width="3.44140625" style="680" customWidth="1"/>
    <col min="13827" max="13828" width="4.21875" style="680" bestFit="1" customWidth="1"/>
    <col min="13829" max="13829" width="1.6640625" style="680" customWidth="1"/>
    <col min="13830" max="13831" width="4.21875" style="680" bestFit="1" customWidth="1"/>
    <col min="13832" max="13832" width="1.6640625" style="680" customWidth="1"/>
    <col min="13833" max="13834" width="4.21875" style="680" bestFit="1" customWidth="1"/>
    <col min="13835" max="13835" width="1.6640625" style="680" customWidth="1"/>
    <col min="13836" max="13837" width="3.44140625" style="680" bestFit="1" customWidth="1"/>
    <col min="13838" max="13838" width="1.6640625" style="680" customWidth="1"/>
    <col min="13839" max="13840" width="3.44140625" style="680" bestFit="1" customWidth="1"/>
    <col min="13841" max="13841" width="1.6640625" style="680" customWidth="1"/>
    <col min="13842" max="13843" width="3.44140625" style="680" bestFit="1" customWidth="1"/>
    <col min="13844" max="13844" width="1.6640625" style="680" customWidth="1"/>
    <col min="13845" max="13846" width="3.44140625" style="680" bestFit="1" customWidth="1"/>
    <col min="13847" max="13847" width="1.6640625" style="680" customWidth="1"/>
    <col min="13848" max="13849" width="3.44140625" style="680" bestFit="1" customWidth="1"/>
    <col min="13850" max="13850" width="1.6640625" style="680" customWidth="1"/>
    <col min="13851" max="13852" width="3.44140625" style="680" bestFit="1" customWidth="1"/>
    <col min="13853" max="13853" width="3.77734375" style="680" customWidth="1"/>
    <col min="13854" max="13854" width="0.44140625" style="680" customWidth="1"/>
    <col min="13855" max="13858" width="1.109375" style="680" customWidth="1"/>
    <col min="13859" max="13859" width="1.33203125" style="680" customWidth="1"/>
    <col min="13860" max="13860" width="1.21875" style="680" customWidth="1"/>
    <col min="13861" max="13861" width="1" style="680" customWidth="1"/>
    <col min="13862" max="13862" width="1.109375" style="680" customWidth="1"/>
    <col min="13863" max="14080" width="9" style="680"/>
    <col min="14081" max="14081" width="7.77734375" style="680" customWidth="1"/>
    <col min="14082" max="14082" width="3.44140625" style="680" customWidth="1"/>
    <col min="14083" max="14084" width="4.21875" style="680" bestFit="1" customWidth="1"/>
    <col min="14085" max="14085" width="1.6640625" style="680" customWidth="1"/>
    <col min="14086" max="14087" width="4.21875" style="680" bestFit="1" customWidth="1"/>
    <col min="14088" max="14088" width="1.6640625" style="680" customWidth="1"/>
    <col min="14089" max="14090" width="4.21875" style="680" bestFit="1" customWidth="1"/>
    <col min="14091" max="14091" width="1.6640625" style="680" customWidth="1"/>
    <col min="14092" max="14093" width="3.44140625" style="680" bestFit="1" customWidth="1"/>
    <col min="14094" max="14094" width="1.6640625" style="680" customWidth="1"/>
    <col min="14095" max="14096" width="3.44140625" style="680" bestFit="1" customWidth="1"/>
    <col min="14097" max="14097" width="1.6640625" style="680" customWidth="1"/>
    <col min="14098" max="14099" width="3.44140625" style="680" bestFit="1" customWidth="1"/>
    <col min="14100" max="14100" width="1.6640625" style="680" customWidth="1"/>
    <col min="14101" max="14102" width="3.44140625" style="680" bestFit="1" customWidth="1"/>
    <col min="14103" max="14103" width="1.6640625" style="680" customWidth="1"/>
    <col min="14104" max="14105" width="3.44140625" style="680" bestFit="1" customWidth="1"/>
    <col min="14106" max="14106" width="1.6640625" style="680" customWidth="1"/>
    <col min="14107" max="14108" width="3.44140625" style="680" bestFit="1" customWidth="1"/>
    <col min="14109" max="14109" width="3.77734375" style="680" customWidth="1"/>
    <col min="14110" max="14110" width="0.44140625" style="680" customWidth="1"/>
    <col min="14111" max="14114" width="1.109375" style="680" customWidth="1"/>
    <col min="14115" max="14115" width="1.33203125" style="680" customWidth="1"/>
    <col min="14116" max="14116" width="1.21875" style="680" customWidth="1"/>
    <col min="14117" max="14117" width="1" style="680" customWidth="1"/>
    <col min="14118" max="14118" width="1.109375" style="680" customWidth="1"/>
    <col min="14119" max="14336" width="9" style="680"/>
    <col min="14337" max="14337" width="7.77734375" style="680" customWidth="1"/>
    <col min="14338" max="14338" width="3.44140625" style="680" customWidth="1"/>
    <col min="14339" max="14340" width="4.21875" style="680" bestFit="1" customWidth="1"/>
    <col min="14341" max="14341" width="1.6640625" style="680" customWidth="1"/>
    <col min="14342" max="14343" width="4.21875" style="680" bestFit="1" customWidth="1"/>
    <col min="14344" max="14344" width="1.6640625" style="680" customWidth="1"/>
    <col min="14345" max="14346" width="4.21875" style="680" bestFit="1" customWidth="1"/>
    <col min="14347" max="14347" width="1.6640625" style="680" customWidth="1"/>
    <col min="14348" max="14349" width="3.44140625" style="680" bestFit="1" customWidth="1"/>
    <col min="14350" max="14350" width="1.6640625" style="680" customWidth="1"/>
    <col min="14351" max="14352" width="3.44140625" style="680" bestFit="1" customWidth="1"/>
    <col min="14353" max="14353" width="1.6640625" style="680" customWidth="1"/>
    <col min="14354" max="14355" width="3.44140625" style="680" bestFit="1" customWidth="1"/>
    <col min="14356" max="14356" width="1.6640625" style="680" customWidth="1"/>
    <col min="14357" max="14358" width="3.44140625" style="680" bestFit="1" customWidth="1"/>
    <col min="14359" max="14359" width="1.6640625" style="680" customWidth="1"/>
    <col min="14360" max="14361" width="3.44140625" style="680" bestFit="1" customWidth="1"/>
    <col min="14362" max="14362" width="1.6640625" style="680" customWidth="1"/>
    <col min="14363" max="14364" width="3.44140625" style="680" bestFit="1" customWidth="1"/>
    <col min="14365" max="14365" width="3.77734375" style="680" customWidth="1"/>
    <col min="14366" max="14366" width="0.44140625" style="680" customWidth="1"/>
    <col min="14367" max="14370" width="1.109375" style="680" customWidth="1"/>
    <col min="14371" max="14371" width="1.33203125" style="680" customWidth="1"/>
    <col min="14372" max="14372" width="1.21875" style="680" customWidth="1"/>
    <col min="14373" max="14373" width="1" style="680" customWidth="1"/>
    <col min="14374" max="14374" width="1.109375" style="680" customWidth="1"/>
    <col min="14375" max="14592" width="9" style="680"/>
    <col min="14593" max="14593" width="7.77734375" style="680" customWidth="1"/>
    <col min="14594" max="14594" width="3.44140625" style="680" customWidth="1"/>
    <col min="14595" max="14596" width="4.21875" style="680" bestFit="1" customWidth="1"/>
    <col min="14597" max="14597" width="1.6640625" style="680" customWidth="1"/>
    <col min="14598" max="14599" width="4.21875" style="680" bestFit="1" customWidth="1"/>
    <col min="14600" max="14600" width="1.6640625" style="680" customWidth="1"/>
    <col min="14601" max="14602" width="4.21875" style="680" bestFit="1" customWidth="1"/>
    <col min="14603" max="14603" width="1.6640625" style="680" customWidth="1"/>
    <col min="14604" max="14605" width="3.44140625" style="680" bestFit="1" customWidth="1"/>
    <col min="14606" max="14606" width="1.6640625" style="680" customWidth="1"/>
    <col min="14607" max="14608" width="3.44140625" style="680" bestFit="1" customWidth="1"/>
    <col min="14609" max="14609" width="1.6640625" style="680" customWidth="1"/>
    <col min="14610" max="14611" width="3.44140625" style="680" bestFit="1" customWidth="1"/>
    <col min="14612" max="14612" width="1.6640625" style="680" customWidth="1"/>
    <col min="14613" max="14614" width="3.44140625" style="680" bestFit="1" customWidth="1"/>
    <col min="14615" max="14615" width="1.6640625" style="680" customWidth="1"/>
    <col min="14616" max="14617" width="3.44140625" style="680" bestFit="1" customWidth="1"/>
    <col min="14618" max="14618" width="1.6640625" style="680" customWidth="1"/>
    <col min="14619" max="14620" width="3.44140625" style="680" bestFit="1" customWidth="1"/>
    <col min="14621" max="14621" width="3.77734375" style="680" customWidth="1"/>
    <col min="14622" max="14622" width="0.44140625" style="680" customWidth="1"/>
    <col min="14623" max="14626" width="1.109375" style="680" customWidth="1"/>
    <col min="14627" max="14627" width="1.33203125" style="680" customWidth="1"/>
    <col min="14628" max="14628" width="1.21875" style="680" customWidth="1"/>
    <col min="14629" max="14629" width="1" style="680" customWidth="1"/>
    <col min="14630" max="14630" width="1.109375" style="680" customWidth="1"/>
    <col min="14631" max="14848" width="9" style="680"/>
    <col min="14849" max="14849" width="7.77734375" style="680" customWidth="1"/>
    <col min="14850" max="14850" width="3.44140625" style="680" customWidth="1"/>
    <col min="14851" max="14852" width="4.21875" style="680" bestFit="1" customWidth="1"/>
    <col min="14853" max="14853" width="1.6640625" style="680" customWidth="1"/>
    <col min="14854" max="14855" width="4.21875" style="680" bestFit="1" customWidth="1"/>
    <col min="14856" max="14856" width="1.6640625" style="680" customWidth="1"/>
    <col min="14857" max="14858" width="4.21875" style="680" bestFit="1" customWidth="1"/>
    <col min="14859" max="14859" width="1.6640625" style="680" customWidth="1"/>
    <col min="14860" max="14861" width="3.44140625" style="680" bestFit="1" customWidth="1"/>
    <col min="14862" max="14862" width="1.6640625" style="680" customWidth="1"/>
    <col min="14863" max="14864" width="3.44140625" style="680" bestFit="1" customWidth="1"/>
    <col min="14865" max="14865" width="1.6640625" style="680" customWidth="1"/>
    <col min="14866" max="14867" width="3.44140625" style="680" bestFit="1" customWidth="1"/>
    <col min="14868" max="14868" width="1.6640625" style="680" customWidth="1"/>
    <col min="14869" max="14870" width="3.44140625" style="680" bestFit="1" customWidth="1"/>
    <col min="14871" max="14871" width="1.6640625" style="680" customWidth="1"/>
    <col min="14872" max="14873" width="3.44140625" style="680" bestFit="1" customWidth="1"/>
    <col min="14874" max="14874" width="1.6640625" style="680" customWidth="1"/>
    <col min="14875" max="14876" width="3.44140625" style="680" bestFit="1" customWidth="1"/>
    <col min="14877" max="14877" width="3.77734375" style="680" customWidth="1"/>
    <col min="14878" max="14878" width="0.44140625" style="680" customWidth="1"/>
    <col min="14879" max="14882" width="1.109375" style="680" customWidth="1"/>
    <col min="14883" max="14883" width="1.33203125" style="680" customWidth="1"/>
    <col min="14884" max="14884" width="1.21875" style="680" customWidth="1"/>
    <col min="14885" max="14885" width="1" style="680" customWidth="1"/>
    <col min="14886" max="14886" width="1.109375" style="680" customWidth="1"/>
    <col min="14887" max="15104" width="9" style="680"/>
    <col min="15105" max="15105" width="7.77734375" style="680" customWidth="1"/>
    <col min="15106" max="15106" width="3.44140625" style="680" customWidth="1"/>
    <col min="15107" max="15108" width="4.21875" style="680" bestFit="1" customWidth="1"/>
    <col min="15109" max="15109" width="1.6640625" style="680" customWidth="1"/>
    <col min="15110" max="15111" width="4.21875" style="680" bestFit="1" customWidth="1"/>
    <col min="15112" max="15112" width="1.6640625" style="680" customWidth="1"/>
    <col min="15113" max="15114" width="4.21875" style="680" bestFit="1" customWidth="1"/>
    <col min="15115" max="15115" width="1.6640625" style="680" customWidth="1"/>
    <col min="15116" max="15117" width="3.44140625" style="680" bestFit="1" customWidth="1"/>
    <col min="15118" max="15118" width="1.6640625" style="680" customWidth="1"/>
    <col min="15119" max="15120" width="3.44140625" style="680" bestFit="1" customWidth="1"/>
    <col min="15121" max="15121" width="1.6640625" style="680" customWidth="1"/>
    <col min="15122" max="15123" width="3.44140625" style="680" bestFit="1" customWidth="1"/>
    <col min="15124" max="15124" width="1.6640625" style="680" customWidth="1"/>
    <col min="15125" max="15126" width="3.44140625" style="680" bestFit="1" customWidth="1"/>
    <col min="15127" max="15127" width="1.6640625" style="680" customWidth="1"/>
    <col min="15128" max="15129" width="3.44140625" style="680" bestFit="1" customWidth="1"/>
    <col min="15130" max="15130" width="1.6640625" style="680" customWidth="1"/>
    <col min="15131" max="15132" width="3.44140625" style="680" bestFit="1" customWidth="1"/>
    <col min="15133" max="15133" width="3.77734375" style="680" customWidth="1"/>
    <col min="15134" max="15134" width="0.44140625" style="680" customWidth="1"/>
    <col min="15135" max="15138" width="1.109375" style="680" customWidth="1"/>
    <col min="15139" max="15139" width="1.33203125" style="680" customWidth="1"/>
    <col min="15140" max="15140" width="1.21875" style="680" customWidth="1"/>
    <col min="15141" max="15141" width="1" style="680" customWidth="1"/>
    <col min="15142" max="15142" width="1.109375" style="680" customWidth="1"/>
    <col min="15143" max="15360" width="9" style="680"/>
    <col min="15361" max="15361" width="7.77734375" style="680" customWidth="1"/>
    <col min="15362" max="15362" width="3.44140625" style="680" customWidth="1"/>
    <col min="15363" max="15364" width="4.21875" style="680" bestFit="1" customWidth="1"/>
    <col min="15365" max="15365" width="1.6640625" style="680" customWidth="1"/>
    <col min="15366" max="15367" width="4.21875" style="680" bestFit="1" customWidth="1"/>
    <col min="15368" max="15368" width="1.6640625" style="680" customWidth="1"/>
    <col min="15369" max="15370" width="4.21875" style="680" bestFit="1" customWidth="1"/>
    <col min="15371" max="15371" width="1.6640625" style="680" customWidth="1"/>
    <col min="15372" max="15373" width="3.44140625" style="680" bestFit="1" customWidth="1"/>
    <col min="15374" max="15374" width="1.6640625" style="680" customWidth="1"/>
    <col min="15375" max="15376" width="3.44140625" style="680" bestFit="1" customWidth="1"/>
    <col min="15377" max="15377" width="1.6640625" style="680" customWidth="1"/>
    <col min="15378" max="15379" width="3.44140625" style="680" bestFit="1" customWidth="1"/>
    <col min="15380" max="15380" width="1.6640625" style="680" customWidth="1"/>
    <col min="15381" max="15382" width="3.44140625" style="680" bestFit="1" customWidth="1"/>
    <col min="15383" max="15383" width="1.6640625" style="680" customWidth="1"/>
    <col min="15384" max="15385" width="3.44140625" style="680" bestFit="1" customWidth="1"/>
    <col min="15386" max="15386" width="1.6640625" style="680" customWidth="1"/>
    <col min="15387" max="15388" width="3.44140625" style="680" bestFit="1" customWidth="1"/>
    <col min="15389" max="15389" width="3.77734375" style="680" customWidth="1"/>
    <col min="15390" max="15390" width="0.44140625" style="680" customWidth="1"/>
    <col min="15391" max="15394" width="1.109375" style="680" customWidth="1"/>
    <col min="15395" max="15395" width="1.33203125" style="680" customWidth="1"/>
    <col min="15396" max="15396" width="1.21875" style="680" customWidth="1"/>
    <col min="15397" max="15397" width="1" style="680" customWidth="1"/>
    <col min="15398" max="15398" width="1.109375" style="680" customWidth="1"/>
    <col min="15399" max="15616" width="9" style="680"/>
    <col min="15617" max="15617" width="7.77734375" style="680" customWidth="1"/>
    <col min="15618" max="15618" width="3.44140625" style="680" customWidth="1"/>
    <col min="15619" max="15620" width="4.21875" style="680" bestFit="1" customWidth="1"/>
    <col min="15621" max="15621" width="1.6640625" style="680" customWidth="1"/>
    <col min="15622" max="15623" width="4.21875" style="680" bestFit="1" customWidth="1"/>
    <col min="15624" max="15624" width="1.6640625" style="680" customWidth="1"/>
    <col min="15625" max="15626" width="4.21875" style="680" bestFit="1" customWidth="1"/>
    <col min="15627" max="15627" width="1.6640625" style="680" customWidth="1"/>
    <col min="15628" max="15629" width="3.44140625" style="680" bestFit="1" customWidth="1"/>
    <col min="15630" max="15630" width="1.6640625" style="680" customWidth="1"/>
    <col min="15631" max="15632" width="3.44140625" style="680" bestFit="1" customWidth="1"/>
    <col min="15633" max="15633" width="1.6640625" style="680" customWidth="1"/>
    <col min="15634" max="15635" width="3.44140625" style="680" bestFit="1" customWidth="1"/>
    <col min="15636" max="15636" width="1.6640625" style="680" customWidth="1"/>
    <col min="15637" max="15638" width="3.44140625" style="680" bestFit="1" customWidth="1"/>
    <col min="15639" max="15639" width="1.6640625" style="680" customWidth="1"/>
    <col min="15640" max="15641" width="3.44140625" style="680" bestFit="1" customWidth="1"/>
    <col min="15642" max="15642" width="1.6640625" style="680" customWidth="1"/>
    <col min="15643" max="15644" width="3.44140625" style="680" bestFit="1" customWidth="1"/>
    <col min="15645" max="15645" width="3.77734375" style="680" customWidth="1"/>
    <col min="15646" max="15646" width="0.44140625" style="680" customWidth="1"/>
    <col min="15647" max="15650" width="1.109375" style="680" customWidth="1"/>
    <col min="15651" max="15651" width="1.33203125" style="680" customWidth="1"/>
    <col min="15652" max="15652" width="1.21875" style="680" customWidth="1"/>
    <col min="15653" max="15653" width="1" style="680" customWidth="1"/>
    <col min="15654" max="15654" width="1.109375" style="680" customWidth="1"/>
    <col min="15655" max="15872" width="9" style="680"/>
    <col min="15873" max="15873" width="7.77734375" style="680" customWidth="1"/>
    <col min="15874" max="15874" width="3.44140625" style="680" customWidth="1"/>
    <col min="15875" max="15876" width="4.21875" style="680" bestFit="1" customWidth="1"/>
    <col min="15877" max="15877" width="1.6640625" style="680" customWidth="1"/>
    <col min="15878" max="15879" width="4.21875" style="680" bestFit="1" customWidth="1"/>
    <col min="15880" max="15880" width="1.6640625" style="680" customWidth="1"/>
    <col min="15881" max="15882" width="4.21875" style="680" bestFit="1" customWidth="1"/>
    <col min="15883" max="15883" width="1.6640625" style="680" customWidth="1"/>
    <col min="15884" max="15885" width="3.44140625" style="680" bestFit="1" customWidth="1"/>
    <col min="15886" max="15886" width="1.6640625" style="680" customWidth="1"/>
    <col min="15887" max="15888" width="3.44140625" style="680" bestFit="1" customWidth="1"/>
    <col min="15889" max="15889" width="1.6640625" style="680" customWidth="1"/>
    <col min="15890" max="15891" width="3.44140625" style="680" bestFit="1" customWidth="1"/>
    <col min="15892" max="15892" width="1.6640625" style="680" customWidth="1"/>
    <col min="15893" max="15894" width="3.44140625" style="680" bestFit="1" customWidth="1"/>
    <col min="15895" max="15895" width="1.6640625" style="680" customWidth="1"/>
    <col min="15896" max="15897" width="3.44140625" style="680" bestFit="1" customWidth="1"/>
    <col min="15898" max="15898" width="1.6640625" style="680" customWidth="1"/>
    <col min="15899" max="15900" width="3.44140625" style="680" bestFit="1" customWidth="1"/>
    <col min="15901" max="15901" width="3.77734375" style="680" customWidth="1"/>
    <col min="15902" max="15902" width="0.44140625" style="680" customWidth="1"/>
    <col min="15903" max="15906" width="1.109375" style="680" customWidth="1"/>
    <col min="15907" max="15907" width="1.33203125" style="680" customWidth="1"/>
    <col min="15908" max="15908" width="1.21875" style="680" customWidth="1"/>
    <col min="15909" max="15909" width="1" style="680" customWidth="1"/>
    <col min="15910" max="15910" width="1.109375" style="680" customWidth="1"/>
    <col min="15911" max="16128" width="9" style="680"/>
    <col min="16129" max="16129" width="7.77734375" style="680" customWidth="1"/>
    <col min="16130" max="16130" width="3.44140625" style="680" customWidth="1"/>
    <col min="16131" max="16132" width="4.21875" style="680" bestFit="1" customWidth="1"/>
    <col min="16133" max="16133" width="1.6640625" style="680" customWidth="1"/>
    <col min="16134" max="16135" width="4.21875" style="680" bestFit="1" customWidth="1"/>
    <col min="16136" max="16136" width="1.6640625" style="680" customWidth="1"/>
    <col min="16137" max="16138" width="4.21875" style="680" bestFit="1" customWidth="1"/>
    <col min="16139" max="16139" width="1.6640625" style="680" customWidth="1"/>
    <col min="16140" max="16141" width="3.44140625" style="680" bestFit="1" customWidth="1"/>
    <col min="16142" max="16142" width="1.6640625" style="680" customWidth="1"/>
    <col min="16143" max="16144" width="3.44140625" style="680" bestFit="1" customWidth="1"/>
    <col min="16145" max="16145" width="1.6640625" style="680" customWidth="1"/>
    <col min="16146" max="16147" width="3.44140625" style="680" bestFit="1" customWidth="1"/>
    <col min="16148" max="16148" width="1.6640625" style="680" customWidth="1"/>
    <col min="16149" max="16150" width="3.44140625" style="680" bestFit="1" customWidth="1"/>
    <col min="16151" max="16151" width="1.6640625" style="680" customWidth="1"/>
    <col min="16152" max="16153" width="3.44140625" style="680" bestFit="1" customWidth="1"/>
    <col min="16154" max="16154" width="1.6640625" style="680" customWidth="1"/>
    <col min="16155" max="16156" width="3.44140625" style="680" bestFit="1" customWidth="1"/>
    <col min="16157" max="16157" width="3.77734375" style="680" customWidth="1"/>
    <col min="16158" max="16158" width="0.44140625" style="680" customWidth="1"/>
    <col min="16159" max="16162" width="1.109375" style="680" customWidth="1"/>
    <col min="16163" max="16163" width="1.33203125" style="680" customWidth="1"/>
    <col min="16164" max="16164" width="1.21875" style="680" customWidth="1"/>
    <col min="16165" max="16165" width="1" style="680" customWidth="1"/>
    <col min="16166" max="16166" width="1.109375" style="680" customWidth="1"/>
    <col min="16167" max="16384" width="9" style="680"/>
  </cols>
  <sheetData>
    <row r="1" spans="1:29" ht="12" customHeight="1" thickBot="1">
      <c r="A1" s="981" t="s">
        <v>527</v>
      </c>
      <c r="F1" s="1026" t="s">
        <v>1103</v>
      </c>
      <c r="Z1" s="2451" t="str" cm="1">
        <f t="array" aca="1" ref="Z1" ca="1">INDIRECT("'学校入力シート（要入力）'!$J$42")&amp;"年度版"</f>
        <v>2025年度版</v>
      </c>
      <c r="AA1" s="2452"/>
      <c r="AB1" s="2452"/>
      <c r="AC1" s="2452"/>
    </row>
    <row r="2" spans="1:29" ht="12" customHeight="1">
      <c r="Z2" s="2453" t="s">
        <v>526</v>
      </c>
      <c r="AA2" s="2454"/>
      <c r="AB2" s="2454"/>
      <c r="AC2" s="2455"/>
    </row>
    <row r="3" spans="1:29" ht="7.5" customHeight="1" thickBot="1">
      <c r="A3" s="981"/>
      <c r="Z3" s="2456"/>
      <c r="AA3" s="2457"/>
      <c r="AB3" s="2457"/>
      <c r="AC3" s="2458"/>
    </row>
    <row r="4" spans="1:29">
      <c r="A4" s="680" t="s">
        <v>803</v>
      </c>
    </row>
    <row r="5" spans="1:29">
      <c r="A5" s="2459"/>
      <c r="B5" s="2411">
        <v>2</v>
      </c>
      <c r="C5" s="2412"/>
      <c r="D5" s="2412"/>
      <c r="E5" s="2412"/>
      <c r="F5" s="2412"/>
      <c r="G5" s="2413">
        <v>4</v>
      </c>
      <c r="H5" s="2412"/>
      <c r="I5" s="2412"/>
      <c r="J5" s="2412"/>
      <c r="K5" s="2412"/>
      <c r="L5" s="2412"/>
      <c r="M5" s="2413">
        <v>6</v>
      </c>
      <c r="N5" s="2412"/>
      <c r="O5" s="2412"/>
      <c r="P5" s="2412"/>
      <c r="Q5" s="2412"/>
      <c r="R5" s="2412"/>
      <c r="S5" s="2413">
        <v>8</v>
      </c>
      <c r="T5" s="2412"/>
      <c r="U5" s="2412"/>
      <c r="V5" s="2412"/>
      <c r="W5" s="2412"/>
      <c r="X5" s="2412"/>
      <c r="Y5" s="2413">
        <v>10</v>
      </c>
      <c r="Z5" s="2412"/>
      <c r="AA5" s="2412"/>
      <c r="AB5" s="2412"/>
      <c r="AC5" s="2412"/>
    </row>
    <row r="6" spans="1:29">
      <c r="A6" s="2437"/>
      <c r="B6" s="2414">
        <v>1</v>
      </c>
      <c r="C6" s="2415"/>
      <c r="D6" s="2416">
        <v>2</v>
      </c>
      <c r="E6" s="2415"/>
      <c r="F6" s="2417"/>
      <c r="G6" s="2414">
        <v>3</v>
      </c>
      <c r="H6" s="2415"/>
      <c r="I6" s="2415"/>
      <c r="J6" s="2416">
        <v>4</v>
      </c>
      <c r="K6" s="2415"/>
      <c r="L6" s="2418"/>
      <c r="M6" s="2414">
        <v>5</v>
      </c>
      <c r="N6" s="2415"/>
      <c r="O6" s="2415"/>
      <c r="P6" s="2416">
        <v>6</v>
      </c>
      <c r="Q6" s="2415"/>
      <c r="R6" s="2417"/>
      <c r="S6" s="2414">
        <v>7</v>
      </c>
      <c r="T6" s="2415"/>
      <c r="U6" s="2415"/>
      <c r="V6" s="2416">
        <v>8</v>
      </c>
      <c r="W6" s="2415"/>
      <c r="X6" s="2418"/>
      <c r="Y6" s="2414">
        <v>9</v>
      </c>
      <c r="Z6" s="2415"/>
      <c r="AA6" s="2415"/>
      <c r="AB6" s="2416">
        <v>10</v>
      </c>
      <c r="AC6" s="2418"/>
    </row>
    <row r="7" spans="1:29" ht="12.75" customHeight="1">
      <c r="A7" s="1073" t="s">
        <v>511</v>
      </c>
      <c r="B7" s="2448" t="s">
        <v>1107</v>
      </c>
      <c r="C7" s="2449"/>
      <c r="D7" s="2449"/>
      <c r="E7" s="2449"/>
      <c r="F7" s="2449"/>
      <c r="G7" s="2450" t="s">
        <v>1108</v>
      </c>
      <c r="H7" s="2449"/>
      <c r="I7" s="2449"/>
      <c r="J7" s="2449"/>
      <c r="K7" s="2449"/>
      <c r="L7" s="2449"/>
      <c r="M7" s="2450" t="s">
        <v>1109</v>
      </c>
      <c r="N7" s="2449"/>
      <c r="O7" s="2449"/>
      <c r="P7" s="2449"/>
      <c r="Q7" s="2449"/>
      <c r="R7" s="2449"/>
      <c r="S7" s="2450" t="s">
        <v>1110</v>
      </c>
      <c r="T7" s="2449"/>
      <c r="U7" s="2449"/>
      <c r="V7" s="2449"/>
      <c r="W7" s="2449"/>
      <c r="X7" s="2449"/>
      <c r="Y7" s="2450" t="s">
        <v>1111</v>
      </c>
      <c r="Z7" s="2449"/>
      <c r="AA7" s="2449"/>
      <c r="AB7" s="2449"/>
      <c r="AC7" s="2449"/>
    </row>
    <row r="8" spans="1:29" ht="12.75" customHeight="1">
      <c r="A8" s="1074" t="s">
        <v>513</v>
      </c>
      <c r="B8" s="1030" t="s">
        <v>512</v>
      </c>
      <c r="C8" s="1031">
        <v>-0.20721191999999999</v>
      </c>
      <c r="D8" s="1032">
        <v>-0.20721191</v>
      </c>
      <c r="E8" s="1033" t="s">
        <v>512</v>
      </c>
      <c r="F8" s="1031">
        <v>-0.12132472999999999</v>
      </c>
      <c r="G8" s="1032">
        <v>-0.12132472</v>
      </c>
      <c r="H8" s="1033" t="s">
        <v>512</v>
      </c>
      <c r="I8" s="1031">
        <v>-8.0805709999999989E-2</v>
      </c>
      <c r="J8" s="1032">
        <v>-8.0805699999999994E-2</v>
      </c>
      <c r="K8" s="1033" t="s">
        <v>512</v>
      </c>
      <c r="L8" s="1031">
        <v>-4.272985E-2</v>
      </c>
      <c r="M8" s="1032">
        <v>-4.2729839999999998E-2</v>
      </c>
      <c r="N8" s="1033" t="s">
        <v>512</v>
      </c>
      <c r="O8" s="1031">
        <v>-7.9976300000000004E-3</v>
      </c>
      <c r="P8" s="1032">
        <v>-7.9976200000000004E-3</v>
      </c>
      <c r="Q8" s="1033" t="s">
        <v>512</v>
      </c>
      <c r="R8" s="1031">
        <v>1.6871319999999999E-2</v>
      </c>
      <c r="S8" s="1032">
        <v>1.687133E-2</v>
      </c>
      <c r="T8" s="1033" t="s">
        <v>512</v>
      </c>
      <c r="U8" s="1031">
        <v>3.6159499999999997E-2</v>
      </c>
      <c r="V8" s="1032">
        <v>3.6159509999999999E-2</v>
      </c>
      <c r="W8" s="1034" t="s">
        <v>512</v>
      </c>
      <c r="X8" s="1031">
        <v>6.4319399999999999E-2</v>
      </c>
      <c r="Y8" s="1032">
        <v>6.4319409999999994E-2</v>
      </c>
      <c r="Z8" s="1033" t="s">
        <v>512</v>
      </c>
      <c r="AA8" s="1031">
        <v>0.11521761000000001</v>
      </c>
      <c r="AB8" s="1032">
        <v>0.11521762000000001</v>
      </c>
      <c r="AC8" s="1035" t="s">
        <v>512</v>
      </c>
    </row>
    <row r="9" spans="1:29" ht="12.75" customHeight="1">
      <c r="A9" s="1075" t="s">
        <v>535</v>
      </c>
      <c r="B9" s="2443" t="s">
        <v>531</v>
      </c>
      <c r="C9" s="2444"/>
      <c r="D9" s="2444"/>
      <c r="E9" s="2444"/>
      <c r="F9" s="2444"/>
      <c r="G9" s="2443" t="s">
        <v>536</v>
      </c>
      <c r="H9" s="2444"/>
      <c r="I9" s="2444"/>
      <c r="J9" s="2444"/>
      <c r="K9" s="2444"/>
      <c r="L9" s="2444"/>
      <c r="M9" s="2443" t="s">
        <v>849</v>
      </c>
      <c r="N9" s="2444"/>
      <c r="O9" s="2444"/>
      <c r="P9" s="2444"/>
      <c r="Q9" s="2444"/>
      <c r="R9" s="2444"/>
      <c r="S9" s="2443" t="s">
        <v>537</v>
      </c>
      <c r="T9" s="2444"/>
      <c r="U9" s="2444"/>
      <c r="V9" s="2444"/>
      <c r="W9" s="2444"/>
      <c r="X9" s="2444"/>
      <c r="Y9" s="2443" t="s">
        <v>532</v>
      </c>
      <c r="Z9" s="2444"/>
      <c r="AA9" s="2444"/>
      <c r="AB9" s="2444"/>
      <c r="AC9" s="2444"/>
    </row>
    <row r="10" spans="1:29" ht="9" customHeight="1">
      <c r="A10" s="1053"/>
      <c r="B10" s="1037"/>
      <c r="C10" s="1037"/>
      <c r="D10" s="1037"/>
      <c r="E10" s="1037"/>
      <c r="F10" s="1037"/>
      <c r="G10" s="1037"/>
      <c r="H10" s="1037"/>
      <c r="I10" s="1037"/>
      <c r="J10" s="1037"/>
      <c r="K10" s="1037"/>
      <c r="L10" s="1037"/>
      <c r="M10" s="1037"/>
      <c r="N10" s="1037"/>
      <c r="O10" s="1037"/>
      <c r="P10" s="1037"/>
      <c r="Q10" s="1037"/>
      <c r="R10" s="1037"/>
      <c r="S10" s="1037"/>
      <c r="T10" s="1037"/>
      <c r="U10" s="1037"/>
      <c r="V10" s="1037"/>
      <c r="W10" s="1036"/>
      <c r="X10" s="1037"/>
      <c r="Y10" s="1037"/>
      <c r="Z10" s="1037"/>
      <c r="AA10" s="1037"/>
      <c r="AB10" s="1037"/>
      <c r="AC10" s="1037"/>
    </row>
    <row r="11" spans="1:29">
      <c r="A11" s="1053" t="s">
        <v>539</v>
      </c>
      <c r="B11" s="1037"/>
      <c r="C11" s="1037"/>
      <c r="D11" s="1037"/>
      <c r="E11" s="1037"/>
      <c r="F11" s="1037"/>
      <c r="G11" s="1037"/>
      <c r="H11" s="1037"/>
      <c r="I11" s="1037"/>
      <c r="J11" s="1037"/>
      <c r="K11" s="1037"/>
      <c r="L11" s="1037"/>
      <c r="M11" s="1037"/>
      <c r="N11" s="1037"/>
      <c r="O11" s="1037"/>
      <c r="P11" s="1037"/>
      <c r="Q11" s="1037"/>
      <c r="R11" s="1037"/>
      <c r="S11" s="1037"/>
      <c r="T11" s="1037"/>
      <c r="U11" s="1037"/>
      <c r="V11" s="1037"/>
      <c r="W11" s="1036"/>
      <c r="X11" s="1037"/>
      <c r="Y11" s="1037"/>
      <c r="Z11" s="1037"/>
      <c r="AA11" s="1037"/>
      <c r="AB11" s="1037"/>
      <c r="AC11" s="1037"/>
    </row>
    <row r="12" spans="1:29">
      <c r="A12" s="2436"/>
      <c r="B12" s="2447">
        <v>2</v>
      </c>
      <c r="C12" s="2424"/>
      <c r="D12" s="2424"/>
      <c r="E12" s="2424"/>
      <c r="F12" s="2424"/>
      <c r="G12" s="2423">
        <v>4</v>
      </c>
      <c r="H12" s="2424"/>
      <c r="I12" s="2424"/>
      <c r="J12" s="2424"/>
      <c r="K12" s="2424"/>
      <c r="L12" s="2424"/>
      <c r="M12" s="2423">
        <v>6</v>
      </c>
      <c r="N12" s="2424"/>
      <c r="O12" s="2424"/>
      <c r="P12" s="2424"/>
      <c r="Q12" s="2424"/>
      <c r="R12" s="2424"/>
      <c r="S12" s="2423">
        <v>8</v>
      </c>
      <c r="T12" s="2424"/>
      <c r="U12" s="2424"/>
      <c r="V12" s="2424"/>
      <c r="W12" s="2424"/>
      <c r="X12" s="2424"/>
      <c r="Y12" s="2423">
        <v>10</v>
      </c>
      <c r="Z12" s="2424"/>
      <c r="AA12" s="2424"/>
      <c r="AB12" s="2424"/>
      <c r="AC12" s="2424"/>
    </row>
    <row r="13" spans="1:29">
      <c r="A13" s="2437"/>
      <c r="B13" s="2425">
        <v>1</v>
      </c>
      <c r="C13" s="2426"/>
      <c r="D13" s="2427">
        <v>2</v>
      </c>
      <c r="E13" s="2426"/>
      <c r="F13" s="2428"/>
      <c r="G13" s="2425">
        <v>3</v>
      </c>
      <c r="H13" s="2426"/>
      <c r="I13" s="2426"/>
      <c r="J13" s="2427">
        <v>4</v>
      </c>
      <c r="K13" s="2426"/>
      <c r="L13" s="2429"/>
      <c r="M13" s="2425">
        <v>5</v>
      </c>
      <c r="N13" s="2426"/>
      <c r="O13" s="2426"/>
      <c r="P13" s="2427">
        <v>6</v>
      </c>
      <c r="Q13" s="2426"/>
      <c r="R13" s="2428"/>
      <c r="S13" s="2425">
        <v>7</v>
      </c>
      <c r="T13" s="2426"/>
      <c r="U13" s="2426"/>
      <c r="V13" s="2427">
        <v>8</v>
      </c>
      <c r="W13" s="2426"/>
      <c r="X13" s="2429"/>
      <c r="Y13" s="2425">
        <v>9</v>
      </c>
      <c r="Z13" s="2426"/>
      <c r="AA13" s="2426"/>
      <c r="AB13" s="2427">
        <v>10</v>
      </c>
      <c r="AC13" s="2429"/>
    </row>
    <row r="14" spans="1:29" ht="12.75" customHeight="1">
      <c r="A14" s="1073" t="s">
        <v>511</v>
      </c>
      <c r="B14" s="2440" t="s">
        <v>1112</v>
      </c>
      <c r="C14" s="2441"/>
      <c r="D14" s="2441"/>
      <c r="E14" s="2441"/>
      <c r="F14" s="2441"/>
      <c r="G14" s="2442" t="s">
        <v>1113</v>
      </c>
      <c r="H14" s="2441"/>
      <c r="I14" s="2441"/>
      <c r="J14" s="2441"/>
      <c r="K14" s="2441"/>
      <c r="L14" s="2441"/>
      <c r="M14" s="2442" t="s">
        <v>1114</v>
      </c>
      <c r="N14" s="2441"/>
      <c r="O14" s="2441"/>
      <c r="P14" s="2441"/>
      <c r="Q14" s="2441"/>
      <c r="R14" s="2441"/>
      <c r="S14" s="2442" t="s">
        <v>1115</v>
      </c>
      <c r="T14" s="2441"/>
      <c r="U14" s="2441"/>
      <c r="V14" s="2441"/>
      <c r="W14" s="2441"/>
      <c r="X14" s="2441"/>
      <c r="Y14" s="2442" t="s">
        <v>1116</v>
      </c>
      <c r="Z14" s="2441"/>
      <c r="AA14" s="2441"/>
      <c r="AB14" s="2441"/>
      <c r="AC14" s="2441"/>
    </row>
    <row r="15" spans="1:29" ht="12.75" customHeight="1">
      <c r="A15" s="1074" t="s">
        <v>513</v>
      </c>
      <c r="B15" s="1030" t="s">
        <v>512</v>
      </c>
      <c r="C15" s="1031">
        <v>0.70127923999999997</v>
      </c>
      <c r="D15" s="1032">
        <v>0.70127922999999992</v>
      </c>
      <c r="E15" s="1033" t="s">
        <v>512</v>
      </c>
      <c r="F15" s="1031">
        <v>0.65286955000000002</v>
      </c>
      <c r="G15" s="1032">
        <v>0.65286953999999997</v>
      </c>
      <c r="H15" s="1033" t="s">
        <v>512</v>
      </c>
      <c r="I15" s="1031">
        <v>0.60872170999999997</v>
      </c>
      <c r="J15" s="1032">
        <v>0.60872169999999992</v>
      </c>
      <c r="K15" s="1033" t="s">
        <v>512</v>
      </c>
      <c r="L15" s="1031">
        <v>0.57684922999999999</v>
      </c>
      <c r="M15" s="1032">
        <v>0.57684921999999994</v>
      </c>
      <c r="N15" s="1033" t="s">
        <v>512</v>
      </c>
      <c r="O15" s="1031">
        <v>0.54971725999999999</v>
      </c>
      <c r="P15" s="1032">
        <v>0.54971724999999994</v>
      </c>
      <c r="Q15" s="1033" t="s">
        <v>512</v>
      </c>
      <c r="R15" s="1031">
        <v>0.52071319999999999</v>
      </c>
      <c r="S15" s="1032">
        <v>0.52071318999999994</v>
      </c>
      <c r="T15" s="1033" t="s">
        <v>512</v>
      </c>
      <c r="U15" s="1031">
        <v>0.48342692999999998</v>
      </c>
      <c r="V15" s="1032">
        <v>0.48342691999999998</v>
      </c>
      <c r="W15" s="1034" t="s">
        <v>512</v>
      </c>
      <c r="X15" s="1031">
        <v>0.45464135999999994</v>
      </c>
      <c r="Y15" s="1032">
        <v>0.45464135</v>
      </c>
      <c r="Z15" s="1033" t="s">
        <v>512</v>
      </c>
      <c r="AA15" s="1031">
        <v>0.40735001999999992</v>
      </c>
      <c r="AB15" s="1032">
        <v>0.40735000999999998</v>
      </c>
      <c r="AC15" s="1035" t="s">
        <v>512</v>
      </c>
    </row>
    <row r="16" spans="1:29" ht="12.75" customHeight="1">
      <c r="A16" s="1075" t="s">
        <v>535</v>
      </c>
      <c r="B16" s="2443" t="s">
        <v>532</v>
      </c>
      <c r="C16" s="2444"/>
      <c r="D16" s="2444"/>
      <c r="E16" s="2444"/>
      <c r="F16" s="2444"/>
      <c r="G16" s="2443" t="s">
        <v>537</v>
      </c>
      <c r="H16" s="2444"/>
      <c r="I16" s="2444"/>
      <c r="J16" s="2444"/>
      <c r="K16" s="2444"/>
      <c r="L16" s="2444"/>
      <c r="M16" s="2443" t="s">
        <v>849</v>
      </c>
      <c r="N16" s="2444"/>
      <c r="O16" s="2444"/>
      <c r="P16" s="2444"/>
      <c r="Q16" s="2444"/>
      <c r="R16" s="2444"/>
      <c r="S16" s="2443" t="s">
        <v>536</v>
      </c>
      <c r="T16" s="2444"/>
      <c r="U16" s="2444"/>
      <c r="V16" s="2444"/>
      <c r="W16" s="2444"/>
      <c r="X16" s="2444"/>
      <c r="Y16" s="2443" t="s">
        <v>531</v>
      </c>
      <c r="Z16" s="2444"/>
      <c r="AA16" s="2444"/>
      <c r="AB16" s="2444"/>
      <c r="AC16" s="2444"/>
    </row>
    <row r="17" spans="1:29" ht="9" customHeight="1">
      <c r="A17" s="1053"/>
      <c r="B17" s="1037"/>
      <c r="C17" s="1037"/>
      <c r="D17" s="1037"/>
      <c r="E17" s="1037"/>
      <c r="F17" s="1037"/>
      <c r="G17" s="1037"/>
      <c r="H17" s="1037"/>
      <c r="I17" s="1037"/>
      <c r="J17" s="1037"/>
      <c r="K17" s="1037"/>
      <c r="L17" s="1037"/>
      <c r="M17" s="1037"/>
      <c r="N17" s="1037"/>
      <c r="O17" s="1037"/>
      <c r="P17" s="1037"/>
      <c r="Q17" s="1037"/>
      <c r="R17" s="1037"/>
      <c r="S17" s="1037"/>
      <c r="T17" s="1037"/>
      <c r="U17" s="1037"/>
      <c r="V17" s="1037"/>
      <c r="W17" s="1036"/>
      <c r="X17" s="1037"/>
      <c r="Y17" s="1037"/>
      <c r="Z17" s="1037"/>
      <c r="AA17" s="1037"/>
      <c r="AB17" s="1037"/>
      <c r="AC17" s="1037"/>
    </row>
    <row r="18" spans="1:29">
      <c r="A18" s="1053" t="s">
        <v>525</v>
      </c>
      <c r="B18" s="1037"/>
      <c r="C18" s="1037"/>
      <c r="D18" s="1037"/>
      <c r="E18" s="1037"/>
      <c r="F18" s="1037"/>
      <c r="G18" s="1037"/>
      <c r="H18" s="1037"/>
      <c r="I18" s="1037"/>
      <c r="J18" s="1037"/>
      <c r="K18" s="1037"/>
      <c r="L18" s="1037"/>
      <c r="M18" s="1037"/>
      <c r="N18" s="1037"/>
      <c r="O18" s="1037"/>
      <c r="P18" s="1037"/>
      <c r="Q18" s="1037"/>
      <c r="R18" s="1037"/>
      <c r="S18" s="1037"/>
      <c r="T18" s="1037"/>
      <c r="U18" s="1037"/>
      <c r="V18" s="1037"/>
      <c r="W18" s="1036"/>
      <c r="X18" s="1037"/>
      <c r="Y18" s="1037"/>
      <c r="Z18" s="1037"/>
      <c r="AA18" s="1037"/>
      <c r="AB18" s="1037"/>
      <c r="AC18" s="1037"/>
    </row>
    <row r="19" spans="1:29">
      <c r="A19" s="2436"/>
      <c r="B19" s="2447">
        <v>2</v>
      </c>
      <c r="C19" s="2424"/>
      <c r="D19" s="2424"/>
      <c r="E19" s="2424"/>
      <c r="F19" s="2424"/>
      <c r="G19" s="2423">
        <v>4</v>
      </c>
      <c r="H19" s="2424"/>
      <c r="I19" s="2424"/>
      <c r="J19" s="2424"/>
      <c r="K19" s="2424"/>
      <c r="L19" s="2424"/>
      <c r="M19" s="2423">
        <v>6</v>
      </c>
      <c r="N19" s="2424"/>
      <c r="O19" s="2424"/>
      <c r="P19" s="2424"/>
      <c r="Q19" s="2424"/>
      <c r="R19" s="2424"/>
      <c r="S19" s="2423">
        <v>8</v>
      </c>
      <c r="T19" s="2424"/>
      <c r="U19" s="2424"/>
      <c r="V19" s="2424"/>
      <c r="W19" s="2424"/>
      <c r="X19" s="2424"/>
      <c r="Y19" s="2423">
        <v>10</v>
      </c>
      <c r="Z19" s="2424"/>
      <c r="AA19" s="2424"/>
      <c r="AB19" s="2424"/>
      <c r="AC19" s="2424"/>
    </row>
    <row r="20" spans="1:29">
      <c r="A20" s="2437"/>
      <c r="B20" s="2425">
        <v>1</v>
      </c>
      <c r="C20" s="2426"/>
      <c r="D20" s="2427">
        <v>2</v>
      </c>
      <c r="E20" s="2426"/>
      <c r="F20" s="2428"/>
      <c r="G20" s="2425">
        <v>3</v>
      </c>
      <c r="H20" s="2426"/>
      <c r="I20" s="2426"/>
      <c r="J20" s="2427">
        <v>4</v>
      </c>
      <c r="K20" s="2426"/>
      <c r="L20" s="2429"/>
      <c r="M20" s="2425">
        <v>5</v>
      </c>
      <c r="N20" s="2426"/>
      <c r="O20" s="2426"/>
      <c r="P20" s="2427">
        <v>6</v>
      </c>
      <c r="Q20" s="2426"/>
      <c r="R20" s="2428"/>
      <c r="S20" s="2425">
        <v>7</v>
      </c>
      <c r="T20" s="2426"/>
      <c r="U20" s="2426"/>
      <c r="V20" s="2427">
        <v>8</v>
      </c>
      <c r="W20" s="2426"/>
      <c r="X20" s="2429"/>
      <c r="Y20" s="2425">
        <v>9</v>
      </c>
      <c r="Z20" s="2426"/>
      <c r="AA20" s="2426"/>
      <c r="AB20" s="2427">
        <v>10</v>
      </c>
      <c r="AC20" s="2429"/>
    </row>
    <row r="21" spans="1:29" ht="12.75" customHeight="1">
      <c r="A21" s="1073" t="s">
        <v>511</v>
      </c>
      <c r="B21" s="2440" t="s">
        <v>1117</v>
      </c>
      <c r="C21" s="2441"/>
      <c r="D21" s="2441"/>
      <c r="E21" s="2441"/>
      <c r="F21" s="2441"/>
      <c r="G21" s="2442" t="s">
        <v>1118</v>
      </c>
      <c r="H21" s="2441"/>
      <c r="I21" s="2441"/>
      <c r="J21" s="2441"/>
      <c r="K21" s="2441"/>
      <c r="L21" s="2441"/>
      <c r="M21" s="2445" t="s">
        <v>515</v>
      </c>
      <c r="N21" s="2446"/>
      <c r="O21" s="2446"/>
      <c r="P21" s="2446"/>
      <c r="Q21" s="2446"/>
      <c r="R21" s="2446"/>
      <c r="S21" s="2442" t="s">
        <v>1119</v>
      </c>
      <c r="T21" s="2441"/>
      <c r="U21" s="2441"/>
      <c r="V21" s="2441"/>
      <c r="W21" s="2441"/>
      <c r="X21" s="2441"/>
      <c r="Y21" s="2442" t="s">
        <v>1120</v>
      </c>
      <c r="Z21" s="2441"/>
      <c r="AA21" s="2441"/>
      <c r="AB21" s="2441"/>
      <c r="AC21" s="2441"/>
    </row>
    <row r="22" spans="1:29" ht="12.75" customHeight="1">
      <c r="A22" s="1074" t="s">
        <v>513</v>
      </c>
      <c r="B22" s="1030" t="s">
        <v>512</v>
      </c>
      <c r="C22" s="1031">
        <v>1.3493246800000001</v>
      </c>
      <c r="D22" s="1032">
        <v>1.3493246700000001</v>
      </c>
      <c r="E22" s="1033" t="s">
        <v>512</v>
      </c>
      <c r="F22" s="1031">
        <v>1.0815644799999999</v>
      </c>
      <c r="G22" s="1032">
        <v>1.08156447</v>
      </c>
      <c r="H22" s="1033" t="s">
        <v>512</v>
      </c>
      <c r="I22" s="1031">
        <v>0.97652978000000001</v>
      </c>
      <c r="J22" s="1032">
        <v>0.97652976999999996</v>
      </c>
      <c r="K22" s="1033" t="s">
        <v>512</v>
      </c>
      <c r="L22" s="1031">
        <v>0.88435187999999998</v>
      </c>
      <c r="M22" s="1032">
        <v>0.88435187000000004</v>
      </c>
      <c r="N22" s="1033" t="s">
        <v>512</v>
      </c>
      <c r="O22" s="1031">
        <v>0.80978227000000003</v>
      </c>
      <c r="P22" s="1032">
        <v>0.80978225999999998</v>
      </c>
      <c r="Q22" s="1033" t="s">
        <v>512</v>
      </c>
      <c r="R22" s="1031">
        <v>0.74462284000000001</v>
      </c>
      <c r="S22" s="1032">
        <v>0.74462282999999996</v>
      </c>
      <c r="T22" s="1033" t="s">
        <v>512</v>
      </c>
      <c r="U22" s="1031">
        <v>0.68336918000000002</v>
      </c>
      <c r="V22" s="1032">
        <v>0.68336916999999997</v>
      </c>
      <c r="W22" s="1034" t="s">
        <v>512</v>
      </c>
      <c r="X22" s="1031">
        <v>0.62062539000000005</v>
      </c>
      <c r="Y22" s="1032">
        <v>0.62062538</v>
      </c>
      <c r="Z22" s="1033" t="s">
        <v>512</v>
      </c>
      <c r="AA22" s="1031">
        <v>0.54847142999999998</v>
      </c>
      <c r="AB22" s="1032">
        <v>0.54847141999999993</v>
      </c>
      <c r="AC22" s="1035" t="s">
        <v>512</v>
      </c>
    </row>
    <row r="23" spans="1:29" ht="12.75" customHeight="1">
      <c r="A23" s="1075" t="s">
        <v>535</v>
      </c>
      <c r="B23" s="2443" t="s">
        <v>524</v>
      </c>
      <c r="C23" s="2444"/>
      <c r="D23" s="2444"/>
      <c r="E23" s="2444"/>
      <c r="F23" s="2444"/>
      <c r="G23" s="2443" t="s">
        <v>517</v>
      </c>
      <c r="H23" s="2444"/>
      <c r="I23" s="2444"/>
      <c r="J23" s="2444"/>
      <c r="K23" s="2444"/>
      <c r="L23" s="2444"/>
      <c r="M23" s="2443" t="s">
        <v>523</v>
      </c>
      <c r="N23" s="2444"/>
      <c r="O23" s="2444"/>
      <c r="P23" s="2444"/>
      <c r="Q23" s="2444"/>
      <c r="R23" s="2444"/>
      <c r="S23" s="2443" t="s">
        <v>522</v>
      </c>
      <c r="T23" s="2444"/>
      <c r="U23" s="2444"/>
      <c r="V23" s="2444"/>
      <c r="W23" s="2444"/>
      <c r="X23" s="2444"/>
      <c r="Y23" s="2443" t="s">
        <v>521</v>
      </c>
      <c r="Z23" s="2444"/>
      <c r="AA23" s="2444"/>
      <c r="AB23" s="2444"/>
      <c r="AC23" s="2444"/>
    </row>
    <row r="24" spans="1:29" ht="9" customHeight="1">
      <c r="A24" s="1053"/>
      <c r="B24" s="1037"/>
      <c r="C24" s="1037"/>
      <c r="D24" s="1037"/>
      <c r="E24" s="1037"/>
      <c r="F24" s="1037"/>
      <c r="G24" s="1037"/>
      <c r="H24" s="1037"/>
      <c r="I24" s="1037"/>
      <c r="J24" s="1037"/>
      <c r="K24" s="1037"/>
      <c r="L24" s="1037"/>
      <c r="M24" s="1037"/>
      <c r="N24" s="1037"/>
      <c r="O24" s="1037"/>
      <c r="P24" s="1037"/>
      <c r="Q24" s="1037"/>
      <c r="R24" s="1037"/>
      <c r="S24" s="1037"/>
      <c r="T24" s="1037"/>
      <c r="U24" s="1037"/>
      <c r="V24" s="1037"/>
      <c r="W24" s="1036"/>
      <c r="X24" s="1037"/>
      <c r="Y24" s="1037"/>
      <c r="Z24" s="1037"/>
      <c r="AA24" s="1037"/>
      <c r="AB24" s="1037"/>
      <c r="AC24" s="1037"/>
    </row>
    <row r="25" spans="1:29">
      <c r="A25" s="1053" t="s">
        <v>625</v>
      </c>
      <c r="B25" s="1037"/>
      <c r="C25" s="1037"/>
      <c r="D25" s="1037"/>
      <c r="E25" s="1037"/>
      <c r="F25" s="1037"/>
      <c r="G25" s="1037"/>
      <c r="H25" s="1037"/>
      <c r="I25" s="1037"/>
      <c r="J25" s="1037"/>
      <c r="K25" s="1037"/>
      <c r="L25" s="1037"/>
      <c r="M25" s="1037"/>
      <c r="N25" s="1037"/>
      <c r="O25" s="1037"/>
      <c r="P25" s="1037"/>
      <c r="Q25" s="1037"/>
      <c r="R25" s="1037"/>
      <c r="S25" s="1037"/>
      <c r="T25" s="1037"/>
      <c r="U25" s="1037"/>
      <c r="V25" s="1037"/>
      <c r="W25" s="1036"/>
      <c r="X25" s="1037"/>
      <c r="Y25" s="1037"/>
      <c r="Z25" s="1037"/>
      <c r="AA25" s="1037"/>
      <c r="AB25" s="1037"/>
      <c r="AC25" s="1037"/>
    </row>
    <row r="26" spans="1:29">
      <c r="A26" s="2436"/>
      <c r="B26" s="2432">
        <v>2</v>
      </c>
      <c r="C26" s="2424"/>
      <c r="D26" s="2424"/>
      <c r="E26" s="2424"/>
      <c r="F26" s="2424"/>
      <c r="G26" s="2423">
        <v>4</v>
      </c>
      <c r="H26" s="2424"/>
      <c r="I26" s="2424"/>
      <c r="J26" s="2424"/>
      <c r="K26" s="2424"/>
      <c r="L26" s="2424"/>
      <c r="M26" s="2423">
        <v>6</v>
      </c>
      <c r="N26" s="2424"/>
      <c r="O26" s="2424"/>
      <c r="P26" s="2424"/>
      <c r="Q26" s="2424"/>
      <c r="R26" s="2424"/>
      <c r="S26" s="2423">
        <v>8</v>
      </c>
      <c r="T26" s="2424"/>
      <c r="U26" s="2424"/>
      <c r="V26" s="2424"/>
      <c r="W26" s="2424"/>
      <c r="X26" s="2424"/>
      <c r="Y26" s="2423">
        <v>10</v>
      </c>
      <c r="Z26" s="2424"/>
      <c r="AA26" s="2424"/>
      <c r="AB26" s="2424"/>
      <c r="AC26" s="2424"/>
    </row>
    <row r="27" spans="1:29">
      <c r="A27" s="2437"/>
      <c r="B27" s="2425">
        <v>1</v>
      </c>
      <c r="C27" s="2426"/>
      <c r="D27" s="2427">
        <v>2</v>
      </c>
      <c r="E27" s="2426"/>
      <c r="F27" s="2428"/>
      <c r="G27" s="2425">
        <v>3</v>
      </c>
      <c r="H27" s="2426"/>
      <c r="I27" s="2426"/>
      <c r="J27" s="2427">
        <v>4</v>
      </c>
      <c r="K27" s="2426"/>
      <c r="L27" s="2429"/>
      <c r="M27" s="2425">
        <v>5</v>
      </c>
      <c r="N27" s="2426"/>
      <c r="O27" s="2426"/>
      <c r="P27" s="2427">
        <v>6</v>
      </c>
      <c r="Q27" s="2426"/>
      <c r="R27" s="2428"/>
      <c r="S27" s="2425">
        <v>7</v>
      </c>
      <c r="T27" s="2426"/>
      <c r="U27" s="2426"/>
      <c r="V27" s="2427">
        <v>8</v>
      </c>
      <c r="W27" s="2426"/>
      <c r="X27" s="2429"/>
      <c r="Y27" s="2425">
        <v>9</v>
      </c>
      <c r="Z27" s="2426"/>
      <c r="AA27" s="2426"/>
      <c r="AB27" s="2427">
        <v>10</v>
      </c>
      <c r="AC27" s="2429"/>
    </row>
    <row r="28" spans="1:29" ht="12.75" customHeight="1">
      <c r="A28" s="1073" t="s">
        <v>511</v>
      </c>
      <c r="B28" s="2440" t="s">
        <v>1107</v>
      </c>
      <c r="C28" s="2441"/>
      <c r="D28" s="2441"/>
      <c r="E28" s="2441"/>
      <c r="F28" s="2441"/>
      <c r="G28" s="2442" t="s">
        <v>1121</v>
      </c>
      <c r="H28" s="2441"/>
      <c r="I28" s="2441"/>
      <c r="J28" s="2441"/>
      <c r="K28" s="2441"/>
      <c r="L28" s="2441"/>
      <c r="M28" s="2442" t="s">
        <v>1122</v>
      </c>
      <c r="N28" s="2441"/>
      <c r="O28" s="2441"/>
      <c r="P28" s="2441"/>
      <c r="Q28" s="2441"/>
      <c r="R28" s="2441"/>
      <c r="S28" s="2442" t="s">
        <v>1123</v>
      </c>
      <c r="T28" s="2441"/>
      <c r="U28" s="2441"/>
      <c r="V28" s="2441"/>
      <c r="W28" s="2441"/>
      <c r="X28" s="2441"/>
      <c r="Y28" s="2442" t="s">
        <v>1124</v>
      </c>
      <c r="Z28" s="2441"/>
      <c r="AA28" s="2441"/>
      <c r="AB28" s="2441"/>
      <c r="AC28" s="2441"/>
    </row>
    <row r="29" spans="1:29" ht="12.75" customHeight="1">
      <c r="A29" s="1074" t="s">
        <v>513</v>
      </c>
      <c r="B29" s="1030" t="s">
        <v>512</v>
      </c>
      <c r="C29" s="1031">
        <v>-0.10302121999999998</v>
      </c>
      <c r="D29" s="1032">
        <v>-0.10302121</v>
      </c>
      <c r="E29" s="1033" t="s">
        <v>512</v>
      </c>
      <c r="F29" s="1031">
        <v>-3.4621150000000003E-2</v>
      </c>
      <c r="G29" s="1032">
        <v>-3.4621140000000002E-2</v>
      </c>
      <c r="H29" s="1033" t="s">
        <v>512</v>
      </c>
      <c r="I29" s="1031">
        <v>1.4474890000000001E-2</v>
      </c>
      <c r="J29" s="1032">
        <v>1.4474900000000002E-2</v>
      </c>
      <c r="K29" s="1033" t="s">
        <v>512</v>
      </c>
      <c r="L29" s="1031">
        <v>5.1311869999999996E-2</v>
      </c>
      <c r="M29" s="1032">
        <v>5.1311879999999997E-2</v>
      </c>
      <c r="N29" s="1033" t="s">
        <v>512</v>
      </c>
      <c r="O29" s="1031">
        <v>7.4755580000000002E-2</v>
      </c>
      <c r="P29" s="1032">
        <v>7.4755589999999997E-2</v>
      </c>
      <c r="Q29" s="1033" t="s">
        <v>512</v>
      </c>
      <c r="R29" s="1031">
        <v>9.9155270000000004E-2</v>
      </c>
      <c r="S29" s="1032">
        <v>9.9155279999999998E-2</v>
      </c>
      <c r="T29" s="1033" t="s">
        <v>512</v>
      </c>
      <c r="U29" s="1031">
        <v>0.12142526999999999</v>
      </c>
      <c r="V29" s="1032">
        <v>0.12142528000000001</v>
      </c>
      <c r="W29" s="1034" t="s">
        <v>512</v>
      </c>
      <c r="X29" s="1031">
        <v>0.15689377000000002</v>
      </c>
      <c r="Y29" s="1032">
        <v>0.15689378000000001</v>
      </c>
      <c r="Z29" s="1033" t="s">
        <v>512</v>
      </c>
      <c r="AA29" s="1031">
        <v>0.20246466000000002</v>
      </c>
      <c r="AB29" s="1032">
        <v>0.20246467000000001</v>
      </c>
      <c r="AC29" s="1035" t="s">
        <v>512</v>
      </c>
    </row>
    <row r="30" spans="1:29" ht="12.75" customHeight="1">
      <c r="A30" s="1075" t="s">
        <v>535</v>
      </c>
      <c r="B30" s="2443" t="s">
        <v>520</v>
      </c>
      <c r="C30" s="2444"/>
      <c r="D30" s="2444"/>
      <c r="E30" s="2444"/>
      <c r="F30" s="2444"/>
      <c r="G30" s="2443" t="s">
        <v>519</v>
      </c>
      <c r="H30" s="2444"/>
      <c r="I30" s="2444"/>
      <c r="J30" s="2444"/>
      <c r="K30" s="2444"/>
      <c r="L30" s="2444"/>
      <c r="M30" s="2443" t="s">
        <v>849</v>
      </c>
      <c r="N30" s="2444"/>
      <c r="O30" s="2444"/>
      <c r="P30" s="2444"/>
      <c r="Q30" s="2444"/>
      <c r="R30" s="2444"/>
      <c r="S30" s="2443" t="s">
        <v>518</v>
      </c>
      <c r="T30" s="2444"/>
      <c r="U30" s="2444"/>
      <c r="V30" s="2444"/>
      <c r="W30" s="2444"/>
      <c r="X30" s="2444"/>
      <c r="Y30" s="2443" t="s">
        <v>517</v>
      </c>
      <c r="Z30" s="2444"/>
      <c r="AA30" s="2444"/>
      <c r="AB30" s="2444"/>
      <c r="AC30" s="2444"/>
    </row>
    <row r="31" spans="1:29" ht="9" customHeight="1">
      <c r="A31" s="1053"/>
      <c r="B31" s="1037"/>
      <c r="C31" s="1037"/>
      <c r="D31" s="1037"/>
      <c r="E31" s="1037"/>
      <c r="F31" s="1037"/>
      <c r="G31" s="1037"/>
      <c r="H31" s="1037"/>
      <c r="I31" s="1037"/>
      <c r="J31" s="1037"/>
      <c r="K31" s="1037"/>
      <c r="L31" s="1037"/>
      <c r="M31" s="1037"/>
      <c r="N31" s="1037"/>
      <c r="O31" s="1037"/>
      <c r="P31" s="1037"/>
      <c r="Q31" s="1037"/>
      <c r="R31" s="1037"/>
      <c r="S31" s="1037"/>
      <c r="T31" s="1037"/>
      <c r="U31" s="1037"/>
      <c r="V31" s="1037"/>
      <c r="W31" s="1036"/>
      <c r="X31" s="1037"/>
      <c r="Y31" s="1037"/>
      <c r="Z31" s="1037"/>
      <c r="AA31" s="1037"/>
      <c r="AB31" s="1037"/>
      <c r="AC31" s="1037"/>
    </row>
    <row r="32" spans="1:29">
      <c r="A32" s="1053" t="s">
        <v>516</v>
      </c>
      <c r="B32" s="1037"/>
      <c r="C32" s="1037"/>
      <c r="D32" s="1037"/>
      <c r="E32" s="1037"/>
      <c r="F32" s="1037"/>
      <c r="G32" s="1037"/>
      <c r="H32" s="1037"/>
      <c r="I32" s="1037"/>
      <c r="J32" s="1037"/>
      <c r="K32" s="1037"/>
      <c r="L32" s="1037"/>
      <c r="M32" s="1037"/>
      <c r="N32" s="1037"/>
      <c r="O32" s="1037"/>
      <c r="P32" s="1037"/>
      <c r="Q32" s="1037"/>
      <c r="R32" s="1037"/>
      <c r="S32" s="1037"/>
      <c r="T32" s="1037"/>
      <c r="U32" s="1037"/>
      <c r="V32" s="1037"/>
      <c r="W32" s="1036"/>
      <c r="X32" s="1037"/>
      <c r="Y32" s="1037"/>
      <c r="Z32" s="1037"/>
      <c r="AA32" s="1037"/>
      <c r="AB32" s="1037"/>
      <c r="AC32" s="1037"/>
    </row>
    <row r="33" spans="1:47">
      <c r="A33" s="2436"/>
      <c r="B33" s="2432">
        <v>2</v>
      </c>
      <c r="C33" s="2424"/>
      <c r="D33" s="2424"/>
      <c r="E33" s="2424"/>
      <c r="F33" s="2424"/>
      <c r="G33" s="2423">
        <v>4</v>
      </c>
      <c r="H33" s="2424"/>
      <c r="I33" s="2424"/>
      <c r="J33" s="2424"/>
      <c r="K33" s="2424"/>
      <c r="L33" s="2424"/>
      <c r="M33" s="2423">
        <v>6</v>
      </c>
      <c r="N33" s="2424"/>
      <c r="O33" s="2424"/>
      <c r="P33" s="2424"/>
      <c r="Q33" s="2424"/>
      <c r="R33" s="2424"/>
      <c r="S33" s="2423">
        <v>8</v>
      </c>
      <c r="T33" s="2424"/>
      <c r="U33" s="2424"/>
      <c r="V33" s="2424"/>
      <c r="W33" s="2424"/>
      <c r="X33" s="2424"/>
      <c r="Y33" s="2423">
        <v>10</v>
      </c>
      <c r="Z33" s="2424"/>
      <c r="AA33" s="2424"/>
      <c r="AB33" s="2424"/>
      <c r="AC33" s="2424"/>
    </row>
    <row r="34" spans="1:47" ht="9.75" customHeight="1">
      <c r="A34" s="2437"/>
      <c r="B34" s="2425">
        <v>1</v>
      </c>
      <c r="C34" s="2426"/>
      <c r="D34" s="2427">
        <v>2</v>
      </c>
      <c r="E34" s="2426"/>
      <c r="F34" s="2428"/>
      <c r="G34" s="2425">
        <v>3</v>
      </c>
      <c r="H34" s="2426"/>
      <c r="I34" s="2426"/>
      <c r="J34" s="2427">
        <v>4</v>
      </c>
      <c r="K34" s="2426"/>
      <c r="L34" s="2429"/>
      <c r="M34" s="2425">
        <v>5</v>
      </c>
      <c r="N34" s="2426"/>
      <c r="O34" s="2426"/>
      <c r="P34" s="2427">
        <v>6</v>
      </c>
      <c r="Q34" s="2426"/>
      <c r="R34" s="2428"/>
      <c r="S34" s="2425">
        <v>7</v>
      </c>
      <c r="T34" s="2426"/>
      <c r="U34" s="2426"/>
      <c r="V34" s="2427">
        <v>8</v>
      </c>
      <c r="W34" s="2426"/>
      <c r="X34" s="2429"/>
      <c r="Y34" s="2425">
        <v>9</v>
      </c>
      <c r="Z34" s="2426"/>
      <c r="AA34" s="2426"/>
      <c r="AB34" s="2427">
        <v>10</v>
      </c>
      <c r="AC34" s="2429"/>
      <c r="AM34" s="1076"/>
      <c r="AN34" s="1076"/>
      <c r="AO34" s="1076"/>
      <c r="AP34" s="1076"/>
      <c r="AQ34" s="1076"/>
      <c r="AR34" s="1076"/>
      <c r="AS34" s="1076"/>
      <c r="AT34" s="1076"/>
      <c r="AU34" s="1076"/>
    </row>
    <row r="35" spans="1:47" ht="12.75" customHeight="1">
      <c r="A35" s="1073" t="s">
        <v>511</v>
      </c>
      <c r="B35" s="2440" t="s">
        <v>1125</v>
      </c>
      <c r="C35" s="2441"/>
      <c r="D35" s="2441"/>
      <c r="E35" s="2441"/>
      <c r="F35" s="2441"/>
      <c r="G35" s="2442" t="s">
        <v>1126</v>
      </c>
      <c r="H35" s="2441"/>
      <c r="I35" s="2441"/>
      <c r="J35" s="2441"/>
      <c r="K35" s="2441"/>
      <c r="L35" s="2441"/>
      <c r="M35" s="2442" t="s">
        <v>515</v>
      </c>
      <c r="N35" s="2441"/>
      <c r="O35" s="2441"/>
      <c r="P35" s="2441"/>
      <c r="Q35" s="2441"/>
      <c r="R35" s="2441"/>
      <c r="S35" s="2442" t="s">
        <v>1127</v>
      </c>
      <c r="T35" s="2441"/>
      <c r="U35" s="2441"/>
      <c r="V35" s="2441"/>
      <c r="W35" s="2441"/>
      <c r="X35" s="2441"/>
      <c r="Y35" s="2442" t="s">
        <v>1128</v>
      </c>
      <c r="Z35" s="2441"/>
      <c r="AA35" s="2441"/>
      <c r="AB35" s="2441"/>
      <c r="AC35" s="2441"/>
    </row>
    <row r="36" spans="1:47" ht="12.75" customHeight="1">
      <c r="A36" s="1074" t="s">
        <v>513</v>
      </c>
      <c r="B36" s="1030" t="s">
        <v>512</v>
      </c>
      <c r="C36" s="1031">
        <v>0.18663862000000001</v>
      </c>
      <c r="D36" s="1032">
        <v>0.18663863</v>
      </c>
      <c r="E36" s="1033" t="s">
        <v>512</v>
      </c>
      <c r="F36" s="1031">
        <v>0.30831069</v>
      </c>
      <c r="G36" s="1032">
        <v>0.30831069999999999</v>
      </c>
      <c r="H36" s="1033" t="s">
        <v>512</v>
      </c>
      <c r="I36" s="1031">
        <v>0.43011658000000003</v>
      </c>
      <c r="J36" s="1032">
        <v>0.43011659000000002</v>
      </c>
      <c r="K36" s="1033" t="s">
        <v>512</v>
      </c>
      <c r="L36" s="1031">
        <v>0.5332365</v>
      </c>
      <c r="M36" s="1032">
        <v>0.53323651000000005</v>
      </c>
      <c r="N36" s="1033" t="s">
        <v>512</v>
      </c>
      <c r="O36" s="1031">
        <v>0.64203432999999999</v>
      </c>
      <c r="P36" s="1032">
        <v>0.64203434000000004</v>
      </c>
      <c r="Q36" s="1033" t="s">
        <v>512</v>
      </c>
      <c r="R36" s="1031">
        <v>0.75343143999999995</v>
      </c>
      <c r="S36" s="1032">
        <v>0.75343145000000011</v>
      </c>
      <c r="T36" s="1033" t="s">
        <v>512</v>
      </c>
      <c r="U36" s="1031">
        <v>0.87930543999999999</v>
      </c>
      <c r="V36" s="1032">
        <v>0.87930545000000004</v>
      </c>
      <c r="W36" s="1034" t="s">
        <v>512</v>
      </c>
      <c r="X36" s="1031">
        <v>0.98878440999999995</v>
      </c>
      <c r="Y36" s="1032">
        <v>0.98878442000000011</v>
      </c>
      <c r="Z36" s="1033" t="s">
        <v>512</v>
      </c>
      <c r="AA36" s="1031">
        <v>1.1173779000000001</v>
      </c>
      <c r="AB36" s="1032">
        <v>1.1173779100000001</v>
      </c>
      <c r="AC36" s="1035" t="s">
        <v>512</v>
      </c>
    </row>
    <row r="37" spans="1:47" ht="12.75" customHeight="1">
      <c r="A37" s="1075" t="s">
        <v>535</v>
      </c>
      <c r="B37" s="2438" t="s">
        <v>746</v>
      </c>
      <c r="C37" s="2439"/>
      <c r="D37" s="2439"/>
      <c r="E37" s="2439"/>
      <c r="F37" s="2439"/>
      <c r="G37" s="2438" t="s">
        <v>522</v>
      </c>
      <c r="H37" s="2439"/>
      <c r="I37" s="2439"/>
      <c r="J37" s="2439"/>
      <c r="K37" s="2439"/>
      <c r="L37" s="2439"/>
      <c r="M37" s="2438" t="s">
        <v>523</v>
      </c>
      <c r="N37" s="2439"/>
      <c r="O37" s="2439"/>
      <c r="P37" s="2439"/>
      <c r="Q37" s="2439"/>
      <c r="R37" s="2439"/>
      <c r="S37" s="2438" t="s">
        <v>747</v>
      </c>
      <c r="T37" s="2439"/>
      <c r="U37" s="2439"/>
      <c r="V37" s="2439"/>
      <c r="W37" s="2439"/>
      <c r="X37" s="2439"/>
      <c r="Y37" s="2438" t="s">
        <v>524</v>
      </c>
      <c r="Z37" s="2439"/>
      <c r="AA37" s="2439"/>
      <c r="AB37" s="2439"/>
      <c r="AC37" s="2439"/>
    </row>
    <row r="38" spans="1:47" ht="9" customHeight="1">
      <c r="A38" s="1077"/>
      <c r="B38" s="1038"/>
      <c r="C38" s="1038"/>
      <c r="D38" s="1038"/>
      <c r="E38" s="1038"/>
      <c r="F38" s="1038"/>
      <c r="G38" s="1038"/>
      <c r="H38" s="1038"/>
      <c r="I38" s="1038"/>
      <c r="J38" s="1038"/>
      <c r="K38" s="1038"/>
      <c r="L38" s="1038"/>
      <c r="M38" s="1038"/>
      <c r="N38" s="1038"/>
      <c r="O38" s="1038"/>
      <c r="P38" s="1038"/>
      <c r="Q38" s="1038"/>
      <c r="R38" s="1038"/>
      <c r="S38" s="1038"/>
      <c r="T38" s="1038"/>
      <c r="U38" s="1038"/>
      <c r="V38" s="1038"/>
      <c r="W38" s="1038"/>
      <c r="X38" s="1038"/>
      <c r="Y38" s="1038"/>
      <c r="Z38" s="1038"/>
      <c r="AA38" s="1038"/>
      <c r="AB38" s="1038"/>
      <c r="AC38" s="1038"/>
    </row>
    <row r="39" spans="1:47">
      <c r="A39" s="1053" t="s">
        <v>534</v>
      </c>
      <c r="B39" s="1037"/>
      <c r="C39" s="1037"/>
      <c r="D39" s="1037"/>
      <c r="E39" s="1037"/>
      <c r="F39" s="1037"/>
      <c r="G39" s="1037"/>
      <c r="H39" s="1037"/>
      <c r="I39" s="1037"/>
      <c r="J39" s="1037"/>
      <c r="K39" s="1037"/>
      <c r="L39" s="1037"/>
      <c r="M39" s="1037"/>
      <c r="N39" s="1037"/>
      <c r="O39" s="1037"/>
      <c r="P39" s="1037"/>
      <c r="Q39" s="1037"/>
      <c r="R39" s="1037"/>
      <c r="S39" s="1037"/>
      <c r="T39" s="1037"/>
      <c r="U39" s="1037"/>
      <c r="V39" s="1037"/>
      <c r="W39" s="1036"/>
      <c r="X39" s="1037"/>
      <c r="Y39" s="1037"/>
      <c r="Z39" s="1037"/>
      <c r="AA39" s="1037"/>
      <c r="AB39" s="1037"/>
      <c r="AC39" s="1037"/>
    </row>
    <row r="40" spans="1:47">
      <c r="A40" s="2436"/>
      <c r="B40" s="2432">
        <v>2</v>
      </c>
      <c r="C40" s="2424"/>
      <c r="D40" s="2424"/>
      <c r="E40" s="2424"/>
      <c r="F40" s="2424"/>
      <c r="G40" s="2423">
        <v>4</v>
      </c>
      <c r="H40" s="2424"/>
      <c r="I40" s="2424"/>
      <c r="J40" s="2424"/>
      <c r="K40" s="2424"/>
      <c r="L40" s="2424"/>
      <c r="M40" s="2423">
        <v>6</v>
      </c>
      <c r="N40" s="2424"/>
      <c r="O40" s="2424"/>
      <c r="P40" s="2424"/>
      <c r="Q40" s="2424"/>
      <c r="R40" s="2424"/>
      <c r="S40" s="2423">
        <v>8</v>
      </c>
      <c r="T40" s="2424"/>
      <c r="U40" s="2424"/>
      <c r="V40" s="2424"/>
      <c r="W40" s="2424"/>
      <c r="X40" s="2424"/>
      <c r="Y40" s="2423">
        <v>10</v>
      </c>
      <c r="Z40" s="2424"/>
      <c r="AA40" s="2424"/>
      <c r="AB40" s="2424"/>
      <c r="AC40" s="2424"/>
    </row>
    <row r="41" spans="1:47">
      <c r="A41" s="2437"/>
      <c r="B41" s="2425">
        <v>1</v>
      </c>
      <c r="C41" s="2426"/>
      <c r="D41" s="2427">
        <v>2</v>
      </c>
      <c r="E41" s="2426"/>
      <c r="F41" s="2428"/>
      <c r="G41" s="2425">
        <v>3</v>
      </c>
      <c r="H41" s="2426"/>
      <c r="I41" s="2426"/>
      <c r="J41" s="2427">
        <v>4</v>
      </c>
      <c r="K41" s="2426"/>
      <c r="L41" s="2429"/>
      <c r="M41" s="2425">
        <v>5</v>
      </c>
      <c r="N41" s="2426"/>
      <c r="O41" s="2426"/>
      <c r="P41" s="2427">
        <v>6</v>
      </c>
      <c r="Q41" s="2426"/>
      <c r="R41" s="2428"/>
      <c r="S41" s="2425">
        <v>7</v>
      </c>
      <c r="T41" s="2426"/>
      <c r="U41" s="2426"/>
      <c r="V41" s="2427">
        <v>8</v>
      </c>
      <c r="W41" s="2426"/>
      <c r="X41" s="2429"/>
      <c r="Y41" s="2425">
        <v>9</v>
      </c>
      <c r="Z41" s="2426"/>
      <c r="AA41" s="2426"/>
      <c r="AB41" s="2427">
        <v>10</v>
      </c>
      <c r="AC41" s="2429"/>
    </row>
    <row r="42" spans="1:47" ht="12.75" customHeight="1">
      <c r="A42" s="1074" t="s">
        <v>513</v>
      </c>
      <c r="B42" s="1078" t="s">
        <v>512</v>
      </c>
      <c r="C42" s="1079">
        <v>0.70142400999999988</v>
      </c>
      <c r="D42" s="1080">
        <v>0.70142399999999994</v>
      </c>
      <c r="E42" s="1081" t="s">
        <v>512</v>
      </c>
      <c r="F42" s="1079">
        <v>0.66132729000000001</v>
      </c>
      <c r="G42" s="1080">
        <v>0.66132727999999996</v>
      </c>
      <c r="H42" s="1081" t="s">
        <v>512</v>
      </c>
      <c r="I42" s="1079">
        <v>0.63353064000000003</v>
      </c>
      <c r="J42" s="1080">
        <v>0.63353062999999998</v>
      </c>
      <c r="K42" s="1081" t="s">
        <v>512</v>
      </c>
      <c r="L42" s="1079">
        <v>0.60728075999999998</v>
      </c>
      <c r="M42" s="1080">
        <v>0.60728074999999992</v>
      </c>
      <c r="N42" s="1081" t="s">
        <v>512</v>
      </c>
      <c r="O42" s="1079">
        <v>0.58434642000000003</v>
      </c>
      <c r="P42" s="1080">
        <v>0.58434640999999998</v>
      </c>
      <c r="Q42" s="1081" t="s">
        <v>512</v>
      </c>
      <c r="R42" s="1079">
        <v>0.56177913000000002</v>
      </c>
      <c r="S42" s="1080">
        <v>0.56177911999999997</v>
      </c>
      <c r="T42" s="1081" t="s">
        <v>512</v>
      </c>
      <c r="U42" s="1079">
        <v>0.53560015000000005</v>
      </c>
      <c r="V42" s="1080">
        <v>0.53560014</v>
      </c>
      <c r="W42" s="1082" t="s">
        <v>512</v>
      </c>
      <c r="X42" s="1079">
        <v>0.50188178000000006</v>
      </c>
      <c r="Y42" s="1080">
        <v>0.50188177</v>
      </c>
      <c r="Z42" s="1081" t="s">
        <v>512</v>
      </c>
      <c r="AA42" s="1079">
        <v>0.45902709000000003</v>
      </c>
      <c r="AB42" s="1080">
        <v>0.45902708000000003</v>
      </c>
      <c r="AC42" s="1083" t="s">
        <v>512</v>
      </c>
      <c r="AM42" s="1076"/>
      <c r="AN42" s="1076"/>
      <c r="AO42" s="1076"/>
      <c r="AP42" s="1076"/>
      <c r="AQ42" s="1076"/>
      <c r="AR42" s="1076"/>
      <c r="AS42" s="1076"/>
      <c r="AT42" s="1076"/>
      <c r="AU42" s="1076"/>
    </row>
    <row r="43" spans="1:47" ht="9" customHeight="1"/>
    <row r="44" spans="1:47">
      <c r="A44" s="680" t="s">
        <v>626</v>
      </c>
    </row>
    <row r="45" spans="1:47">
      <c r="A45" s="2409"/>
      <c r="B45" s="2432">
        <v>2</v>
      </c>
      <c r="C45" s="2424"/>
      <c r="D45" s="2424"/>
      <c r="E45" s="2424"/>
      <c r="F45" s="2424"/>
      <c r="G45" s="2423">
        <v>4</v>
      </c>
      <c r="H45" s="2424"/>
      <c r="I45" s="2424"/>
      <c r="J45" s="2424"/>
      <c r="K45" s="2424"/>
      <c r="L45" s="2424"/>
      <c r="M45" s="2423">
        <v>6</v>
      </c>
      <c r="N45" s="2424"/>
      <c r="O45" s="2424"/>
      <c r="P45" s="2424"/>
      <c r="Q45" s="2424"/>
      <c r="R45" s="2424"/>
      <c r="S45" s="2423">
        <v>8</v>
      </c>
      <c r="T45" s="2424"/>
      <c r="U45" s="2424"/>
      <c r="V45" s="2424"/>
      <c r="W45" s="2424"/>
      <c r="X45" s="2424"/>
      <c r="Y45" s="2423">
        <v>10</v>
      </c>
      <c r="Z45" s="2424"/>
      <c r="AA45" s="2424"/>
      <c r="AB45" s="2424"/>
      <c r="AC45" s="2424"/>
    </row>
    <row r="46" spans="1:47" ht="9.75" customHeight="1">
      <c r="A46" s="2410"/>
      <c r="B46" s="2425">
        <v>1</v>
      </c>
      <c r="C46" s="2426"/>
      <c r="D46" s="2427">
        <v>2</v>
      </c>
      <c r="E46" s="2426"/>
      <c r="F46" s="2428"/>
      <c r="G46" s="2425">
        <v>3</v>
      </c>
      <c r="H46" s="2426"/>
      <c r="I46" s="2426"/>
      <c r="J46" s="2427">
        <v>4</v>
      </c>
      <c r="K46" s="2426"/>
      <c r="L46" s="2429"/>
      <c r="M46" s="2425">
        <v>5</v>
      </c>
      <c r="N46" s="2426"/>
      <c r="O46" s="2426"/>
      <c r="P46" s="2427">
        <v>6</v>
      </c>
      <c r="Q46" s="2426"/>
      <c r="R46" s="2428"/>
      <c r="S46" s="2425">
        <v>7</v>
      </c>
      <c r="T46" s="2426"/>
      <c r="U46" s="2426"/>
      <c r="V46" s="2427">
        <v>8</v>
      </c>
      <c r="W46" s="2426"/>
      <c r="X46" s="2429"/>
      <c r="Y46" s="2425">
        <v>9</v>
      </c>
      <c r="Z46" s="2426"/>
      <c r="AA46" s="2426"/>
      <c r="AB46" s="2427">
        <v>10</v>
      </c>
      <c r="AC46" s="2429"/>
    </row>
    <row r="47" spans="1:47" ht="12.75" customHeight="1">
      <c r="A47" s="684" t="s">
        <v>511</v>
      </c>
      <c r="B47" s="2420" t="s">
        <v>1129</v>
      </c>
      <c r="C47" s="2421"/>
      <c r="D47" s="2421"/>
      <c r="E47" s="2421"/>
      <c r="F47" s="2421"/>
      <c r="G47" s="2422" t="s">
        <v>1130</v>
      </c>
      <c r="H47" s="2421"/>
      <c r="I47" s="2421"/>
      <c r="J47" s="2421"/>
      <c r="K47" s="2421"/>
      <c r="L47" s="2421"/>
      <c r="M47" s="2422" t="s">
        <v>538</v>
      </c>
      <c r="N47" s="2421"/>
      <c r="O47" s="2421"/>
      <c r="P47" s="2421"/>
      <c r="Q47" s="2421"/>
      <c r="R47" s="2421"/>
      <c r="S47" s="2422" t="s">
        <v>1131</v>
      </c>
      <c r="T47" s="2421"/>
      <c r="U47" s="2421"/>
      <c r="V47" s="2421"/>
      <c r="W47" s="2421"/>
      <c r="X47" s="2421"/>
      <c r="Y47" s="2422" t="s">
        <v>1132</v>
      </c>
      <c r="Z47" s="2421"/>
      <c r="AA47" s="2421"/>
      <c r="AB47" s="2421"/>
      <c r="AC47" s="2421"/>
    </row>
    <row r="48" spans="1:47" ht="12.75" customHeight="1">
      <c r="A48" s="1084" t="s">
        <v>535</v>
      </c>
      <c r="B48" s="2433" t="s">
        <v>748</v>
      </c>
      <c r="C48" s="2434"/>
      <c r="D48" s="2434"/>
      <c r="E48" s="2434"/>
      <c r="F48" s="2435"/>
      <c r="G48" s="2433" t="s">
        <v>749</v>
      </c>
      <c r="H48" s="2434"/>
      <c r="I48" s="2434"/>
      <c r="J48" s="2434"/>
      <c r="K48" s="2434"/>
      <c r="L48" s="2435"/>
      <c r="M48" s="2433" t="s">
        <v>750</v>
      </c>
      <c r="N48" s="2434"/>
      <c r="O48" s="2434"/>
      <c r="P48" s="2434"/>
      <c r="Q48" s="2434"/>
      <c r="R48" s="2435"/>
      <c r="S48" s="2433" t="s">
        <v>751</v>
      </c>
      <c r="T48" s="2434"/>
      <c r="U48" s="2434"/>
      <c r="V48" s="2434"/>
      <c r="W48" s="2434"/>
      <c r="X48" s="2435"/>
      <c r="Y48" s="2433" t="s">
        <v>752</v>
      </c>
      <c r="Z48" s="2434"/>
      <c r="AA48" s="2434"/>
      <c r="AB48" s="2434"/>
      <c r="AC48" s="2435"/>
    </row>
    <row r="49" spans="1:29" ht="9" customHeight="1"/>
    <row r="50" spans="1:29">
      <c r="A50" s="680" t="s">
        <v>627</v>
      </c>
    </row>
    <row r="51" spans="1:29" ht="9.75" customHeight="1">
      <c r="A51" s="2409"/>
      <c r="B51" s="2432">
        <v>2</v>
      </c>
      <c r="C51" s="2424"/>
      <c r="D51" s="2424"/>
      <c r="E51" s="2424"/>
      <c r="F51" s="2424"/>
      <c r="G51" s="2423">
        <v>4</v>
      </c>
      <c r="H51" s="2424"/>
      <c r="I51" s="2424"/>
      <c r="J51" s="2424"/>
      <c r="K51" s="2424"/>
      <c r="L51" s="2424"/>
      <c r="M51" s="2423">
        <v>6</v>
      </c>
      <c r="N51" s="2424"/>
      <c r="O51" s="2424"/>
      <c r="P51" s="2424"/>
      <c r="Q51" s="2424"/>
      <c r="R51" s="2424"/>
      <c r="S51" s="2423">
        <v>8</v>
      </c>
      <c r="T51" s="2424"/>
      <c r="U51" s="2424"/>
      <c r="V51" s="2424"/>
      <c r="W51" s="2424"/>
      <c r="X51" s="2424"/>
      <c r="Y51" s="2423">
        <v>10</v>
      </c>
      <c r="Z51" s="2424"/>
      <c r="AA51" s="2424"/>
      <c r="AB51" s="2424"/>
      <c r="AC51" s="2424"/>
    </row>
    <row r="52" spans="1:29">
      <c r="A52" s="2410"/>
      <c r="B52" s="2425">
        <v>1</v>
      </c>
      <c r="C52" s="2426"/>
      <c r="D52" s="2427">
        <v>2</v>
      </c>
      <c r="E52" s="2426"/>
      <c r="F52" s="2428"/>
      <c r="G52" s="2425">
        <v>3</v>
      </c>
      <c r="H52" s="2426"/>
      <c r="I52" s="2426"/>
      <c r="J52" s="2427">
        <v>4</v>
      </c>
      <c r="K52" s="2426"/>
      <c r="L52" s="2429"/>
      <c r="M52" s="2425">
        <v>5</v>
      </c>
      <c r="N52" s="2426"/>
      <c r="O52" s="2426"/>
      <c r="P52" s="2427">
        <v>6</v>
      </c>
      <c r="Q52" s="2426"/>
      <c r="R52" s="2428"/>
      <c r="S52" s="2425">
        <v>7</v>
      </c>
      <c r="T52" s="2426"/>
      <c r="U52" s="2426"/>
      <c r="V52" s="2427">
        <v>8</v>
      </c>
      <c r="W52" s="2426"/>
      <c r="X52" s="2429"/>
      <c r="Y52" s="2425">
        <v>9</v>
      </c>
      <c r="Z52" s="2426"/>
      <c r="AA52" s="2426"/>
      <c r="AB52" s="2427">
        <v>10</v>
      </c>
      <c r="AC52" s="2429"/>
    </row>
    <row r="53" spans="1:29" ht="12.75" customHeight="1">
      <c r="A53" s="684" t="s">
        <v>511</v>
      </c>
      <c r="B53" s="2420" t="s">
        <v>1129</v>
      </c>
      <c r="C53" s="2421"/>
      <c r="D53" s="2421"/>
      <c r="E53" s="2421"/>
      <c r="F53" s="2421"/>
      <c r="G53" s="2422" t="s">
        <v>1130</v>
      </c>
      <c r="H53" s="2421"/>
      <c r="I53" s="2421"/>
      <c r="J53" s="2421"/>
      <c r="K53" s="2421"/>
      <c r="L53" s="2421"/>
      <c r="M53" s="2422" t="s">
        <v>538</v>
      </c>
      <c r="N53" s="2421"/>
      <c r="O53" s="2421"/>
      <c r="P53" s="2421"/>
      <c r="Q53" s="2421"/>
      <c r="R53" s="2421"/>
      <c r="S53" s="2422" t="s">
        <v>1131</v>
      </c>
      <c r="T53" s="2421"/>
      <c r="U53" s="2421"/>
      <c r="V53" s="2421"/>
      <c r="W53" s="2421"/>
      <c r="X53" s="2421"/>
      <c r="Y53" s="2422" t="s">
        <v>1132</v>
      </c>
      <c r="Z53" s="2421"/>
      <c r="AA53" s="2421"/>
      <c r="AB53" s="2421"/>
      <c r="AC53" s="2421"/>
    </row>
    <row r="54" spans="1:29" ht="12.75" customHeight="1">
      <c r="A54" s="1084" t="s">
        <v>535</v>
      </c>
      <c r="B54" s="2430" t="s">
        <v>748</v>
      </c>
      <c r="C54" s="2431"/>
      <c r="D54" s="2431"/>
      <c r="E54" s="2431"/>
      <c r="F54" s="2431"/>
      <c r="G54" s="2430" t="s">
        <v>749</v>
      </c>
      <c r="H54" s="2431"/>
      <c r="I54" s="2431"/>
      <c r="J54" s="2431"/>
      <c r="K54" s="2431"/>
      <c r="L54" s="2431"/>
      <c r="M54" s="2430" t="s">
        <v>750</v>
      </c>
      <c r="N54" s="2431"/>
      <c r="O54" s="2431"/>
      <c r="P54" s="2431"/>
      <c r="Q54" s="2431"/>
      <c r="R54" s="2431"/>
      <c r="S54" s="2430" t="s">
        <v>751</v>
      </c>
      <c r="T54" s="2431"/>
      <c r="U54" s="2431"/>
      <c r="V54" s="2431"/>
      <c r="W54" s="2431"/>
      <c r="X54" s="2431"/>
      <c r="Y54" s="2430" t="s">
        <v>752</v>
      </c>
      <c r="Z54" s="2431"/>
      <c r="AA54" s="2431"/>
      <c r="AB54" s="2431"/>
      <c r="AC54" s="2431"/>
    </row>
    <row r="55" spans="1:29" ht="9" customHeight="1"/>
    <row r="56" spans="1:29">
      <c r="A56" s="680" t="s">
        <v>514</v>
      </c>
    </row>
    <row r="57" spans="1:29">
      <c r="A57" s="2409"/>
      <c r="B57" s="2432">
        <v>2</v>
      </c>
      <c r="C57" s="2424"/>
      <c r="D57" s="2424"/>
      <c r="E57" s="2424"/>
      <c r="F57" s="2424"/>
      <c r="G57" s="2423">
        <v>4</v>
      </c>
      <c r="H57" s="2424"/>
      <c r="I57" s="2424"/>
      <c r="J57" s="2424"/>
      <c r="K57" s="2424"/>
      <c r="L57" s="2424"/>
      <c r="M57" s="2423">
        <v>6</v>
      </c>
      <c r="N57" s="2424"/>
      <c r="O57" s="2424"/>
      <c r="P57" s="2424"/>
      <c r="Q57" s="2424"/>
      <c r="R57" s="2424"/>
      <c r="S57" s="2423">
        <v>8</v>
      </c>
      <c r="T57" s="2424"/>
      <c r="U57" s="2424"/>
      <c r="V57" s="2424"/>
      <c r="W57" s="2424"/>
      <c r="X57" s="2424"/>
      <c r="Y57" s="2423">
        <v>10</v>
      </c>
      <c r="Z57" s="2424"/>
      <c r="AA57" s="2424"/>
      <c r="AB57" s="2424"/>
      <c r="AC57" s="2424"/>
    </row>
    <row r="58" spans="1:29">
      <c r="A58" s="2410"/>
      <c r="B58" s="2425">
        <v>1</v>
      </c>
      <c r="C58" s="2426"/>
      <c r="D58" s="2427">
        <v>2</v>
      </c>
      <c r="E58" s="2426"/>
      <c r="F58" s="2428"/>
      <c r="G58" s="2425">
        <v>3</v>
      </c>
      <c r="H58" s="2426"/>
      <c r="I58" s="2426"/>
      <c r="J58" s="2427">
        <v>4</v>
      </c>
      <c r="K58" s="2426"/>
      <c r="L58" s="2429"/>
      <c r="M58" s="2425">
        <v>5</v>
      </c>
      <c r="N58" s="2426"/>
      <c r="O58" s="2426"/>
      <c r="P58" s="2427">
        <v>6</v>
      </c>
      <c r="Q58" s="2426"/>
      <c r="R58" s="2428"/>
      <c r="S58" s="2425">
        <v>7</v>
      </c>
      <c r="T58" s="2426"/>
      <c r="U58" s="2426"/>
      <c r="V58" s="2427">
        <v>8</v>
      </c>
      <c r="W58" s="2426"/>
      <c r="X58" s="2429"/>
      <c r="Y58" s="2425">
        <v>9</v>
      </c>
      <c r="Z58" s="2426"/>
      <c r="AA58" s="2426"/>
      <c r="AB58" s="2427">
        <v>10</v>
      </c>
      <c r="AC58" s="2429"/>
    </row>
    <row r="59" spans="1:29" ht="12.75" customHeight="1">
      <c r="A59" s="684" t="s">
        <v>511</v>
      </c>
      <c r="B59" s="2420" t="s">
        <v>1125</v>
      </c>
      <c r="C59" s="2421"/>
      <c r="D59" s="2421"/>
      <c r="E59" s="2421"/>
      <c r="F59" s="2421"/>
      <c r="G59" s="2422" t="s">
        <v>1126</v>
      </c>
      <c r="H59" s="2421"/>
      <c r="I59" s="2421"/>
      <c r="J59" s="2421"/>
      <c r="K59" s="2421"/>
      <c r="L59" s="2421"/>
      <c r="M59" s="2422" t="s">
        <v>1133</v>
      </c>
      <c r="N59" s="2421"/>
      <c r="O59" s="2421"/>
      <c r="P59" s="2421"/>
      <c r="Q59" s="2421"/>
      <c r="R59" s="2421"/>
      <c r="S59" s="2422" t="s">
        <v>1134</v>
      </c>
      <c r="T59" s="2421"/>
      <c r="U59" s="2421"/>
      <c r="V59" s="2421"/>
      <c r="W59" s="2421"/>
      <c r="X59" s="2421"/>
      <c r="Y59" s="2422" t="s">
        <v>1135</v>
      </c>
      <c r="Z59" s="2421"/>
      <c r="AA59" s="2421"/>
      <c r="AB59" s="2421"/>
      <c r="AC59" s="2421"/>
    </row>
    <row r="60" spans="1:29" ht="12.75" customHeight="1">
      <c r="A60" s="1074" t="s">
        <v>513</v>
      </c>
      <c r="B60" s="1085" t="s">
        <v>512</v>
      </c>
      <c r="C60" s="1086">
        <v>1.1565309000000001</v>
      </c>
      <c r="D60" s="1087">
        <v>1.1565309100000001</v>
      </c>
      <c r="E60" s="1088" t="s">
        <v>512</v>
      </c>
      <c r="F60" s="1086">
        <v>1.5304945299999999</v>
      </c>
      <c r="G60" s="1087">
        <v>1.5304945400000001</v>
      </c>
      <c r="H60" s="1088" t="s">
        <v>512</v>
      </c>
      <c r="I60" s="1086">
        <v>1.9589271100000003</v>
      </c>
      <c r="J60" s="1087">
        <v>1.9589271199999998</v>
      </c>
      <c r="K60" s="1088" t="s">
        <v>512</v>
      </c>
      <c r="L60" s="1086">
        <v>2.2927721700000001</v>
      </c>
      <c r="M60" s="1087">
        <v>2.29277218</v>
      </c>
      <c r="N60" s="1088" t="s">
        <v>512</v>
      </c>
      <c r="O60" s="1086">
        <v>2.7269375200000003</v>
      </c>
      <c r="P60" s="1087">
        <v>2.7269375299999994</v>
      </c>
      <c r="Q60" s="1088" t="s">
        <v>512</v>
      </c>
      <c r="R60" s="1086">
        <v>3.2373437699999998</v>
      </c>
      <c r="S60" s="1087">
        <v>3.2373437799999998</v>
      </c>
      <c r="T60" s="1088" t="s">
        <v>512</v>
      </c>
      <c r="U60" s="1086">
        <v>3.9326853600000002</v>
      </c>
      <c r="V60" s="1087">
        <v>3.9326853700000002</v>
      </c>
      <c r="W60" s="1089" t="s">
        <v>512</v>
      </c>
      <c r="X60" s="1086">
        <v>4.8772324899999999</v>
      </c>
      <c r="Y60" s="1087">
        <v>4.8772324999999999</v>
      </c>
      <c r="Z60" s="1088" t="s">
        <v>512</v>
      </c>
      <c r="AA60" s="1086">
        <v>6.8956316800000002</v>
      </c>
      <c r="AB60" s="1087">
        <v>6.8956316900000001</v>
      </c>
      <c r="AC60" s="1090" t="s">
        <v>512</v>
      </c>
    </row>
    <row r="61" spans="1:29" ht="12.75" customHeight="1">
      <c r="A61" s="1075" t="s">
        <v>535</v>
      </c>
      <c r="B61" s="2419" t="s">
        <v>746</v>
      </c>
      <c r="C61" s="2408"/>
      <c r="D61" s="2408"/>
      <c r="E61" s="2408"/>
      <c r="F61" s="2408"/>
      <c r="G61" s="2419" t="s">
        <v>522</v>
      </c>
      <c r="H61" s="2408"/>
      <c r="I61" s="2408"/>
      <c r="J61" s="2408"/>
      <c r="K61" s="2408"/>
      <c r="L61" s="2408"/>
      <c r="M61" s="2419" t="s">
        <v>523</v>
      </c>
      <c r="N61" s="2408"/>
      <c r="O61" s="2408"/>
      <c r="P61" s="2408"/>
      <c r="Q61" s="2408"/>
      <c r="R61" s="2408"/>
      <c r="S61" s="2419" t="s">
        <v>747</v>
      </c>
      <c r="T61" s="2408"/>
      <c r="U61" s="2408"/>
      <c r="V61" s="2408"/>
      <c r="W61" s="2408"/>
      <c r="X61" s="2408"/>
      <c r="Y61" s="2419" t="s">
        <v>524</v>
      </c>
      <c r="Z61" s="2408"/>
      <c r="AA61" s="2408"/>
      <c r="AB61" s="2408"/>
      <c r="AC61" s="2408"/>
    </row>
    <row r="62" spans="1:29" ht="9" customHeight="1">
      <c r="A62" s="1053"/>
      <c r="B62" s="1052"/>
      <c r="C62" s="1052"/>
      <c r="D62" s="1052"/>
      <c r="E62" s="1052"/>
      <c r="F62" s="1052"/>
      <c r="G62" s="1052"/>
      <c r="H62" s="1052"/>
      <c r="I62" s="1052"/>
      <c r="J62" s="1052"/>
      <c r="K62" s="1052"/>
      <c r="L62" s="1052"/>
      <c r="M62" s="1052"/>
      <c r="N62" s="1052"/>
      <c r="O62" s="1052"/>
      <c r="P62" s="1052"/>
      <c r="Q62" s="1052"/>
      <c r="R62" s="1052"/>
      <c r="S62" s="1052"/>
      <c r="T62" s="1052"/>
      <c r="U62" s="1052"/>
      <c r="V62" s="1052"/>
      <c r="W62" s="1053"/>
      <c r="X62" s="1052"/>
      <c r="Y62" s="1052"/>
      <c r="Z62" s="1052"/>
      <c r="AA62" s="1052"/>
      <c r="AB62" s="1052"/>
      <c r="AC62" s="1052"/>
    </row>
    <row r="63" spans="1:29">
      <c r="A63" s="680" t="s">
        <v>628</v>
      </c>
    </row>
    <row r="64" spans="1:29">
      <c r="A64" s="2409"/>
      <c r="B64" s="2411">
        <v>2</v>
      </c>
      <c r="C64" s="2412"/>
      <c r="D64" s="2412"/>
      <c r="E64" s="2412"/>
      <c r="F64" s="2412"/>
      <c r="G64" s="2413">
        <v>4</v>
      </c>
      <c r="H64" s="2412"/>
      <c r="I64" s="2412"/>
      <c r="J64" s="2412"/>
      <c r="K64" s="2412"/>
      <c r="L64" s="2412"/>
      <c r="M64" s="2413">
        <v>6</v>
      </c>
      <c r="N64" s="2412"/>
      <c r="O64" s="2412"/>
      <c r="P64" s="2412"/>
      <c r="Q64" s="2412"/>
      <c r="R64" s="2412"/>
      <c r="S64" s="2413">
        <v>8</v>
      </c>
      <c r="T64" s="2412"/>
      <c r="U64" s="2412"/>
      <c r="V64" s="2412"/>
      <c r="W64" s="2412"/>
      <c r="X64" s="2412"/>
      <c r="Y64" s="2413">
        <v>10</v>
      </c>
      <c r="Z64" s="2412"/>
      <c r="AA64" s="2412"/>
      <c r="AB64" s="2412"/>
      <c r="AC64" s="2412"/>
    </row>
    <row r="65" spans="1:29">
      <c r="A65" s="2410"/>
      <c r="B65" s="2414">
        <v>1</v>
      </c>
      <c r="C65" s="2415"/>
      <c r="D65" s="2416">
        <v>2</v>
      </c>
      <c r="E65" s="2415"/>
      <c r="F65" s="2417"/>
      <c r="G65" s="2414">
        <v>3</v>
      </c>
      <c r="H65" s="2415"/>
      <c r="I65" s="2415"/>
      <c r="J65" s="2416">
        <v>4</v>
      </c>
      <c r="K65" s="2415"/>
      <c r="L65" s="2418"/>
      <c r="M65" s="2414">
        <v>5</v>
      </c>
      <c r="N65" s="2415"/>
      <c r="O65" s="2415"/>
      <c r="P65" s="2416">
        <v>6</v>
      </c>
      <c r="Q65" s="2415"/>
      <c r="R65" s="2417"/>
      <c r="S65" s="2414">
        <v>7</v>
      </c>
      <c r="T65" s="2415"/>
      <c r="U65" s="2415"/>
      <c r="V65" s="2416">
        <v>8</v>
      </c>
      <c r="W65" s="2415"/>
      <c r="X65" s="2418"/>
      <c r="Y65" s="2414">
        <v>9</v>
      </c>
      <c r="Z65" s="2415"/>
      <c r="AA65" s="2415"/>
      <c r="AB65" s="2416">
        <v>10</v>
      </c>
      <c r="AC65" s="2418"/>
    </row>
    <row r="66" spans="1:29" ht="12.75" customHeight="1">
      <c r="A66" s="684" t="s">
        <v>511</v>
      </c>
      <c r="B66" s="2404" t="s">
        <v>1136</v>
      </c>
      <c r="C66" s="2405"/>
      <c r="D66" s="2405"/>
      <c r="E66" s="2405"/>
      <c r="F66" s="2405"/>
      <c r="G66" s="2406" t="s">
        <v>1137</v>
      </c>
      <c r="H66" s="2405"/>
      <c r="I66" s="2405"/>
      <c r="J66" s="2405"/>
      <c r="K66" s="2405"/>
      <c r="L66" s="2405"/>
      <c r="M66" s="2406" t="s">
        <v>538</v>
      </c>
      <c r="N66" s="2405"/>
      <c r="O66" s="2405"/>
      <c r="P66" s="2405"/>
      <c r="Q66" s="2405"/>
      <c r="R66" s="2405"/>
      <c r="S66" s="2406" t="s">
        <v>1138</v>
      </c>
      <c r="T66" s="2405"/>
      <c r="U66" s="2405"/>
      <c r="V66" s="2405"/>
      <c r="W66" s="2405"/>
      <c r="X66" s="2405"/>
      <c r="Y66" s="2406" t="s">
        <v>1139</v>
      </c>
      <c r="Z66" s="2405"/>
      <c r="AA66" s="2405"/>
      <c r="AB66" s="2405"/>
      <c r="AC66" s="2405"/>
    </row>
    <row r="67" spans="1:29" ht="12.75" customHeight="1">
      <c r="A67" s="1084" t="s">
        <v>535</v>
      </c>
      <c r="B67" s="2407" t="s">
        <v>752</v>
      </c>
      <c r="C67" s="2408"/>
      <c r="D67" s="2408"/>
      <c r="E67" s="2408"/>
      <c r="F67" s="2408"/>
      <c r="G67" s="2407" t="s">
        <v>751</v>
      </c>
      <c r="H67" s="2408"/>
      <c r="I67" s="2408"/>
      <c r="J67" s="2408"/>
      <c r="K67" s="2408"/>
      <c r="L67" s="2408"/>
      <c r="M67" s="2407" t="s">
        <v>750</v>
      </c>
      <c r="N67" s="2408"/>
      <c r="O67" s="2408"/>
      <c r="P67" s="2408"/>
      <c r="Q67" s="2408"/>
      <c r="R67" s="2408"/>
      <c r="S67" s="2407" t="s">
        <v>749</v>
      </c>
      <c r="T67" s="2408"/>
      <c r="U67" s="2408"/>
      <c r="V67" s="2408"/>
      <c r="W67" s="2408"/>
      <c r="X67" s="2408"/>
      <c r="Y67" s="2407" t="s">
        <v>748</v>
      </c>
      <c r="Z67" s="2408"/>
      <c r="AA67" s="2408"/>
      <c r="AB67" s="2408"/>
      <c r="AC67" s="2408"/>
    </row>
  </sheetData>
  <mergeCells count="252">
    <mergeCell ref="Z1:AC1"/>
    <mergeCell ref="Z2:AC3"/>
    <mergeCell ref="A5:A6"/>
    <mergeCell ref="B5:F5"/>
    <mergeCell ref="G5:L5"/>
    <mergeCell ref="M5:R5"/>
    <mergeCell ref="S5:X5"/>
    <mergeCell ref="Y5:AC5"/>
    <mergeCell ref="B6:C6"/>
    <mergeCell ref="D6:F6"/>
    <mergeCell ref="Y6:AA6"/>
    <mergeCell ref="AB6:AC6"/>
    <mergeCell ref="B7:F7"/>
    <mergeCell ref="G7:L7"/>
    <mergeCell ref="M7:R7"/>
    <mergeCell ref="S7:X7"/>
    <mergeCell ref="Y7:AC7"/>
    <mergeCell ref="G6:I6"/>
    <mergeCell ref="J6:L6"/>
    <mergeCell ref="M6:O6"/>
    <mergeCell ref="P6:R6"/>
    <mergeCell ref="S6:U6"/>
    <mergeCell ref="V6:X6"/>
    <mergeCell ref="B9:F9"/>
    <mergeCell ref="G9:L9"/>
    <mergeCell ref="M9:R9"/>
    <mergeCell ref="S9:X9"/>
    <mergeCell ref="Y9:AC9"/>
    <mergeCell ref="A12:A13"/>
    <mergeCell ref="B12:F12"/>
    <mergeCell ref="G12:L12"/>
    <mergeCell ref="M12:R12"/>
    <mergeCell ref="S12:X12"/>
    <mergeCell ref="AB13:AC13"/>
    <mergeCell ref="B14:F14"/>
    <mergeCell ref="G14:L14"/>
    <mergeCell ref="M14:R14"/>
    <mergeCell ref="S14:X14"/>
    <mergeCell ref="Y14:AC14"/>
    <mergeCell ref="Y12:AC12"/>
    <mergeCell ref="B13:C13"/>
    <mergeCell ref="D13:F13"/>
    <mergeCell ref="G13:I13"/>
    <mergeCell ref="J13:L13"/>
    <mergeCell ref="M13:O13"/>
    <mergeCell ref="P13:R13"/>
    <mergeCell ref="S13:U13"/>
    <mergeCell ref="V13:X13"/>
    <mergeCell ref="Y13:AA13"/>
    <mergeCell ref="B16:F16"/>
    <mergeCell ref="G16:L16"/>
    <mergeCell ref="M16:R16"/>
    <mergeCell ref="S16:X16"/>
    <mergeCell ref="Y16:AC16"/>
    <mergeCell ref="A19:A20"/>
    <mergeCell ref="B19:F19"/>
    <mergeCell ref="G19:L19"/>
    <mergeCell ref="M19:R19"/>
    <mergeCell ref="S19:X19"/>
    <mergeCell ref="AB20:AC20"/>
    <mergeCell ref="B21:F21"/>
    <mergeCell ref="G21:L21"/>
    <mergeCell ref="M21:R21"/>
    <mergeCell ref="S21:X21"/>
    <mergeCell ref="Y21:AC21"/>
    <mergeCell ref="Y19:AC19"/>
    <mergeCell ref="B20:C20"/>
    <mergeCell ref="D20:F20"/>
    <mergeCell ref="G20:I20"/>
    <mergeCell ref="J20:L20"/>
    <mergeCell ref="M20:O20"/>
    <mergeCell ref="P20:R20"/>
    <mergeCell ref="S20:U20"/>
    <mergeCell ref="V20:X20"/>
    <mergeCell ref="Y20:AA20"/>
    <mergeCell ref="B23:F23"/>
    <mergeCell ref="G23:L23"/>
    <mergeCell ref="M23:R23"/>
    <mergeCell ref="S23:X23"/>
    <mergeCell ref="Y23:AC23"/>
    <mergeCell ref="A26:A27"/>
    <mergeCell ref="B26:F26"/>
    <mergeCell ref="G26:L26"/>
    <mergeCell ref="M26:R26"/>
    <mergeCell ref="S26:X26"/>
    <mergeCell ref="AB27:AC27"/>
    <mergeCell ref="B28:F28"/>
    <mergeCell ref="G28:L28"/>
    <mergeCell ref="M28:R28"/>
    <mergeCell ref="S28:X28"/>
    <mergeCell ref="Y28:AC28"/>
    <mergeCell ref="Y26:AC26"/>
    <mergeCell ref="B27:C27"/>
    <mergeCell ref="D27:F27"/>
    <mergeCell ref="G27:I27"/>
    <mergeCell ref="J27:L27"/>
    <mergeCell ref="M27:O27"/>
    <mergeCell ref="P27:R27"/>
    <mergeCell ref="S27:U27"/>
    <mergeCell ref="V27:X27"/>
    <mergeCell ref="Y27:AA27"/>
    <mergeCell ref="B30:F30"/>
    <mergeCell ref="G30:L30"/>
    <mergeCell ref="M30:R30"/>
    <mergeCell ref="S30:X30"/>
    <mergeCell ref="Y30:AC30"/>
    <mergeCell ref="A33:A34"/>
    <mergeCell ref="B33:F33"/>
    <mergeCell ref="G33:L33"/>
    <mergeCell ref="M33:R33"/>
    <mergeCell ref="S33:X33"/>
    <mergeCell ref="AB34:AC34"/>
    <mergeCell ref="B35:F35"/>
    <mergeCell ref="G35:L35"/>
    <mergeCell ref="M35:R35"/>
    <mergeCell ref="S35:X35"/>
    <mergeCell ref="Y35:AC35"/>
    <mergeCell ref="Y33:AC33"/>
    <mergeCell ref="B34:C34"/>
    <mergeCell ref="D34:F34"/>
    <mergeCell ref="G34:I34"/>
    <mergeCell ref="J34:L34"/>
    <mergeCell ref="M34:O34"/>
    <mergeCell ref="P34:R34"/>
    <mergeCell ref="S34:U34"/>
    <mergeCell ref="V34:X34"/>
    <mergeCell ref="Y34:AA34"/>
    <mergeCell ref="B37:F37"/>
    <mergeCell ref="G37:L37"/>
    <mergeCell ref="M37:R37"/>
    <mergeCell ref="S37:X37"/>
    <mergeCell ref="Y37:AC37"/>
    <mergeCell ref="Y40:AC40"/>
    <mergeCell ref="B41:C41"/>
    <mergeCell ref="D41:F41"/>
    <mergeCell ref="G41:I41"/>
    <mergeCell ref="J41:L41"/>
    <mergeCell ref="M41:O41"/>
    <mergeCell ref="P41:R41"/>
    <mergeCell ref="S41:U41"/>
    <mergeCell ref="V41:X41"/>
    <mergeCell ref="Y41:AA41"/>
    <mergeCell ref="A40:A41"/>
    <mergeCell ref="B40:F40"/>
    <mergeCell ref="G40:L40"/>
    <mergeCell ref="M40:R40"/>
    <mergeCell ref="S40:X40"/>
    <mergeCell ref="AB41:AC41"/>
    <mergeCell ref="A45:A46"/>
    <mergeCell ref="B45:F45"/>
    <mergeCell ref="G45:L45"/>
    <mergeCell ref="M45:R45"/>
    <mergeCell ref="S45:X45"/>
    <mergeCell ref="Y45:AC45"/>
    <mergeCell ref="B46:C46"/>
    <mergeCell ref="D46:F46"/>
    <mergeCell ref="G46:I46"/>
    <mergeCell ref="AB46:AC46"/>
    <mergeCell ref="B47:F47"/>
    <mergeCell ref="G47:L47"/>
    <mergeCell ref="M47:R47"/>
    <mergeCell ref="S47:X47"/>
    <mergeCell ref="Y47:AC47"/>
    <mergeCell ref="J46:L46"/>
    <mergeCell ref="M46:O46"/>
    <mergeCell ref="P46:R46"/>
    <mergeCell ref="S46:U46"/>
    <mergeCell ref="V46:X46"/>
    <mergeCell ref="Y46:AA46"/>
    <mergeCell ref="B48:F48"/>
    <mergeCell ref="G48:L48"/>
    <mergeCell ref="M48:R48"/>
    <mergeCell ref="S48:X48"/>
    <mergeCell ref="Y48:AC48"/>
    <mergeCell ref="A51:A52"/>
    <mergeCell ref="B51:F51"/>
    <mergeCell ref="G51:L51"/>
    <mergeCell ref="M51:R51"/>
    <mergeCell ref="S51:X51"/>
    <mergeCell ref="AB52:AC52"/>
    <mergeCell ref="B53:F53"/>
    <mergeCell ref="G53:L53"/>
    <mergeCell ref="M53:R53"/>
    <mergeCell ref="S53:X53"/>
    <mergeCell ref="Y53:AC53"/>
    <mergeCell ref="Y51:AC51"/>
    <mergeCell ref="B52:C52"/>
    <mergeCell ref="D52:F52"/>
    <mergeCell ref="G52:I52"/>
    <mergeCell ref="J52:L52"/>
    <mergeCell ref="M52:O52"/>
    <mergeCell ref="P52:R52"/>
    <mergeCell ref="S52:U52"/>
    <mergeCell ref="V52:X52"/>
    <mergeCell ref="Y52:AA52"/>
    <mergeCell ref="B54:F54"/>
    <mergeCell ref="G54:L54"/>
    <mergeCell ref="M54:R54"/>
    <mergeCell ref="S54:X54"/>
    <mergeCell ref="Y54:AC54"/>
    <mergeCell ref="A57:A58"/>
    <mergeCell ref="B57:F57"/>
    <mergeCell ref="G57:L57"/>
    <mergeCell ref="M57:R57"/>
    <mergeCell ref="S57:X57"/>
    <mergeCell ref="AB58:AC58"/>
    <mergeCell ref="B59:F59"/>
    <mergeCell ref="G59:L59"/>
    <mergeCell ref="M59:R59"/>
    <mergeCell ref="S59:X59"/>
    <mergeCell ref="Y59:AC59"/>
    <mergeCell ref="Y57:AC57"/>
    <mergeCell ref="B58:C58"/>
    <mergeCell ref="D58:F58"/>
    <mergeCell ref="G58:I58"/>
    <mergeCell ref="J58:L58"/>
    <mergeCell ref="M58:O58"/>
    <mergeCell ref="P58:R58"/>
    <mergeCell ref="S58:U58"/>
    <mergeCell ref="V58:X58"/>
    <mergeCell ref="Y58:AA58"/>
    <mergeCell ref="B61:F61"/>
    <mergeCell ref="G61:L61"/>
    <mergeCell ref="M61:R61"/>
    <mergeCell ref="S61:X61"/>
    <mergeCell ref="Y61:AC61"/>
    <mergeCell ref="M65:O65"/>
    <mergeCell ref="P65:R65"/>
    <mergeCell ref="S65:U65"/>
    <mergeCell ref="V65:X65"/>
    <mergeCell ref="Y65:AA65"/>
    <mergeCell ref="AB65:AC65"/>
    <mergeCell ref="A64:A65"/>
    <mergeCell ref="B64:F64"/>
    <mergeCell ref="G64:L64"/>
    <mergeCell ref="M64:R64"/>
    <mergeCell ref="S64:X64"/>
    <mergeCell ref="Y64:AC64"/>
    <mergeCell ref="B65:C65"/>
    <mergeCell ref="D65:F65"/>
    <mergeCell ref="G65:I65"/>
    <mergeCell ref="J65:L65"/>
    <mergeCell ref="B66:F66"/>
    <mergeCell ref="G66:L66"/>
    <mergeCell ref="M66:R66"/>
    <mergeCell ref="S66:X66"/>
    <mergeCell ref="Y66:AC66"/>
    <mergeCell ref="B67:F67"/>
    <mergeCell ref="G67:L67"/>
    <mergeCell ref="M67:R67"/>
    <mergeCell ref="S67:X67"/>
    <mergeCell ref="Y67:AC67"/>
  </mergeCells>
  <phoneticPr fontId="1"/>
  <printOptions horizontalCentered="1" verticalCentered="1"/>
  <pageMargins left="0.39370078740157483" right="0.39370078740157483" top="0.39370078740157483" bottom="0.39370078740157483" header="0" footer="0.19685039370078741"/>
  <pageSetup paperSize="9" scale="82" orientation="landscape" r:id="rId1"/>
  <headerFooter scaleWithDoc="0">
    <oddFooter>&amp;P / &amp;N ページ</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FFFFCC"/>
    <pageSetUpPr fitToPage="1"/>
  </sheetPr>
  <dimension ref="A1:AU67"/>
  <sheetViews>
    <sheetView showGridLines="0" zoomScale="130" zoomScaleNormal="130" zoomScaleSheetLayoutView="100" workbookViewId="0"/>
  </sheetViews>
  <sheetFormatPr defaultRowHeight="9"/>
  <cols>
    <col min="1" max="1" width="7.77734375" style="680" customWidth="1"/>
    <col min="2" max="2" width="3.44140625" style="681" customWidth="1"/>
    <col min="3" max="4" width="4.21875" style="682" bestFit="1" customWidth="1"/>
    <col min="5" max="5" width="1.6640625" style="681" customWidth="1"/>
    <col min="6" max="6" width="4.21875" style="682" bestFit="1" customWidth="1"/>
    <col min="7" max="7" width="4.21875" style="681" bestFit="1" customWidth="1"/>
    <col min="8" max="8" width="1.6640625" style="681" customWidth="1"/>
    <col min="9" max="9" width="4.21875" style="682" customWidth="1"/>
    <col min="10" max="10" width="4.21875" style="681" customWidth="1"/>
    <col min="11" max="11" width="1.6640625" style="681" customWidth="1"/>
    <col min="12" max="12" width="4.21875" style="681" customWidth="1"/>
    <col min="13" max="13" width="4.21875" style="683" customWidth="1"/>
    <col min="14" max="14" width="1.6640625" style="681" customWidth="1"/>
    <col min="15" max="16" width="4.21875" style="681" customWidth="1"/>
    <col min="17" max="17" width="1.6640625" style="681" customWidth="1"/>
    <col min="18" max="18" width="4.21875" style="683" customWidth="1"/>
    <col min="19" max="19" width="4.21875" style="681" customWidth="1"/>
    <col min="20" max="20" width="1.6640625" style="681" customWidth="1"/>
    <col min="21" max="21" width="4.21875" style="681" customWidth="1"/>
    <col min="22" max="22" width="4.21875" style="683" customWidth="1"/>
    <col min="23" max="23" width="1.6640625" style="680" customWidth="1"/>
    <col min="24" max="25" width="4.21875" style="681" customWidth="1"/>
    <col min="26" max="26" width="1.6640625" style="681" customWidth="1"/>
    <col min="27" max="28" width="4.21875" style="681" customWidth="1"/>
    <col min="29" max="29" width="3.44140625" style="681" customWidth="1"/>
    <col min="30" max="30" width="0.44140625" style="680" customWidth="1"/>
    <col min="31" max="34" width="1.109375" style="680" customWidth="1"/>
    <col min="35" max="35" width="1.33203125" style="680" customWidth="1"/>
    <col min="36" max="36" width="1.21875" style="680" customWidth="1"/>
    <col min="37" max="37" width="1" style="680" customWidth="1"/>
    <col min="38" max="38" width="1.109375" style="680" customWidth="1"/>
    <col min="39" max="256" width="9" style="680"/>
    <col min="257" max="257" width="7.77734375" style="680" customWidth="1"/>
    <col min="258" max="258" width="3.44140625" style="680" customWidth="1"/>
    <col min="259" max="260" width="4.21875" style="680" bestFit="1" customWidth="1"/>
    <col min="261" max="261" width="1.6640625" style="680" customWidth="1"/>
    <col min="262" max="263" width="4.21875" style="680" bestFit="1" customWidth="1"/>
    <col min="264" max="264" width="1.6640625" style="680" customWidth="1"/>
    <col min="265" max="266" width="4.21875" style="680" bestFit="1" customWidth="1"/>
    <col min="267" max="267" width="1.6640625" style="680" customWidth="1"/>
    <col min="268" max="269" width="3.44140625" style="680" bestFit="1" customWidth="1"/>
    <col min="270" max="270" width="1.6640625" style="680" customWidth="1"/>
    <col min="271" max="272" width="3.44140625" style="680" bestFit="1" customWidth="1"/>
    <col min="273" max="273" width="1.6640625" style="680" customWidth="1"/>
    <col min="274" max="275" width="3.44140625" style="680" bestFit="1" customWidth="1"/>
    <col min="276" max="276" width="1.6640625" style="680" customWidth="1"/>
    <col min="277" max="278" width="3.44140625" style="680" bestFit="1" customWidth="1"/>
    <col min="279" max="279" width="1.6640625" style="680" customWidth="1"/>
    <col min="280" max="281" width="3.44140625" style="680" bestFit="1" customWidth="1"/>
    <col min="282" max="282" width="1.6640625" style="680" customWidth="1"/>
    <col min="283" max="284" width="3.44140625" style="680" bestFit="1" customWidth="1"/>
    <col min="285" max="285" width="3.77734375" style="680" customWidth="1"/>
    <col min="286" max="286" width="0.44140625" style="680" customWidth="1"/>
    <col min="287" max="290" width="1.109375" style="680" customWidth="1"/>
    <col min="291" max="291" width="1.33203125" style="680" customWidth="1"/>
    <col min="292" max="292" width="1.21875" style="680" customWidth="1"/>
    <col min="293" max="293" width="1" style="680" customWidth="1"/>
    <col min="294" max="294" width="1.109375" style="680" customWidth="1"/>
    <col min="295" max="512" width="9" style="680"/>
    <col min="513" max="513" width="7.77734375" style="680" customWidth="1"/>
    <col min="514" max="514" width="3.44140625" style="680" customWidth="1"/>
    <col min="515" max="516" width="4.21875" style="680" bestFit="1" customWidth="1"/>
    <col min="517" max="517" width="1.6640625" style="680" customWidth="1"/>
    <col min="518" max="519" width="4.21875" style="680" bestFit="1" customWidth="1"/>
    <col min="520" max="520" width="1.6640625" style="680" customWidth="1"/>
    <col min="521" max="522" width="4.21875" style="680" bestFit="1" customWidth="1"/>
    <col min="523" max="523" width="1.6640625" style="680" customWidth="1"/>
    <col min="524" max="525" width="3.44140625" style="680" bestFit="1" customWidth="1"/>
    <col min="526" max="526" width="1.6640625" style="680" customWidth="1"/>
    <col min="527" max="528" width="3.44140625" style="680" bestFit="1" customWidth="1"/>
    <col min="529" max="529" width="1.6640625" style="680" customWidth="1"/>
    <col min="530" max="531" width="3.44140625" style="680" bestFit="1" customWidth="1"/>
    <col min="532" max="532" width="1.6640625" style="680" customWidth="1"/>
    <col min="533" max="534" width="3.44140625" style="680" bestFit="1" customWidth="1"/>
    <col min="535" max="535" width="1.6640625" style="680" customWidth="1"/>
    <col min="536" max="537" width="3.44140625" style="680" bestFit="1" customWidth="1"/>
    <col min="538" max="538" width="1.6640625" style="680" customWidth="1"/>
    <col min="539" max="540" width="3.44140625" style="680" bestFit="1" customWidth="1"/>
    <col min="541" max="541" width="3.77734375" style="680" customWidth="1"/>
    <col min="542" max="542" width="0.44140625" style="680" customWidth="1"/>
    <col min="543" max="546" width="1.109375" style="680" customWidth="1"/>
    <col min="547" max="547" width="1.33203125" style="680" customWidth="1"/>
    <col min="548" max="548" width="1.21875" style="680" customWidth="1"/>
    <col min="549" max="549" width="1" style="680" customWidth="1"/>
    <col min="550" max="550" width="1.109375" style="680" customWidth="1"/>
    <col min="551" max="768" width="9" style="680"/>
    <col min="769" max="769" width="7.77734375" style="680" customWidth="1"/>
    <col min="770" max="770" width="3.44140625" style="680" customWidth="1"/>
    <col min="771" max="772" width="4.21875" style="680" bestFit="1" customWidth="1"/>
    <col min="773" max="773" width="1.6640625" style="680" customWidth="1"/>
    <col min="774" max="775" width="4.21875" style="680" bestFit="1" customWidth="1"/>
    <col min="776" max="776" width="1.6640625" style="680" customWidth="1"/>
    <col min="777" max="778" width="4.21875" style="680" bestFit="1" customWidth="1"/>
    <col min="779" max="779" width="1.6640625" style="680" customWidth="1"/>
    <col min="780" max="781" width="3.44140625" style="680" bestFit="1" customWidth="1"/>
    <col min="782" max="782" width="1.6640625" style="680" customWidth="1"/>
    <col min="783" max="784" width="3.44140625" style="680" bestFit="1" customWidth="1"/>
    <col min="785" max="785" width="1.6640625" style="680" customWidth="1"/>
    <col min="786" max="787" width="3.44140625" style="680" bestFit="1" customWidth="1"/>
    <col min="788" max="788" width="1.6640625" style="680" customWidth="1"/>
    <col min="789" max="790" width="3.44140625" style="680" bestFit="1" customWidth="1"/>
    <col min="791" max="791" width="1.6640625" style="680" customWidth="1"/>
    <col min="792" max="793" width="3.44140625" style="680" bestFit="1" customWidth="1"/>
    <col min="794" max="794" width="1.6640625" style="680" customWidth="1"/>
    <col min="795" max="796" width="3.44140625" style="680" bestFit="1" customWidth="1"/>
    <col min="797" max="797" width="3.77734375" style="680" customWidth="1"/>
    <col min="798" max="798" width="0.44140625" style="680" customWidth="1"/>
    <col min="799" max="802" width="1.109375" style="680" customWidth="1"/>
    <col min="803" max="803" width="1.33203125" style="680" customWidth="1"/>
    <col min="804" max="804" width="1.21875" style="680" customWidth="1"/>
    <col min="805" max="805" width="1" style="680" customWidth="1"/>
    <col min="806" max="806" width="1.109375" style="680" customWidth="1"/>
    <col min="807" max="1024" width="9" style="680"/>
    <col min="1025" max="1025" width="7.77734375" style="680" customWidth="1"/>
    <col min="1026" max="1026" width="3.44140625" style="680" customWidth="1"/>
    <col min="1027" max="1028" width="4.21875" style="680" bestFit="1" customWidth="1"/>
    <col min="1029" max="1029" width="1.6640625" style="680" customWidth="1"/>
    <col min="1030" max="1031" width="4.21875" style="680" bestFit="1" customWidth="1"/>
    <col min="1032" max="1032" width="1.6640625" style="680" customWidth="1"/>
    <col min="1033" max="1034" width="4.21875" style="680" bestFit="1" customWidth="1"/>
    <col min="1035" max="1035" width="1.6640625" style="680" customWidth="1"/>
    <col min="1036" max="1037" width="3.44140625" style="680" bestFit="1" customWidth="1"/>
    <col min="1038" max="1038" width="1.6640625" style="680" customWidth="1"/>
    <col min="1039" max="1040" width="3.44140625" style="680" bestFit="1" customWidth="1"/>
    <col min="1041" max="1041" width="1.6640625" style="680" customWidth="1"/>
    <col min="1042" max="1043" width="3.44140625" style="680" bestFit="1" customWidth="1"/>
    <col min="1044" max="1044" width="1.6640625" style="680" customWidth="1"/>
    <col min="1045" max="1046" width="3.44140625" style="680" bestFit="1" customWidth="1"/>
    <col min="1047" max="1047" width="1.6640625" style="680" customWidth="1"/>
    <col min="1048" max="1049" width="3.44140625" style="680" bestFit="1" customWidth="1"/>
    <col min="1050" max="1050" width="1.6640625" style="680" customWidth="1"/>
    <col min="1051" max="1052" width="3.44140625" style="680" bestFit="1" customWidth="1"/>
    <col min="1053" max="1053" width="3.77734375" style="680" customWidth="1"/>
    <col min="1054" max="1054" width="0.44140625" style="680" customWidth="1"/>
    <col min="1055" max="1058" width="1.109375" style="680" customWidth="1"/>
    <col min="1059" max="1059" width="1.33203125" style="680" customWidth="1"/>
    <col min="1060" max="1060" width="1.21875" style="680" customWidth="1"/>
    <col min="1061" max="1061" width="1" style="680" customWidth="1"/>
    <col min="1062" max="1062" width="1.109375" style="680" customWidth="1"/>
    <col min="1063" max="1280" width="9" style="680"/>
    <col min="1281" max="1281" width="7.77734375" style="680" customWidth="1"/>
    <col min="1282" max="1282" width="3.44140625" style="680" customWidth="1"/>
    <col min="1283" max="1284" width="4.21875" style="680" bestFit="1" customWidth="1"/>
    <col min="1285" max="1285" width="1.6640625" style="680" customWidth="1"/>
    <col min="1286" max="1287" width="4.21875" style="680" bestFit="1" customWidth="1"/>
    <col min="1288" max="1288" width="1.6640625" style="680" customWidth="1"/>
    <col min="1289" max="1290" width="4.21875" style="680" bestFit="1" customWidth="1"/>
    <col min="1291" max="1291" width="1.6640625" style="680" customWidth="1"/>
    <col min="1292" max="1293" width="3.44140625" style="680" bestFit="1" customWidth="1"/>
    <col min="1294" max="1294" width="1.6640625" style="680" customWidth="1"/>
    <col min="1295" max="1296" width="3.44140625" style="680" bestFit="1" customWidth="1"/>
    <col min="1297" max="1297" width="1.6640625" style="680" customWidth="1"/>
    <col min="1298" max="1299" width="3.44140625" style="680" bestFit="1" customWidth="1"/>
    <col min="1300" max="1300" width="1.6640625" style="680" customWidth="1"/>
    <col min="1301" max="1302" width="3.44140625" style="680" bestFit="1" customWidth="1"/>
    <col min="1303" max="1303" width="1.6640625" style="680" customWidth="1"/>
    <col min="1304" max="1305" width="3.44140625" style="680" bestFit="1" customWidth="1"/>
    <col min="1306" max="1306" width="1.6640625" style="680" customWidth="1"/>
    <col min="1307" max="1308" width="3.44140625" style="680" bestFit="1" customWidth="1"/>
    <col min="1309" max="1309" width="3.77734375" style="680" customWidth="1"/>
    <col min="1310" max="1310" width="0.44140625" style="680" customWidth="1"/>
    <col min="1311" max="1314" width="1.109375" style="680" customWidth="1"/>
    <col min="1315" max="1315" width="1.33203125" style="680" customWidth="1"/>
    <col min="1316" max="1316" width="1.21875" style="680" customWidth="1"/>
    <col min="1317" max="1317" width="1" style="680" customWidth="1"/>
    <col min="1318" max="1318" width="1.109375" style="680" customWidth="1"/>
    <col min="1319" max="1536" width="9" style="680"/>
    <col min="1537" max="1537" width="7.77734375" style="680" customWidth="1"/>
    <col min="1538" max="1538" width="3.44140625" style="680" customWidth="1"/>
    <col min="1539" max="1540" width="4.21875" style="680" bestFit="1" customWidth="1"/>
    <col min="1541" max="1541" width="1.6640625" style="680" customWidth="1"/>
    <col min="1542" max="1543" width="4.21875" style="680" bestFit="1" customWidth="1"/>
    <col min="1544" max="1544" width="1.6640625" style="680" customWidth="1"/>
    <col min="1545" max="1546" width="4.21875" style="680" bestFit="1" customWidth="1"/>
    <col min="1547" max="1547" width="1.6640625" style="680" customWidth="1"/>
    <col min="1548" max="1549" width="3.44140625" style="680" bestFit="1" customWidth="1"/>
    <col min="1550" max="1550" width="1.6640625" style="680" customWidth="1"/>
    <col min="1551" max="1552" width="3.44140625" style="680" bestFit="1" customWidth="1"/>
    <col min="1553" max="1553" width="1.6640625" style="680" customWidth="1"/>
    <col min="1554" max="1555" width="3.44140625" style="680" bestFit="1" customWidth="1"/>
    <col min="1556" max="1556" width="1.6640625" style="680" customWidth="1"/>
    <col min="1557" max="1558" width="3.44140625" style="680" bestFit="1" customWidth="1"/>
    <col min="1559" max="1559" width="1.6640625" style="680" customWidth="1"/>
    <col min="1560" max="1561" width="3.44140625" style="680" bestFit="1" customWidth="1"/>
    <col min="1562" max="1562" width="1.6640625" style="680" customWidth="1"/>
    <col min="1563" max="1564" width="3.44140625" style="680" bestFit="1" customWidth="1"/>
    <col min="1565" max="1565" width="3.77734375" style="680" customWidth="1"/>
    <col min="1566" max="1566" width="0.44140625" style="680" customWidth="1"/>
    <col min="1567" max="1570" width="1.109375" style="680" customWidth="1"/>
    <col min="1571" max="1571" width="1.33203125" style="680" customWidth="1"/>
    <col min="1572" max="1572" width="1.21875" style="680" customWidth="1"/>
    <col min="1573" max="1573" width="1" style="680" customWidth="1"/>
    <col min="1574" max="1574" width="1.109375" style="680" customWidth="1"/>
    <col min="1575" max="1792" width="9" style="680"/>
    <col min="1793" max="1793" width="7.77734375" style="680" customWidth="1"/>
    <col min="1794" max="1794" width="3.44140625" style="680" customWidth="1"/>
    <col min="1795" max="1796" width="4.21875" style="680" bestFit="1" customWidth="1"/>
    <col min="1797" max="1797" width="1.6640625" style="680" customWidth="1"/>
    <col min="1798" max="1799" width="4.21875" style="680" bestFit="1" customWidth="1"/>
    <col min="1800" max="1800" width="1.6640625" style="680" customWidth="1"/>
    <col min="1801" max="1802" width="4.21875" style="680" bestFit="1" customWidth="1"/>
    <col min="1803" max="1803" width="1.6640625" style="680" customWidth="1"/>
    <col min="1804" max="1805" width="3.44140625" style="680" bestFit="1" customWidth="1"/>
    <col min="1806" max="1806" width="1.6640625" style="680" customWidth="1"/>
    <col min="1807" max="1808" width="3.44140625" style="680" bestFit="1" customWidth="1"/>
    <col min="1809" max="1809" width="1.6640625" style="680" customWidth="1"/>
    <col min="1810" max="1811" width="3.44140625" style="680" bestFit="1" customWidth="1"/>
    <col min="1812" max="1812" width="1.6640625" style="680" customWidth="1"/>
    <col min="1813" max="1814" width="3.44140625" style="680" bestFit="1" customWidth="1"/>
    <col min="1815" max="1815" width="1.6640625" style="680" customWidth="1"/>
    <col min="1816" max="1817" width="3.44140625" style="680" bestFit="1" customWidth="1"/>
    <col min="1818" max="1818" width="1.6640625" style="680" customWidth="1"/>
    <col min="1819" max="1820" width="3.44140625" style="680" bestFit="1" customWidth="1"/>
    <col min="1821" max="1821" width="3.77734375" style="680" customWidth="1"/>
    <col min="1822" max="1822" width="0.44140625" style="680" customWidth="1"/>
    <col min="1823" max="1826" width="1.109375" style="680" customWidth="1"/>
    <col min="1827" max="1827" width="1.33203125" style="680" customWidth="1"/>
    <col min="1828" max="1828" width="1.21875" style="680" customWidth="1"/>
    <col min="1829" max="1829" width="1" style="680" customWidth="1"/>
    <col min="1830" max="1830" width="1.109375" style="680" customWidth="1"/>
    <col min="1831" max="2048" width="9" style="680"/>
    <col min="2049" max="2049" width="7.77734375" style="680" customWidth="1"/>
    <col min="2050" max="2050" width="3.44140625" style="680" customWidth="1"/>
    <col min="2051" max="2052" width="4.21875" style="680" bestFit="1" customWidth="1"/>
    <col min="2053" max="2053" width="1.6640625" style="680" customWidth="1"/>
    <col min="2054" max="2055" width="4.21875" style="680" bestFit="1" customWidth="1"/>
    <col min="2056" max="2056" width="1.6640625" style="680" customWidth="1"/>
    <col min="2057" max="2058" width="4.21875" style="680" bestFit="1" customWidth="1"/>
    <col min="2059" max="2059" width="1.6640625" style="680" customWidth="1"/>
    <col min="2060" max="2061" width="3.44140625" style="680" bestFit="1" customWidth="1"/>
    <col min="2062" max="2062" width="1.6640625" style="680" customWidth="1"/>
    <col min="2063" max="2064" width="3.44140625" style="680" bestFit="1" customWidth="1"/>
    <col min="2065" max="2065" width="1.6640625" style="680" customWidth="1"/>
    <col min="2066" max="2067" width="3.44140625" style="680" bestFit="1" customWidth="1"/>
    <col min="2068" max="2068" width="1.6640625" style="680" customWidth="1"/>
    <col min="2069" max="2070" width="3.44140625" style="680" bestFit="1" customWidth="1"/>
    <col min="2071" max="2071" width="1.6640625" style="680" customWidth="1"/>
    <col min="2072" max="2073" width="3.44140625" style="680" bestFit="1" customWidth="1"/>
    <col min="2074" max="2074" width="1.6640625" style="680" customWidth="1"/>
    <col min="2075" max="2076" width="3.44140625" style="680" bestFit="1" customWidth="1"/>
    <col min="2077" max="2077" width="3.77734375" style="680" customWidth="1"/>
    <col min="2078" max="2078" width="0.44140625" style="680" customWidth="1"/>
    <col min="2079" max="2082" width="1.109375" style="680" customWidth="1"/>
    <col min="2083" max="2083" width="1.33203125" style="680" customWidth="1"/>
    <col min="2084" max="2084" width="1.21875" style="680" customWidth="1"/>
    <col min="2085" max="2085" width="1" style="680" customWidth="1"/>
    <col min="2086" max="2086" width="1.109375" style="680" customWidth="1"/>
    <col min="2087" max="2304" width="9" style="680"/>
    <col min="2305" max="2305" width="7.77734375" style="680" customWidth="1"/>
    <col min="2306" max="2306" width="3.44140625" style="680" customWidth="1"/>
    <col min="2307" max="2308" width="4.21875" style="680" bestFit="1" customWidth="1"/>
    <col min="2309" max="2309" width="1.6640625" style="680" customWidth="1"/>
    <col min="2310" max="2311" width="4.21875" style="680" bestFit="1" customWidth="1"/>
    <col min="2312" max="2312" width="1.6640625" style="680" customWidth="1"/>
    <col min="2313" max="2314" width="4.21875" style="680" bestFit="1" customWidth="1"/>
    <col min="2315" max="2315" width="1.6640625" style="680" customWidth="1"/>
    <col min="2316" max="2317" width="3.44140625" style="680" bestFit="1" customWidth="1"/>
    <col min="2318" max="2318" width="1.6640625" style="680" customWidth="1"/>
    <col min="2319" max="2320" width="3.44140625" style="680" bestFit="1" customWidth="1"/>
    <col min="2321" max="2321" width="1.6640625" style="680" customWidth="1"/>
    <col min="2322" max="2323" width="3.44140625" style="680" bestFit="1" customWidth="1"/>
    <col min="2324" max="2324" width="1.6640625" style="680" customWidth="1"/>
    <col min="2325" max="2326" width="3.44140625" style="680" bestFit="1" customWidth="1"/>
    <col min="2327" max="2327" width="1.6640625" style="680" customWidth="1"/>
    <col min="2328" max="2329" width="3.44140625" style="680" bestFit="1" customWidth="1"/>
    <col min="2330" max="2330" width="1.6640625" style="680" customWidth="1"/>
    <col min="2331" max="2332" width="3.44140625" style="680" bestFit="1" customWidth="1"/>
    <col min="2333" max="2333" width="3.77734375" style="680" customWidth="1"/>
    <col min="2334" max="2334" width="0.44140625" style="680" customWidth="1"/>
    <col min="2335" max="2338" width="1.109375" style="680" customWidth="1"/>
    <col min="2339" max="2339" width="1.33203125" style="680" customWidth="1"/>
    <col min="2340" max="2340" width="1.21875" style="680" customWidth="1"/>
    <col min="2341" max="2341" width="1" style="680" customWidth="1"/>
    <col min="2342" max="2342" width="1.109375" style="680" customWidth="1"/>
    <col min="2343" max="2560" width="9" style="680"/>
    <col min="2561" max="2561" width="7.77734375" style="680" customWidth="1"/>
    <col min="2562" max="2562" width="3.44140625" style="680" customWidth="1"/>
    <col min="2563" max="2564" width="4.21875" style="680" bestFit="1" customWidth="1"/>
    <col min="2565" max="2565" width="1.6640625" style="680" customWidth="1"/>
    <col min="2566" max="2567" width="4.21875" style="680" bestFit="1" customWidth="1"/>
    <col min="2568" max="2568" width="1.6640625" style="680" customWidth="1"/>
    <col min="2569" max="2570" width="4.21875" style="680" bestFit="1" customWidth="1"/>
    <col min="2571" max="2571" width="1.6640625" style="680" customWidth="1"/>
    <col min="2572" max="2573" width="3.44140625" style="680" bestFit="1" customWidth="1"/>
    <col min="2574" max="2574" width="1.6640625" style="680" customWidth="1"/>
    <col min="2575" max="2576" width="3.44140625" style="680" bestFit="1" customWidth="1"/>
    <col min="2577" max="2577" width="1.6640625" style="680" customWidth="1"/>
    <col min="2578" max="2579" width="3.44140625" style="680" bestFit="1" customWidth="1"/>
    <col min="2580" max="2580" width="1.6640625" style="680" customWidth="1"/>
    <col min="2581" max="2582" width="3.44140625" style="680" bestFit="1" customWidth="1"/>
    <col min="2583" max="2583" width="1.6640625" style="680" customWidth="1"/>
    <col min="2584" max="2585" width="3.44140625" style="680" bestFit="1" customWidth="1"/>
    <col min="2586" max="2586" width="1.6640625" style="680" customWidth="1"/>
    <col min="2587" max="2588" width="3.44140625" style="680" bestFit="1" customWidth="1"/>
    <col min="2589" max="2589" width="3.77734375" style="680" customWidth="1"/>
    <col min="2590" max="2590" width="0.44140625" style="680" customWidth="1"/>
    <col min="2591" max="2594" width="1.109375" style="680" customWidth="1"/>
    <col min="2595" max="2595" width="1.33203125" style="680" customWidth="1"/>
    <col min="2596" max="2596" width="1.21875" style="680" customWidth="1"/>
    <col min="2597" max="2597" width="1" style="680" customWidth="1"/>
    <col min="2598" max="2598" width="1.109375" style="680" customWidth="1"/>
    <col min="2599" max="2816" width="9" style="680"/>
    <col min="2817" max="2817" width="7.77734375" style="680" customWidth="1"/>
    <col min="2818" max="2818" width="3.44140625" style="680" customWidth="1"/>
    <col min="2819" max="2820" width="4.21875" style="680" bestFit="1" customWidth="1"/>
    <col min="2821" max="2821" width="1.6640625" style="680" customWidth="1"/>
    <col min="2822" max="2823" width="4.21875" style="680" bestFit="1" customWidth="1"/>
    <col min="2824" max="2824" width="1.6640625" style="680" customWidth="1"/>
    <col min="2825" max="2826" width="4.21875" style="680" bestFit="1" customWidth="1"/>
    <col min="2827" max="2827" width="1.6640625" style="680" customWidth="1"/>
    <col min="2828" max="2829" width="3.44140625" style="680" bestFit="1" customWidth="1"/>
    <col min="2830" max="2830" width="1.6640625" style="680" customWidth="1"/>
    <col min="2831" max="2832" width="3.44140625" style="680" bestFit="1" customWidth="1"/>
    <col min="2833" max="2833" width="1.6640625" style="680" customWidth="1"/>
    <col min="2834" max="2835" width="3.44140625" style="680" bestFit="1" customWidth="1"/>
    <col min="2836" max="2836" width="1.6640625" style="680" customWidth="1"/>
    <col min="2837" max="2838" width="3.44140625" style="680" bestFit="1" customWidth="1"/>
    <col min="2839" max="2839" width="1.6640625" style="680" customWidth="1"/>
    <col min="2840" max="2841" width="3.44140625" style="680" bestFit="1" customWidth="1"/>
    <col min="2842" max="2842" width="1.6640625" style="680" customWidth="1"/>
    <col min="2843" max="2844" width="3.44140625" style="680" bestFit="1" customWidth="1"/>
    <col min="2845" max="2845" width="3.77734375" style="680" customWidth="1"/>
    <col min="2846" max="2846" width="0.44140625" style="680" customWidth="1"/>
    <col min="2847" max="2850" width="1.109375" style="680" customWidth="1"/>
    <col min="2851" max="2851" width="1.33203125" style="680" customWidth="1"/>
    <col min="2852" max="2852" width="1.21875" style="680" customWidth="1"/>
    <col min="2853" max="2853" width="1" style="680" customWidth="1"/>
    <col min="2854" max="2854" width="1.109375" style="680" customWidth="1"/>
    <col min="2855" max="3072" width="9" style="680"/>
    <col min="3073" max="3073" width="7.77734375" style="680" customWidth="1"/>
    <col min="3074" max="3074" width="3.44140625" style="680" customWidth="1"/>
    <col min="3075" max="3076" width="4.21875" style="680" bestFit="1" customWidth="1"/>
    <col min="3077" max="3077" width="1.6640625" style="680" customWidth="1"/>
    <col min="3078" max="3079" width="4.21875" style="680" bestFit="1" customWidth="1"/>
    <col min="3080" max="3080" width="1.6640625" style="680" customWidth="1"/>
    <col min="3081" max="3082" width="4.21875" style="680" bestFit="1" customWidth="1"/>
    <col min="3083" max="3083" width="1.6640625" style="680" customWidth="1"/>
    <col min="3084" max="3085" width="3.44140625" style="680" bestFit="1" customWidth="1"/>
    <col min="3086" max="3086" width="1.6640625" style="680" customWidth="1"/>
    <col min="3087" max="3088" width="3.44140625" style="680" bestFit="1" customWidth="1"/>
    <col min="3089" max="3089" width="1.6640625" style="680" customWidth="1"/>
    <col min="3090" max="3091" width="3.44140625" style="680" bestFit="1" customWidth="1"/>
    <col min="3092" max="3092" width="1.6640625" style="680" customWidth="1"/>
    <col min="3093" max="3094" width="3.44140625" style="680" bestFit="1" customWidth="1"/>
    <col min="3095" max="3095" width="1.6640625" style="680" customWidth="1"/>
    <col min="3096" max="3097" width="3.44140625" style="680" bestFit="1" customWidth="1"/>
    <col min="3098" max="3098" width="1.6640625" style="680" customWidth="1"/>
    <col min="3099" max="3100" width="3.44140625" style="680" bestFit="1" customWidth="1"/>
    <col min="3101" max="3101" width="3.77734375" style="680" customWidth="1"/>
    <col min="3102" max="3102" width="0.44140625" style="680" customWidth="1"/>
    <col min="3103" max="3106" width="1.109375" style="680" customWidth="1"/>
    <col min="3107" max="3107" width="1.33203125" style="680" customWidth="1"/>
    <col min="3108" max="3108" width="1.21875" style="680" customWidth="1"/>
    <col min="3109" max="3109" width="1" style="680" customWidth="1"/>
    <col min="3110" max="3110" width="1.109375" style="680" customWidth="1"/>
    <col min="3111" max="3328" width="9" style="680"/>
    <col min="3329" max="3329" width="7.77734375" style="680" customWidth="1"/>
    <col min="3330" max="3330" width="3.44140625" style="680" customWidth="1"/>
    <col min="3331" max="3332" width="4.21875" style="680" bestFit="1" customWidth="1"/>
    <col min="3333" max="3333" width="1.6640625" style="680" customWidth="1"/>
    <col min="3334" max="3335" width="4.21875" style="680" bestFit="1" customWidth="1"/>
    <col min="3336" max="3336" width="1.6640625" style="680" customWidth="1"/>
    <col min="3337" max="3338" width="4.21875" style="680" bestFit="1" customWidth="1"/>
    <col min="3339" max="3339" width="1.6640625" style="680" customWidth="1"/>
    <col min="3340" max="3341" width="3.44140625" style="680" bestFit="1" customWidth="1"/>
    <col min="3342" max="3342" width="1.6640625" style="680" customWidth="1"/>
    <col min="3343" max="3344" width="3.44140625" style="680" bestFit="1" customWidth="1"/>
    <col min="3345" max="3345" width="1.6640625" style="680" customWidth="1"/>
    <col min="3346" max="3347" width="3.44140625" style="680" bestFit="1" customWidth="1"/>
    <col min="3348" max="3348" width="1.6640625" style="680" customWidth="1"/>
    <col min="3349" max="3350" width="3.44140625" style="680" bestFit="1" customWidth="1"/>
    <col min="3351" max="3351" width="1.6640625" style="680" customWidth="1"/>
    <col min="3352" max="3353" width="3.44140625" style="680" bestFit="1" customWidth="1"/>
    <col min="3354" max="3354" width="1.6640625" style="680" customWidth="1"/>
    <col min="3355" max="3356" width="3.44140625" style="680" bestFit="1" customWidth="1"/>
    <col min="3357" max="3357" width="3.77734375" style="680" customWidth="1"/>
    <col min="3358" max="3358" width="0.44140625" style="680" customWidth="1"/>
    <col min="3359" max="3362" width="1.109375" style="680" customWidth="1"/>
    <col min="3363" max="3363" width="1.33203125" style="680" customWidth="1"/>
    <col min="3364" max="3364" width="1.21875" style="680" customWidth="1"/>
    <col min="3365" max="3365" width="1" style="680" customWidth="1"/>
    <col min="3366" max="3366" width="1.109375" style="680" customWidth="1"/>
    <col min="3367" max="3584" width="9" style="680"/>
    <col min="3585" max="3585" width="7.77734375" style="680" customWidth="1"/>
    <col min="3586" max="3586" width="3.44140625" style="680" customWidth="1"/>
    <col min="3587" max="3588" width="4.21875" style="680" bestFit="1" customWidth="1"/>
    <col min="3589" max="3589" width="1.6640625" style="680" customWidth="1"/>
    <col min="3590" max="3591" width="4.21875" style="680" bestFit="1" customWidth="1"/>
    <col min="3592" max="3592" width="1.6640625" style="680" customWidth="1"/>
    <col min="3593" max="3594" width="4.21875" style="680" bestFit="1" customWidth="1"/>
    <col min="3595" max="3595" width="1.6640625" style="680" customWidth="1"/>
    <col min="3596" max="3597" width="3.44140625" style="680" bestFit="1" customWidth="1"/>
    <col min="3598" max="3598" width="1.6640625" style="680" customWidth="1"/>
    <col min="3599" max="3600" width="3.44140625" style="680" bestFit="1" customWidth="1"/>
    <col min="3601" max="3601" width="1.6640625" style="680" customWidth="1"/>
    <col min="3602" max="3603" width="3.44140625" style="680" bestFit="1" customWidth="1"/>
    <col min="3604" max="3604" width="1.6640625" style="680" customWidth="1"/>
    <col min="3605" max="3606" width="3.44140625" style="680" bestFit="1" customWidth="1"/>
    <col min="3607" max="3607" width="1.6640625" style="680" customWidth="1"/>
    <col min="3608" max="3609" width="3.44140625" style="680" bestFit="1" customWidth="1"/>
    <col min="3610" max="3610" width="1.6640625" style="680" customWidth="1"/>
    <col min="3611" max="3612" width="3.44140625" style="680" bestFit="1" customWidth="1"/>
    <col min="3613" max="3613" width="3.77734375" style="680" customWidth="1"/>
    <col min="3614" max="3614" width="0.44140625" style="680" customWidth="1"/>
    <col min="3615" max="3618" width="1.109375" style="680" customWidth="1"/>
    <col min="3619" max="3619" width="1.33203125" style="680" customWidth="1"/>
    <col min="3620" max="3620" width="1.21875" style="680" customWidth="1"/>
    <col min="3621" max="3621" width="1" style="680" customWidth="1"/>
    <col min="3622" max="3622" width="1.109375" style="680" customWidth="1"/>
    <col min="3623" max="3840" width="9" style="680"/>
    <col min="3841" max="3841" width="7.77734375" style="680" customWidth="1"/>
    <col min="3842" max="3842" width="3.44140625" style="680" customWidth="1"/>
    <col min="3843" max="3844" width="4.21875" style="680" bestFit="1" customWidth="1"/>
    <col min="3845" max="3845" width="1.6640625" style="680" customWidth="1"/>
    <col min="3846" max="3847" width="4.21875" style="680" bestFit="1" customWidth="1"/>
    <col min="3848" max="3848" width="1.6640625" style="680" customWidth="1"/>
    <col min="3849" max="3850" width="4.21875" style="680" bestFit="1" customWidth="1"/>
    <col min="3851" max="3851" width="1.6640625" style="680" customWidth="1"/>
    <col min="3852" max="3853" width="3.44140625" style="680" bestFit="1" customWidth="1"/>
    <col min="3854" max="3854" width="1.6640625" style="680" customWidth="1"/>
    <col min="3855" max="3856" width="3.44140625" style="680" bestFit="1" customWidth="1"/>
    <col min="3857" max="3857" width="1.6640625" style="680" customWidth="1"/>
    <col min="3858" max="3859" width="3.44140625" style="680" bestFit="1" customWidth="1"/>
    <col min="3860" max="3860" width="1.6640625" style="680" customWidth="1"/>
    <col min="3861" max="3862" width="3.44140625" style="680" bestFit="1" customWidth="1"/>
    <col min="3863" max="3863" width="1.6640625" style="680" customWidth="1"/>
    <col min="3864" max="3865" width="3.44140625" style="680" bestFit="1" customWidth="1"/>
    <col min="3866" max="3866" width="1.6640625" style="680" customWidth="1"/>
    <col min="3867" max="3868" width="3.44140625" style="680" bestFit="1" customWidth="1"/>
    <col min="3869" max="3869" width="3.77734375" style="680" customWidth="1"/>
    <col min="3870" max="3870" width="0.44140625" style="680" customWidth="1"/>
    <col min="3871" max="3874" width="1.109375" style="680" customWidth="1"/>
    <col min="3875" max="3875" width="1.33203125" style="680" customWidth="1"/>
    <col min="3876" max="3876" width="1.21875" style="680" customWidth="1"/>
    <col min="3877" max="3877" width="1" style="680" customWidth="1"/>
    <col min="3878" max="3878" width="1.109375" style="680" customWidth="1"/>
    <col min="3879" max="4096" width="9" style="680"/>
    <col min="4097" max="4097" width="7.77734375" style="680" customWidth="1"/>
    <col min="4098" max="4098" width="3.44140625" style="680" customWidth="1"/>
    <col min="4099" max="4100" width="4.21875" style="680" bestFit="1" customWidth="1"/>
    <col min="4101" max="4101" width="1.6640625" style="680" customWidth="1"/>
    <col min="4102" max="4103" width="4.21875" style="680" bestFit="1" customWidth="1"/>
    <col min="4104" max="4104" width="1.6640625" style="680" customWidth="1"/>
    <col min="4105" max="4106" width="4.21875" style="680" bestFit="1" customWidth="1"/>
    <col min="4107" max="4107" width="1.6640625" style="680" customWidth="1"/>
    <col min="4108" max="4109" width="3.44140625" style="680" bestFit="1" customWidth="1"/>
    <col min="4110" max="4110" width="1.6640625" style="680" customWidth="1"/>
    <col min="4111" max="4112" width="3.44140625" style="680" bestFit="1" customWidth="1"/>
    <col min="4113" max="4113" width="1.6640625" style="680" customWidth="1"/>
    <col min="4114" max="4115" width="3.44140625" style="680" bestFit="1" customWidth="1"/>
    <col min="4116" max="4116" width="1.6640625" style="680" customWidth="1"/>
    <col min="4117" max="4118" width="3.44140625" style="680" bestFit="1" customWidth="1"/>
    <col min="4119" max="4119" width="1.6640625" style="680" customWidth="1"/>
    <col min="4120" max="4121" width="3.44140625" style="680" bestFit="1" customWidth="1"/>
    <col min="4122" max="4122" width="1.6640625" style="680" customWidth="1"/>
    <col min="4123" max="4124" width="3.44140625" style="680" bestFit="1" customWidth="1"/>
    <col min="4125" max="4125" width="3.77734375" style="680" customWidth="1"/>
    <col min="4126" max="4126" width="0.44140625" style="680" customWidth="1"/>
    <col min="4127" max="4130" width="1.109375" style="680" customWidth="1"/>
    <col min="4131" max="4131" width="1.33203125" style="680" customWidth="1"/>
    <col min="4132" max="4132" width="1.21875" style="680" customWidth="1"/>
    <col min="4133" max="4133" width="1" style="680" customWidth="1"/>
    <col min="4134" max="4134" width="1.109375" style="680" customWidth="1"/>
    <col min="4135" max="4352" width="9" style="680"/>
    <col min="4353" max="4353" width="7.77734375" style="680" customWidth="1"/>
    <col min="4354" max="4354" width="3.44140625" style="680" customWidth="1"/>
    <col min="4355" max="4356" width="4.21875" style="680" bestFit="1" customWidth="1"/>
    <col min="4357" max="4357" width="1.6640625" style="680" customWidth="1"/>
    <col min="4358" max="4359" width="4.21875" style="680" bestFit="1" customWidth="1"/>
    <col min="4360" max="4360" width="1.6640625" style="680" customWidth="1"/>
    <col min="4361" max="4362" width="4.21875" style="680" bestFit="1" customWidth="1"/>
    <col min="4363" max="4363" width="1.6640625" style="680" customWidth="1"/>
    <col min="4364" max="4365" width="3.44140625" style="680" bestFit="1" customWidth="1"/>
    <col min="4366" max="4366" width="1.6640625" style="680" customWidth="1"/>
    <col min="4367" max="4368" width="3.44140625" style="680" bestFit="1" customWidth="1"/>
    <col min="4369" max="4369" width="1.6640625" style="680" customWidth="1"/>
    <col min="4370" max="4371" width="3.44140625" style="680" bestFit="1" customWidth="1"/>
    <col min="4372" max="4372" width="1.6640625" style="680" customWidth="1"/>
    <col min="4373" max="4374" width="3.44140625" style="680" bestFit="1" customWidth="1"/>
    <col min="4375" max="4375" width="1.6640625" style="680" customWidth="1"/>
    <col min="4376" max="4377" width="3.44140625" style="680" bestFit="1" customWidth="1"/>
    <col min="4378" max="4378" width="1.6640625" style="680" customWidth="1"/>
    <col min="4379" max="4380" width="3.44140625" style="680" bestFit="1" customWidth="1"/>
    <col min="4381" max="4381" width="3.77734375" style="680" customWidth="1"/>
    <col min="4382" max="4382" width="0.44140625" style="680" customWidth="1"/>
    <col min="4383" max="4386" width="1.109375" style="680" customWidth="1"/>
    <col min="4387" max="4387" width="1.33203125" style="680" customWidth="1"/>
    <col min="4388" max="4388" width="1.21875" style="680" customWidth="1"/>
    <col min="4389" max="4389" width="1" style="680" customWidth="1"/>
    <col min="4390" max="4390" width="1.109375" style="680" customWidth="1"/>
    <col min="4391" max="4608" width="9" style="680"/>
    <col min="4609" max="4609" width="7.77734375" style="680" customWidth="1"/>
    <col min="4610" max="4610" width="3.44140625" style="680" customWidth="1"/>
    <col min="4611" max="4612" width="4.21875" style="680" bestFit="1" customWidth="1"/>
    <col min="4613" max="4613" width="1.6640625" style="680" customWidth="1"/>
    <col min="4614" max="4615" width="4.21875" style="680" bestFit="1" customWidth="1"/>
    <col min="4616" max="4616" width="1.6640625" style="680" customWidth="1"/>
    <col min="4617" max="4618" width="4.21875" style="680" bestFit="1" customWidth="1"/>
    <col min="4619" max="4619" width="1.6640625" style="680" customWidth="1"/>
    <col min="4620" max="4621" width="3.44140625" style="680" bestFit="1" customWidth="1"/>
    <col min="4622" max="4622" width="1.6640625" style="680" customWidth="1"/>
    <col min="4623" max="4624" width="3.44140625" style="680" bestFit="1" customWidth="1"/>
    <col min="4625" max="4625" width="1.6640625" style="680" customWidth="1"/>
    <col min="4626" max="4627" width="3.44140625" style="680" bestFit="1" customWidth="1"/>
    <col min="4628" max="4628" width="1.6640625" style="680" customWidth="1"/>
    <col min="4629" max="4630" width="3.44140625" style="680" bestFit="1" customWidth="1"/>
    <col min="4631" max="4631" width="1.6640625" style="680" customWidth="1"/>
    <col min="4632" max="4633" width="3.44140625" style="680" bestFit="1" customWidth="1"/>
    <col min="4634" max="4634" width="1.6640625" style="680" customWidth="1"/>
    <col min="4635" max="4636" width="3.44140625" style="680" bestFit="1" customWidth="1"/>
    <col min="4637" max="4637" width="3.77734375" style="680" customWidth="1"/>
    <col min="4638" max="4638" width="0.44140625" style="680" customWidth="1"/>
    <col min="4639" max="4642" width="1.109375" style="680" customWidth="1"/>
    <col min="4643" max="4643" width="1.33203125" style="680" customWidth="1"/>
    <col min="4644" max="4644" width="1.21875" style="680" customWidth="1"/>
    <col min="4645" max="4645" width="1" style="680" customWidth="1"/>
    <col min="4646" max="4646" width="1.109375" style="680" customWidth="1"/>
    <col min="4647" max="4864" width="9" style="680"/>
    <col min="4865" max="4865" width="7.77734375" style="680" customWidth="1"/>
    <col min="4866" max="4866" width="3.44140625" style="680" customWidth="1"/>
    <col min="4867" max="4868" width="4.21875" style="680" bestFit="1" customWidth="1"/>
    <col min="4869" max="4869" width="1.6640625" style="680" customWidth="1"/>
    <col min="4870" max="4871" width="4.21875" style="680" bestFit="1" customWidth="1"/>
    <col min="4872" max="4872" width="1.6640625" style="680" customWidth="1"/>
    <col min="4873" max="4874" width="4.21875" style="680" bestFit="1" customWidth="1"/>
    <col min="4875" max="4875" width="1.6640625" style="680" customWidth="1"/>
    <col min="4876" max="4877" width="3.44140625" style="680" bestFit="1" customWidth="1"/>
    <col min="4878" max="4878" width="1.6640625" style="680" customWidth="1"/>
    <col min="4879" max="4880" width="3.44140625" style="680" bestFit="1" customWidth="1"/>
    <col min="4881" max="4881" width="1.6640625" style="680" customWidth="1"/>
    <col min="4882" max="4883" width="3.44140625" style="680" bestFit="1" customWidth="1"/>
    <col min="4884" max="4884" width="1.6640625" style="680" customWidth="1"/>
    <col min="4885" max="4886" width="3.44140625" style="680" bestFit="1" customWidth="1"/>
    <col min="4887" max="4887" width="1.6640625" style="680" customWidth="1"/>
    <col min="4888" max="4889" width="3.44140625" style="680" bestFit="1" customWidth="1"/>
    <col min="4890" max="4890" width="1.6640625" style="680" customWidth="1"/>
    <col min="4891" max="4892" width="3.44140625" style="680" bestFit="1" customWidth="1"/>
    <col min="4893" max="4893" width="3.77734375" style="680" customWidth="1"/>
    <col min="4894" max="4894" width="0.44140625" style="680" customWidth="1"/>
    <col min="4895" max="4898" width="1.109375" style="680" customWidth="1"/>
    <col min="4899" max="4899" width="1.33203125" style="680" customWidth="1"/>
    <col min="4900" max="4900" width="1.21875" style="680" customWidth="1"/>
    <col min="4901" max="4901" width="1" style="680" customWidth="1"/>
    <col min="4902" max="4902" width="1.109375" style="680" customWidth="1"/>
    <col min="4903" max="5120" width="9" style="680"/>
    <col min="5121" max="5121" width="7.77734375" style="680" customWidth="1"/>
    <col min="5122" max="5122" width="3.44140625" style="680" customWidth="1"/>
    <col min="5123" max="5124" width="4.21875" style="680" bestFit="1" customWidth="1"/>
    <col min="5125" max="5125" width="1.6640625" style="680" customWidth="1"/>
    <col min="5126" max="5127" width="4.21875" style="680" bestFit="1" customWidth="1"/>
    <col min="5128" max="5128" width="1.6640625" style="680" customWidth="1"/>
    <col min="5129" max="5130" width="4.21875" style="680" bestFit="1" customWidth="1"/>
    <col min="5131" max="5131" width="1.6640625" style="680" customWidth="1"/>
    <col min="5132" max="5133" width="3.44140625" style="680" bestFit="1" customWidth="1"/>
    <col min="5134" max="5134" width="1.6640625" style="680" customWidth="1"/>
    <col min="5135" max="5136" width="3.44140625" style="680" bestFit="1" customWidth="1"/>
    <col min="5137" max="5137" width="1.6640625" style="680" customWidth="1"/>
    <col min="5138" max="5139" width="3.44140625" style="680" bestFit="1" customWidth="1"/>
    <col min="5140" max="5140" width="1.6640625" style="680" customWidth="1"/>
    <col min="5141" max="5142" width="3.44140625" style="680" bestFit="1" customWidth="1"/>
    <col min="5143" max="5143" width="1.6640625" style="680" customWidth="1"/>
    <col min="5144" max="5145" width="3.44140625" style="680" bestFit="1" customWidth="1"/>
    <col min="5146" max="5146" width="1.6640625" style="680" customWidth="1"/>
    <col min="5147" max="5148" width="3.44140625" style="680" bestFit="1" customWidth="1"/>
    <col min="5149" max="5149" width="3.77734375" style="680" customWidth="1"/>
    <col min="5150" max="5150" width="0.44140625" style="680" customWidth="1"/>
    <col min="5151" max="5154" width="1.109375" style="680" customWidth="1"/>
    <col min="5155" max="5155" width="1.33203125" style="680" customWidth="1"/>
    <col min="5156" max="5156" width="1.21875" style="680" customWidth="1"/>
    <col min="5157" max="5157" width="1" style="680" customWidth="1"/>
    <col min="5158" max="5158" width="1.109375" style="680" customWidth="1"/>
    <col min="5159" max="5376" width="9" style="680"/>
    <col min="5377" max="5377" width="7.77734375" style="680" customWidth="1"/>
    <col min="5378" max="5378" width="3.44140625" style="680" customWidth="1"/>
    <col min="5379" max="5380" width="4.21875" style="680" bestFit="1" customWidth="1"/>
    <col min="5381" max="5381" width="1.6640625" style="680" customWidth="1"/>
    <col min="5382" max="5383" width="4.21875" style="680" bestFit="1" customWidth="1"/>
    <col min="5384" max="5384" width="1.6640625" style="680" customWidth="1"/>
    <col min="5385" max="5386" width="4.21875" style="680" bestFit="1" customWidth="1"/>
    <col min="5387" max="5387" width="1.6640625" style="680" customWidth="1"/>
    <col min="5388" max="5389" width="3.44140625" style="680" bestFit="1" customWidth="1"/>
    <col min="5390" max="5390" width="1.6640625" style="680" customWidth="1"/>
    <col min="5391" max="5392" width="3.44140625" style="680" bestFit="1" customWidth="1"/>
    <col min="5393" max="5393" width="1.6640625" style="680" customWidth="1"/>
    <col min="5394" max="5395" width="3.44140625" style="680" bestFit="1" customWidth="1"/>
    <col min="5396" max="5396" width="1.6640625" style="680" customWidth="1"/>
    <col min="5397" max="5398" width="3.44140625" style="680" bestFit="1" customWidth="1"/>
    <col min="5399" max="5399" width="1.6640625" style="680" customWidth="1"/>
    <col min="5400" max="5401" width="3.44140625" style="680" bestFit="1" customWidth="1"/>
    <col min="5402" max="5402" width="1.6640625" style="680" customWidth="1"/>
    <col min="5403" max="5404" width="3.44140625" style="680" bestFit="1" customWidth="1"/>
    <col min="5405" max="5405" width="3.77734375" style="680" customWidth="1"/>
    <col min="5406" max="5406" width="0.44140625" style="680" customWidth="1"/>
    <col min="5407" max="5410" width="1.109375" style="680" customWidth="1"/>
    <col min="5411" max="5411" width="1.33203125" style="680" customWidth="1"/>
    <col min="5412" max="5412" width="1.21875" style="680" customWidth="1"/>
    <col min="5413" max="5413" width="1" style="680" customWidth="1"/>
    <col min="5414" max="5414" width="1.109375" style="680" customWidth="1"/>
    <col min="5415" max="5632" width="9" style="680"/>
    <col min="5633" max="5633" width="7.77734375" style="680" customWidth="1"/>
    <col min="5634" max="5634" width="3.44140625" style="680" customWidth="1"/>
    <col min="5635" max="5636" width="4.21875" style="680" bestFit="1" customWidth="1"/>
    <col min="5637" max="5637" width="1.6640625" style="680" customWidth="1"/>
    <col min="5638" max="5639" width="4.21875" style="680" bestFit="1" customWidth="1"/>
    <col min="5640" max="5640" width="1.6640625" style="680" customWidth="1"/>
    <col min="5641" max="5642" width="4.21875" style="680" bestFit="1" customWidth="1"/>
    <col min="5643" max="5643" width="1.6640625" style="680" customWidth="1"/>
    <col min="5644" max="5645" width="3.44140625" style="680" bestFit="1" customWidth="1"/>
    <col min="5646" max="5646" width="1.6640625" style="680" customWidth="1"/>
    <col min="5647" max="5648" width="3.44140625" style="680" bestFit="1" customWidth="1"/>
    <col min="5649" max="5649" width="1.6640625" style="680" customWidth="1"/>
    <col min="5650" max="5651" width="3.44140625" style="680" bestFit="1" customWidth="1"/>
    <col min="5652" max="5652" width="1.6640625" style="680" customWidth="1"/>
    <col min="5653" max="5654" width="3.44140625" style="680" bestFit="1" customWidth="1"/>
    <col min="5655" max="5655" width="1.6640625" style="680" customWidth="1"/>
    <col min="5656" max="5657" width="3.44140625" style="680" bestFit="1" customWidth="1"/>
    <col min="5658" max="5658" width="1.6640625" style="680" customWidth="1"/>
    <col min="5659" max="5660" width="3.44140625" style="680" bestFit="1" customWidth="1"/>
    <col min="5661" max="5661" width="3.77734375" style="680" customWidth="1"/>
    <col min="5662" max="5662" width="0.44140625" style="680" customWidth="1"/>
    <col min="5663" max="5666" width="1.109375" style="680" customWidth="1"/>
    <col min="5667" max="5667" width="1.33203125" style="680" customWidth="1"/>
    <col min="5668" max="5668" width="1.21875" style="680" customWidth="1"/>
    <col min="5669" max="5669" width="1" style="680" customWidth="1"/>
    <col min="5670" max="5670" width="1.109375" style="680" customWidth="1"/>
    <col min="5671" max="5888" width="9" style="680"/>
    <col min="5889" max="5889" width="7.77734375" style="680" customWidth="1"/>
    <col min="5890" max="5890" width="3.44140625" style="680" customWidth="1"/>
    <col min="5891" max="5892" width="4.21875" style="680" bestFit="1" customWidth="1"/>
    <col min="5893" max="5893" width="1.6640625" style="680" customWidth="1"/>
    <col min="5894" max="5895" width="4.21875" style="680" bestFit="1" customWidth="1"/>
    <col min="5896" max="5896" width="1.6640625" style="680" customWidth="1"/>
    <col min="5897" max="5898" width="4.21875" style="680" bestFit="1" customWidth="1"/>
    <col min="5899" max="5899" width="1.6640625" style="680" customWidth="1"/>
    <col min="5900" max="5901" width="3.44140625" style="680" bestFit="1" customWidth="1"/>
    <col min="5902" max="5902" width="1.6640625" style="680" customWidth="1"/>
    <col min="5903" max="5904" width="3.44140625" style="680" bestFit="1" customWidth="1"/>
    <col min="5905" max="5905" width="1.6640625" style="680" customWidth="1"/>
    <col min="5906" max="5907" width="3.44140625" style="680" bestFit="1" customWidth="1"/>
    <col min="5908" max="5908" width="1.6640625" style="680" customWidth="1"/>
    <col min="5909" max="5910" width="3.44140625" style="680" bestFit="1" customWidth="1"/>
    <col min="5911" max="5911" width="1.6640625" style="680" customWidth="1"/>
    <col min="5912" max="5913" width="3.44140625" style="680" bestFit="1" customWidth="1"/>
    <col min="5914" max="5914" width="1.6640625" style="680" customWidth="1"/>
    <col min="5915" max="5916" width="3.44140625" style="680" bestFit="1" customWidth="1"/>
    <col min="5917" max="5917" width="3.77734375" style="680" customWidth="1"/>
    <col min="5918" max="5918" width="0.44140625" style="680" customWidth="1"/>
    <col min="5919" max="5922" width="1.109375" style="680" customWidth="1"/>
    <col min="5923" max="5923" width="1.33203125" style="680" customWidth="1"/>
    <col min="5924" max="5924" width="1.21875" style="680" customWidth="1"/>
    <col min="5925" max="5925" width="1" style="680" customWidth="1"/>
    <col min="5926" max="5926" width="1.109375" style="680" customWidth="1"/>
    <col min="5927" max="6144" width="9" style="680"/>
    <col min="6145" max="6145" width="7.77734375" style="680" customWidth="1"/>
    <col min="6146" max="6146" width="3.44140625" style="680" customWidth="1"/>
    <col min="6147" max="6148" width="4.21875" style="680" bestFit="1" customWidth="1"/>
    <col min="6149" max="6149" width="1.6640625" style="680" customWidth="1"/>
    <col min="6150" max="6151" width="4.21875" style="680" bestFit="1" customWidth="1"/>
    <col min="6152" max="6152" width="1.6640625" style="680" customWidth="1"/>
    <col min="6153" max="6154" width="4.21875" style="680" bestFit="1" customWidth="1"/>
    <col min="6155" max="6155" width="1.6640625" style="680" customWidth="1"/>
    <col min="6156" max="6157" width="3.44140625" style="680" bestFit="1" customWidth="1"/>
    <col min="6158" max="6158" width="1.6640625" style="680" customWidth="1"/>
    <col min="6159" max="6160" width="3.44140625" style="680" bestFit="1" customWidth="1"/>
    <col min="6161" max="6161" width="1.6640625" style="680" customWidth="1"/>
    <col min="6162" max="6163" width="3.44140625" style="680" bestFit="1" customWidth="1"/>
    <col min="6164" max="6164" width="1.6640625" style="680" customWidth="1"/>
    <col min="6165" max="6166" width="3.44140625" style="680" bestFit="1" customWidth="1"/>
    <col min="6167" max="6167" width="1.6640625" style="680" customWidth="1"/>
    <col min="6168" max="6169" width="3.44140625" style="680" bestFit="1" customWidth="1"/>
    <col min="6170" max="6170" width="1.6640625" style="680" customWidth="1"/>
    <col min="6171" max="6172" width="3.44140625" style="680" bestFit="1" customWidth="1"/>
    <col min="6173" max="6173" width="3.77734375" style="680" customWidth="1"/>
    <col min="6174" max="6174" width="0.44140625" style="680" customWidth="1"/>
    <col min="6175" max="6178" width="1.109375" style="680" customWidth="1"/>
    <col min="6179" max="6179" width="1.33203125" style="680" customWidth="1"/>
    <col min="6180" max="6180" width="1.21875" style="680" customWidth="1"/>
    <col min="6181" max="6181" width="1" style="680" customWidth="1"/>
    <col min="6182" max="6182" width="1.109375" style="680" customWidth="1"/>
    <col min="6183" max="6400" width="9" style="680"/>
    <col min="6401" max="6401" width="7.77734375" style="680" customWidth="1"/>
    <col min="6402" max="6402" width="3.44140625" style="680" customWidth="1"/>
    <col min="6403" max="6404" width="4.21875" style="680" bestFit="1" customWidth="1"/>
    <col min="6405" max="6405" width="1.6640625" style="680" customWidth="1"/>
    <col min="6406" max="6407" width="4.21875" style="680" bestFit="1" customWidth="1"/>
    <col min="6408" max="6408" width="1.6640625" style="680" customWidth="1"/>
    <col min="6409" max="6410" width="4.21875" style="680" bestFit="1" customWidth="1"/>
    <col min="6411" max="6411" width="1.6640625" style="680" customWidth="1"/>
    <col min="6412" max="6413" width="3.44140625" style="680" bestFit="1" customWidth="1"/>
    <col min="6414" max="6414" width="1.6640625" style="680" customWidth="1"/>
    <col min="6415" max="6416" width="3.44140625" style="680" bestFit="1" customWidth="1"/>
    <col min="6417" max="6417" width="1.6640625" style="680" customWidth="1"/>
    <col min="6418" max="6419" width="3.44140625" style="680" bestFit="1" customWidth="1"/>
    <col min="6420" max="6420" width="1.6640625" style="680" customWidth="1"/>
    <col min="6421" max="6422" width="3.44140625" style="680" bestFit="1" customWidth="1"/>
    <col min="6423" max="6423" width="1.6640625" style="680" customWidth="1"/>
    <col min="6424" max="6425" width="3.44140625" style="680" bestFit="1" customWidth="1"/>
    <col min="6426" max="6426" width="1.6640625" style="680" customWidth="1"/>
    <col min="6427" max="6428" width="3.44140625" style="680" bestFit="1" customWidth="1"/>
    <col min="6429" max="6429" width="3.77734375" style="680" customWidth="1"/>
    <col min="6430" max="6430" width="0.44140625" style="680" customWidth="1"/>
    <col min="6431" max="6434" width="1.109375" style="680" customWidth="1"/>
    <col min="6435" max="6435" width="1.33203125" style="680" customWidth="1"/>
    <col min="6436" max="6436" width="1.21875" style="680" customWidth="1"/>
    <col min="6437" max="6437" width="1" style="680" customWidth="1"/>
    <col min="6438" max="6438" width="1.109375" style="680" customWidth="1"/>
    <col min="6439" max="6656" width="9" style="680"/>
    <col min="6657" max="6657" width="7.77734375" style="680" customWidth="1"/>
    <col min="6658" max="6658" width="3.44140625" style="680" customWidth="1"/>
    <col min="6659" max="6660" width="4.21875" style="680" bestFit="1" customWidth="1"/>
    <col min="6661" max="6661" width="1.6640625" style="680" customWidth="1"/>
    <col min="6662" max="6663" width="4.21875" style="680" bestFit="1" customWidth="1"/>
    <col min="6664" max="6664" width="1.6640625" style="680" customWidth="1"/>
    <col min="6665" max="6666" width="4.21875" style="680" bestFit="1" customWidth="1"/>
    <col min="6667" max="6667" width="1.6640625" style="680" customWidth="1"/>
    <col min="6668" max="6669" width="3.44140625" style="680" bestFit="1" customWidth="1"/>
    <col min="6670" max="6670" width="1.6640625" style="680" customWidth="1"/>
    <col min="6671" max="6672" width="3.44140625" style="680" bestFit="1" customWidth="1"/>
    <col min="6673" max="6673" width="1.6640625" style="680" customWidth="1"/>
    <col min="6674" max="6675" width="3.44140625" style="680" bestFit="1" customWidth="1"/>
    <col min="6676" max="6676" width="1.6640625" style="680" customWidth="1"/>
    <col min="6677" max="6678" width="3.44140625" style="680" bestFit="1" customWidth="1"/>
    <col min="6679" max="6679" width="1.6640625" style="680" customWidth="1"/>
    <col min="6680" max="6681" width="3.44140625" style="680" bestFit="1" customWidth="1"/>
    <col min="6682" max="6682" width="1.6640625" style="680" customWidth="1"/>
    <col min="6683" max="6684" width="3.44140625" style="680" bestFit="1" customWidth="1"/>
    <col min="6685" max="6685" width="3.77734375" style="680" customWidth="1"/>
    <col min="6686" max="6686" width="0.44140625" style="680" customWidth="1"/>
    <col min="6687" max="6690" width="1.109375" style="680" customWidth="1"/>
    <col min="6691" max="6691" width="1.33203125" style="680" customWidth="1"/>
    <col min="6692" max="6692" width="1.21875" style="680" customWidth="1"/>
    <col min="6693" max="6693" width="1" style="680" customWidth="1"/>
    <col min="6694" max="6694" width="1.109375" style="680" customWidth="1"/>
    <col min="6695" max="6912" width="9" style="680"/>
    <col min="6913" max="6913" width="7.77734375" style="680" customWidth="1"/>
    <col min="6914" max="6914" width="3.44140625" style="680" customWidth="1"/>
    <col min="6915" max="6916" width="4.21875" style="680" bestFit="1" customWidth="1"/>
    <col min="6917" max="6917" width="1.6640625" style="680" customWidth="1"/>
    <col min="6918" max="6919" width="4.21875" style="680" bestFit="1" customWidth="1"/>
    <col min="6920" max="6920" width="1.6640625" style="680" customWidth="1"/>
    <col min="6921" max="6922" width="4.21875" style="680" bestFit="1" customWidth="1"/>
    <col min="6923" max="6923" width="1.6640625" style="680" customWidth="1"/>
    <col min="6924" max="6925" width="3.44140625" style="680" bestFit="1" customWidth="1"/>
    <col min="6926" max="6926" width="1.6640625" style="680" customWidth="1"/>
    <col min="6927" max="6928" width="3.44140625" style="680" bestFit="1" customWidth="1"/>
    <col min="6929" max="6929" width="1.6640625" style="680" customWidth="1"/>
    <col min="6930" max="6931" width="3.44140625" style="680" bestFit="1" customWidth="1"/>
    <col min="6932" max="6932" width="1.6640625" style="680" customWidth="1"/>
    <col min="6933" max="6934" width="3.44140625" style="680" bestFit="1" customWidth="1"/>
    <col min="6935" max="6935" width="1.6640625" style="680" customWidth="1"/>
    <col min="6936" max="6937" width="3.44140625" style="680" bestFit="1" customWidth="1"/>
    <col min="6938" max="6938" width="1.6640625" style="680" customWidth="1"/>
    <col min="6939" max="6940" width="3.44140625" style="680" bestFit="1" customWidth="1"/>
    <col min="6941" max="6941" width="3.77734375" style="680" customWidth="1"/>
    <col min="6942" max="6942" width="0.44140625" style="680" customWidth="1"/>
    <col min="6943" max="6946" width="1.109375" style="680" customWidth="1"/>
    <col min="6947" max="6947" width="1.33203125" style="680" customWidth="1"/>
    <col min="6948" max="6948" width="1.21875" style="680" customWidth="1"/>
    <col min="6949" max="6949" width="1" style="680" customWidth="1"/>
    <col min="6950" max="6950" width="1.109375" style="680" customWidth="1"/>
    <col min="6951" max="7168" width="9" style="680"/>
    <col min="7169" max="7169" width="7.77734375" style="680" customWidth="1"/>
    <col min="7170" max="7170" width="3.44140625" style="680" customWidth="1"/>
    <col min="7171" max="7172" width="4.21875" style="680" bestFit="1" customWidth="1"/>
    <col min="7173" max="7173" width="1.6640625" style="680" customWidth="1"/>
    <col min="7174" max="7175" width="4.21875" style="680" bestFit="1" customWidth="1"/>
    <col min="7176" max="7176" width="1.6640625" style="680" customWidth="1"/>
    <col min="7177" max="7178" width="4.21875" style="680" bestFit="1" customWidth="1"/>
    <col min="7179" max="7179" width="1.6640625" style="680" customWidth="1"/>
    <col min="7180" max="7181" width="3.44140625" style="680" bestFit="1" customWidth="1"/>
    <col min="7182" max="7182" width="1.6640625" style="680" customWidth="1"/>
    <col min="7183" max="7184" width="3.44140625" style="680" bestFit="1" customWidth="1"/>
    <col min="7185" max="7185" width="1.6640625" style="680" customWidth="1"/>
    <col min="7186" max="7187" width="3.44140625" style="680" bestFit="1" customWidth="1"/>
    <col min="7188" max="7188" width="1.6640625" style="680" customWidth="1"/>
    <col min="7189" max="7190" width="3.44140625" style="680" bestFit="1" customWidth="1"/>
    <col min="7191" max="7191" width="1.6640625" style="680" customWidth="1"/>
    <col min="7192" max="7193" width="3.44140625" style="680" bestFit="1" customWidth="1"/>
    <col min="7194" max="7194" width="1.6640625" style="680" customWidth="1"/>
    <col min="7195" max="7196" width="3.44140625" style="680" bestFit="1" customWidth="1"/>
    <col min="7197" max="7197" width="3.77734375" style="680" customWidth="1"/>
    <col min="7198" max="7198" width="0.44140625" style="680" customWidth="1"/>
    <col min="7199" max="7202" width="1.109375" style="680" customWidth="1"/>
    <col min="7203" max="7203" width="1.33203125" style="680" customWidth="1"/>
    <col min="7204" max="7204" width="1.21875" style="680" customWidth="1"/>
    <col min="7205" max="7205" width="1" style="680" customWidth="1"/>
    <col min="7206" max="7206" width="1.109375" style="680" customWidth="1"/>
    <col min="7207" max="7424" width="9" style="680"/>
    <col min="7425" max="7425" width="7.77734375" style="680" customWidth="1"/>
    <col min="7426" max="7426" width="3.44140625" style="680" customWidth="1"/>
    <col min="7427" max="7428" width="4.21875" style="680" bestFit="1" customWidth="1"/>
    <col min="7429" max="7429" width="1.6640625" style="680" customWidth="1"/>
    <col min="7430" max="7431" width="4.21875" style="680" bestFit="1" customWidth="1"/>
    <col min="7432" max="7432" width="1.6640625" style="680" customWidth="1"/>
    <col min="7433" max="7434" width="4.21875" style="680" bestFit="1" customWidth="1"/>
    <col min="7435" max="7435" width="1.6640625" style="680" customWidth="1"/>
    <col min="7436" max="7437" width="3.44140625" style="680" bestFit="1" customWidth="1"/>
    <col min="7438" max="7438" width="1.6640625" style="680" customWidth="1"/>
    <col min="7439" max="7440" width="3.44140625" style="680" bestFit="1" customWidth="1"/>
    <col min="7441" max="7441" width="1.6640625" style="680" customWidth="1"/>
    <col min="7442" max="7443" width="3.44140625" style="680" bestFit="1" customWidth="1"/>
    <col min="7444" max="7444" width="1.6640625" style="680" customWidth="1"/>
    <col min="7445" max="7446" width="3.44140625" style="680" bestFit="1" customWidth="1"/>
    <col min="7447" max="7447" width="1.6640625" style="680" customWidth="1"/>
    <col min="7448" max="7449" width="3.44140625" style="680" bestFit="1" customWidth="1"/>
    <col min="7450" max="7450" width="1.6640625" style="680" customWidth="1"/>
    <col min="7451" max="7452" width="3.44140625" style="680" bestFit="1" customWidth="1"/>
    <col min="7453" max="7453" width="3.77734375" style="680" customWidth="1"/>
    <col min="7454" max="7454" width="0.44140625" style="680" customWidth="1"/>
    <col min="7455" max="7458" width="1.109375" style="680" customWidth="1"/>
    <col min="7459" max="7459" width="1.33203125" style="680" customWidth="1"/>
    <col min="7460" max="7460" width="1.21875" style="680" customWidth="1"/>
    <col min="7461" max="7461" width="1" style="680" customWidth="1"/>
    <col min="7462" max="7462" width="1.109375" style="680" customWidth="1"/>
    <col min="7463" max="7680" width="9" style="680"/>
    <col min="7681" max="7681" width="7.77734375" style="680" customWidth="1"/>
    <col min="7682" max="7682" width="3.44140625" style="680" customWidth="1"/>
    <col min="7683" max="7684" width="4.21875" style="680" bestFit="1" customWidth="1"/>
    <col min="7685" max="7685" width="1.6640625" style="680" customWidth="1"/>
    <col min="7686" max="7687" width="4.21875" style="680" bestFit="1" customWidth="1"/>
    <col min="7688" max="7688" width="1.6640625" style="680" customWidth="1"/>
    <col min="7689" max="7690" width="4.21875" style="680" bestFit="1" customWidth="1"/>
    <col min="7691" max="7691" width="1.6640625" style="680" customWidth="1"/>
    <col min="7692" max="7693" width="3.44140625" style="680" bestFit="1" customWidth="1"/>
    <col min="7694" max="7694" width="1.6640625" style="680" customWidth="1"/>
    <col min="7695" max="7696" width="3.44140625" style="680" bestFit="1" customWidth="1"/>
    <col min="7697" max="7697" width="1.6640625" style="680" customWidth="1"/>
    <col min="7698" max="7699" width="3.44140625" style="680" bestFit="1" customWidth="1"/>
    <col min="7700" max="7700" width="1.6640625" style="680" customWidth="1"/>
    <col min="7701" max="7702" width="3.44140625" style="680" bestFit="1" customWidth="1"/>
    <col min="7703" max="7703" width="1.6640625" style="680" customWidth="1"/>
    <col min="7704" max="7705" width="3.44140625" style="680" bestFit="1" customWidth="1"/>
    <col min="7706" max="7706" width="1.6640625" style="680" customWidth="1"/>
    <col min="7707" max="7708" width="3.44140625" style="680" bestFit="1" customWidth="1"/>
    <col min="7709" max="7709" width="3.77734375" style="680" customWidth="1"/>
    <col min="7710" max="7710" width="0.44140625" style="680" customWidth="1"/>
    <col min="7711" max="7714" width="1.109375" style="680" customWidth="1"/>
    <col min="7715" max="7715" width="1.33203125" style="680" customWidth="1"/>
    <col min="7716" max="7716" width="1.21875" style="680" customWidth="1"/>
    <col min="7717" max="7717" width="1" style="680" customWidth="1"/>
    <col min="7718" max="7718" width="1.109375" style="680" customWidth="1"/>
    <col min="7719" max="7936" width="9" style="680"/>
    <col min="7937" max="7937" width="7.77734375" style="680" customWidth="1"/>
    <col min="7938" max="7938" width="3.44140625" style="680" customWidth="1"/>
    <col min="7939" max="7940" width="4.21875" style="680" bestFit="1" customWidth="1"/>
    <col min="7941" max="7941" width="1.6640625" style="680" customWidth="1"/>
    <col min="7942" max="7943" width="4.21875" style="680" bestFit="1" customWidth="1"/>
    <col min="7944" max="7944" width="1.6640625" style="680" customWidth="1"/>
    <col min="7945" max="7946" width="4.21875" style="680" bestFit="1" customWidth="1"/>
    <col min="7947" max="7947" width="1.6640625" style="680" customWidth="1"/>
    <col min="7948" max="7949" width="3.44140625" style="680" bestFit="1" customWidth="1"/>
    <col min="7950" max="7950" width="1.6640625" style="680" customWidth="1"/>
    <col min="7951" max="7952" width="3.44140625" style="680" bestFit="1" customWidth="1"/>
    <col min="7953" max="7953" width="1.6640625" style="680" customWidth="1"/>
    <col min="7954" max="7955" width="3.44140625" style="680" bestFit="1" customWidth="1"/>
    <col min="7956" max="7956" width="1.6640625" style="680" customWidth="1"/>
    <col min="7957" max="7958" width="3.44140625" style="680" bestFit="1" customWidth="1"/>
    <col min="7959" max="7959" width="1.6640625" style="680" customWidth="1"/>
    <col min="7960" max="7961" width="3.44140625" style="680" bestFit="1" customWidth="1"/>
    <col min="7962" max="7962" width="1.6640625" style="680" customWidth="1"/>
    <col min="7963" max="7964" width="3.44140625" style="680" bestFit="1" customWidth="1"/>
    <col min="7965" max="7965" width="3.77734375" style="680" customWidth="1"/>
    <col min="7966" max="7966" width="0.44140625" style="680" customWidth="1"/>
    <col min="7967" max="7970" width="1.109375" style="680" customWidth="1"/>
    <col min="7971" max="7971" width="1.33203125" style="680" customWidth="1"/>
    <col min="7972" max="7972" width="1.21875" style="680" customWidth="1"/>
    <col min="7973" max="7973" width="1" style="680" customWidth="1"/>
    <col min="7974" max="7974" width="1.109375" style="680" customWidth="1"/>
    <col min="7975" max="8192" width="9" style="680"/>
    <col min="8193" max="8193" width="7.77734375" style="680" customWidth="1"/>
    <col min="8194" max="8194" width="3.44140625" style="680" customWidth="1"/>
    <col min="8195" max="8196" width="4.21875" style="680" bestFit="1" customWidth="1"/>
    <col min="8197" max="8197" width="1.6640625" style="680" customWidth="1"/>
    <col min="8198" max="8199" width="4.21875" style="680" bestFit="1" customWidth="1"/>
    <col min="8200" max="8200" width="1.6640625" style="680" customWidth="1"/>
    <col min="8201" max="8202" width="4.21875" style="680" bestFit="1" customWidth="1"/>
    <col min="8203" max="8203" width="1.6640625" style="680" customWidth="1"/>
    <col min="8204" max="8205" width="3.44140625" style="680" bestFit="1" customWidth="1"/>
    <col min="8206" max="8206" width="1.6640625" style="680" customWidth="1"/>
    <col min="8207" max="8208" width="3.44140625" style="680" bestFit="1" customWidth="1"/>
    <col min="8209" max="8209" width="1.6640625" style="680" customWidth="1"/>
    <col min="8210" max="8211" width="3.44140625" style="680" bestFit="1" customWidth="1"/>
    <col min="8212" max="8212" width="1.6640625" style="680" customWidth="1"/>
    <col min="8213" max="8214" width="3.44140625" style="680" bestFit="1" customWidth="1"/>
    <col min="8215" max="8215" width="1.6640625" style="680" customWidth="1"/>
    <col min="8216" max="8217" width="3.44140625" style="680" bestFit="1" customWidth="1"/>
    <col min="8218" max="8218" width="1.6640625" style="680" customWidth="1"/>
    <col min="8219" max="8220" width="3.44140625" style="680" bestFit="1" customWidth="1"/>
    <col min="8221" max="8221" width="3.77734375" style="680" customWidth="1"/>
    <col min="8222" max="8222" width="0.44140625" style="680" customWidth="1"/>
    <col min="8223" max="8226" width="1.109375" style="680" customWidth="1"/>
    <col min="8227" max="8227" width="1.33203125" style="680" customWidth="1"/>
    <col min="8228" max="8228" width="1.21875" style="680" customWidth="1"/>
    <col min="8229" max="8229" width="1" style="680" customWidth="1"/>
    <col min="8230" max="8230" width="1.109375" style="680" customWidth="1"/>
    <col min="8231" max="8448" width="9" style="680"/>
    <col min="8449" max="8449" width="7.77734375" style="680" customWidth="1"/>
    <col min="8450" max="8450" width="3.44140625" style="680" customWidth="1"/>
    <col min="8451" max="8452" width="4.21875" style="680" bestFit="1" customWidth="1"/>
    <col min="8453" max="8453" width="1.6640625" style="680" customWidth="1"/>
    <col min="8454" max="8455" width="4.21875" style="680" bestFit="1" customWidth="1"/>
    <col min="8456" max="8456" width="1.6640625" style="680" customWidth="1"/>
    <col min="8457" max="8458" width="4.21875" style="680" bestFit="1" customWidth="1"/>
    <col min="8459" max="8459" width="1.6640625" style="680" customWidth="1"/>
    <col min="8460" max="8461" width="3.44140625" style="680" bestFit="1" customWidth="1"/>
    <col min="8462" max="8462" width="1.6640625" style="680" customWidth="1"/>
    <col min="8463" max="8464" width="3.44140625" style="680" bestFit="1" customWidth="1"/>
    <col min="8465" max="8465" width="1.6640625" style="680" customWidth="1"/>
    <col min="8466" max="8467" width="3.44140625" style="680" bestFit="1" customWidth="1"/>
    <col min="8468" max="8468" width="1.6640625" style="680" customWidth="1"/>
    <col min="8469" max="8470" width="3.44140625" style="680" bestFit="1" customWidth="1"/>
    <col min="8471" max="8471" width="1.6640625" style="680" customWidth="1"/>
    <col min="8472" max="8473" width="3.44140625" style="680" bestFit="1" customWidth="1"/>
    <col min="8474" max="8474" width="1.6640625" style="680" customWidth="1"/>
    <col min="8475" max="8476" width="3.44140625" style="680" bestFit="1" customWidth="1"/>
    <col min="8477" max="8477" width="3.77734375" style="680" customWidth="1"/>
    <col min="8478" max="8478" width="0.44140625" style="680" customWidth="1"/>
    <col min="8479" max="8482" width="1.109375" style="680" customWidth="1"/>
    <col min="8483" max="8483" width="1.33203125" style="680" customWidth="1"/>
    <col min="8484" max="8484" width="1.21875" style="680" customWidth="1"/>
    <col min="8485" max="8485" width="1" style="680" customWidth="1"/>
    <col min="8486" max="8486" width="1.109375" style="680" customWidth="1"/>
    <col min="8487" max="8704" width="9" style="680"/>
    <col min="8705" max="8705" width="7.77734375" style="680" customWidth="1"/>
    <col min="8706" max="8706" width="3.44140625" style="680" customWidth="1"/>
    <col min="8707" max="8708" width="4.21875" style="680" bestFit="1" customWidth="1"/>
    <col min="8709" max="8709" width="1.6640625" style="680" customWidth="1"/>
    <col min="8710" max="8711" width="4.21875" style="680" bestFit="1" customWidth="1"/>
    <col min="8712" max="8712" width="1.6640625" style="680" customWidth="1"/>
    <col min="8713" max="8714" width="4.21875" style="680" bestFit="1" customWidth="1"/>
    <col min="8715" max="8715" width="1.6640625" style="680" customWidth="1"/>
    <col min="8716" max="8717" width="3.44140625" style="680" bestFit="1" customWidth="1"/>
    <col min="8718" max="8718" width="1.6640625" style="680" customWidth="1"/>
    <col min="8719" max="8720" width="3.44140625" style="680" bestFit="1" customWidth="1"/>
    <col min="8721" max="8721" width="1.6640625" style="680" customWidth="1"/>
    <col min="8722" max="8723" width="3.44140625" style="680" bestFit="1" customWidth="1"/>
    <col min="8724" max="8724" width="1.6640625" style="680" customWidth="1"/>
    <col min="8725" max="8726" width="3.44140625" style="680" bestFit="1" customWidth="1"/>
    <col min="8727" max="8727" width="1.6640625" style="680" customWidth="1"/>
    <col min="8728" max="8729" width="3.44140625" style="680" bestFit="1" customWidth="1"/>
    <col min="8730" max="8730" width="1.6640625" style="680" customWidth="1"/>
    <col min="8731" max="8732" width="3.44140625" style="680" bestFit="1" customWidth="1"/>
    <col min="8733" max="8733" width="3.77734375" style="680" customWidth="1"/>
    <col min="8734" max="8734" width="0.44140625" style="680" customWidth="1"/>
    <col min="8735" max="8738" width="1.109375" style="680" customWidth="1"/>
    <col min="8739" max="8739" width="1.33203125" style="680" customWidth="1"/>
    <col min="8740" max="8740" width="1.21875" style="680" customWidth="1"/>
    <col min="8741" max="8741" width="1" style="680" customWidth="1"/>
    <col min="8742" max="8742" width="1.109375" style="680" customWidth="1"/>
    <col min="8743" max="8960" width="9" style="680"/>
    <col min="8961" max="8961" width="7.77734375" style="680" customWidth="1"/>
    <col min="8962" max="8962" width="3.44140625" style="680" customWidth="1"/>
    <col min="8963" max="8964" width="4.21875" style="680" bestFit="1" customWidth="1"/>
    <col min="8965" max="8965" width="1.6640625" style="680" customWidth="1"/>
    <col min="8966" max="8967" width="4.21875" style="680" bestFit="1" customWidth="1"/>
    <col min="8968" max="8968" width="1.6640625" style="680" customWidth="1"/>
    <col min="8969" max="8970" width="4.21875" style="680" bestFit="1" customWidth="1"/>
    <col min="8971" max="8971" width="1.6640625" style="680" customWidth="1"/>
    <col min="8972" max="8973" width="3.44140625" style="680" bestFit="1" customWidth="1"/>
    <col min="8974" max="8974" width="1.6640625" style="680" customWidth="1"/>
    <col min="8975" max="8976" width="3.44140625" style="680" bestFit="1" customWidth="1"/>
    <col min="8977" max="8977" width="1.6640625" style="680" customWidth="1"/>
    <col min="8978" max="8979" width="3.44140625" style="680" bestFit="1" customWidth="1"/>
    <col min="8980" max="8980" width="1.6640625" style="680" customWidth="1"/>
    <col min="8981" max="8982" width="3.44140625" style="680" bestFit="1" customWidth="1"/>
    <col min="8983" max="8983" width="1.6640625" style="680" customWidth="1"/>
    <col min="8984" max="8985" width="3.44140625" style="680" bestFit="1" customWidth="1"/>
    <col min="8986" max="8986" width="1.6640625" style="680" customWidth="1"/>
    <col min="8987" max="8988" width="3.44140625" style="680" bestFit="1" customWidth="1"/>
    <col min="8989" max="8989" width="3.77734375" style="680" customWidth="1"/>
    <col min="8990" max="8990" width="0.44140625" style="680" customWidth="1"/>
    <col min="8991" max="8994" width="1.109375" style="680" customWidth="1"/>
    <col min="8995" max="8995" width="1.33203125" style="680" customWidth="1"/>
    <col min="8996" max="8996" width="1.21875" style="680" customWidth="1"/>
    <col min="8997" max="8997" width="1" style="680" customWidth="1"/>
    <col min="8998" max="8998" width="1.109375" style="680" customWidth="1"/>
    <col min="8999" max="9216" width="9" style="680"/>
    <col min="9217" max="9217" width="7.77734375" style="680" customWidth="1"/>
    <col min="9218" max="9218" width="3.44140625" style="680" customWidth="1"/>
    <col min="9219" max="9220" width="4.21875" style="680" bestFit="1" customWidth="1"/>
    <col min="9221" max="9221" width="1.6640625" style="680" customWidth="1"/>
    <col min="9222" max="9223" width="4.21875" style="680" bestFit="1" customWidth="1"/>
    <col min="9224" max="9224" width="1.6640625" style="680" customWidth="1"/>
    <col min="9225" max="9226" width="4.21875" style="680" bestFit="1" customWidth="1"/>
    <col min="9227" max="9227" width="1.6640625" style="680" customWidth="1"/>
    <col min="9228" max="9229" width="3.44140625" style="680" bestFit="1" customWidth="1"/>
    <col min="9230" max="9230" width="1.6640625" style="680" customWidth="1"/>
    <col min="9231" max="9232" width="3.44140625" style="680" bestFit="1" customWidth="1"/>
    <col min="9233" max="9233" width="1.6640625" style="680" customWidth="1"/>
    <col min="9234" max="9235" width="3.44140625" style="680" bestFit="1" customWidth="1"/>
    <col min="9236" max="9236" width="1.6640625" style="680" customWidth="1"/>
    <col min="9237" max="9238" width="3.44140625" style="680" bestFit="1" customWidth="1"/>
    <col min="9239" max="9239" width="1.6640625" style="680" customWidth="1"/>
    <col min="9240" max="9241" width="3.44140625" style="680" bestFit="1" customWidth="1"/>
    <col min="9242" max="9242" width="1.6640625" style="680" customWidth="1"/>
    <col min="9243" max="9244" width="3.44140625" style="680" bestFit="1" customWidth="1"/>
    <col min="9245" max="9245" width="3.77734375" style="680" customWidth="1"/>
    <col min="9246" max="9246" width="0.44140625" style="680" customWidth="1"/>
    <col min="9247" max="9250" width="1.109375" style="680" customWidth="1"/>
    <col min="9251" max="9251" width="1.33203125" style="680" customWidth="1"/>
    <col min="9252" max="9252" width="1.21875" style="680" customWidth="1"/>
    <col min="9253" max="9253" width="1" style="680" customWidth="1"/>
    <col min="9254" max="9254" width="1.109375" style="680" customWidth="1"/>
    <col min="9255" max="9472" width="9" style="680"/>
    <col min="9473" max="9473" width="7.77734375" style="680" customWidth="1"/>
    <col min="9474" max="9474" width="3.44140625" style="680" customWidth="1"/>
    <col min="9475" max="9476" width="4.21875" style="680" bestFit="1" customWidth="1"/>
    <col min="9477" max="9477" width="1.6640625" style="680" customWidth="1"/>
    <col min="9478" max="9479" width="4.21875" style="680" bestFit="1" customWidth="1"/>
    <col min="9480" max="9480" width="1.6640625" style="680" customWidth="1"/>
    <col min="9481" max="9482" width="4.21875" style="680" bestFit="1" customWidth="1"/>
    <col min="9483" max="9483" width="1.6640625" style="680" customWidth="1"/>
    <col min="9484" max="9485" width="3.44140625" style="680" bestFit="1" customWidth="1"/>
    <col min="9486" max="9486" width="1.6640625" style="680" customWidth="1"/>
    <col min="9487" max="9488" width="3.44140625" style="680" bestFit="1" customWidth="1"/>
    <col min="9489" max="9489" width="1.6640625" style="680" customWidth="1"/>
    <col min="9490" max="9491" width="3.44140625" style="680" bestFit="1" customWidth="1"/>
    <col min="9492" max="9492" width="1.6640625" style="680" customWidth="1"/>
    <col min="9493" max="9494" width="3.44140625" style="680" bestFit="1" customWidth="1"/>
    <col min="9495" max="9495" width="1.6640625" style="680" customWidth="1"/>
    <col min="9496" max="9497" width="3.44140625" style="680" bestFit="1" customWidth="1"/>
    <col min="9498" max="9498" width="1.6640625" style="680" customWidth="1"/>
    <col min="9499" max="9500" width="3.44140625" style="680" bestFit="1" customWidth="1"/>
    <col min="9501" max="9501" width="3.77734375" style="680" customWidth="1"/>
    <col min="9502" max="9502" width="0.44140625" style="680" customWidth="1"/>
    <col min="9503" max="9506" width="1.109375" style="680" customWidth="1"/>
    <col min="9507" max="9507" width="1.33203125" style="680" customWidth="1"/>
    <col min="9508" max="9508" width="1.21875" style="680" customWidth="1"/>
    <col min="9509" max="9509" width="1" style="680" customWidth="1"/>
    <col min="9510" max="9510" width="1.109375" style="680" customWidth="1"/>
    <col min="9511" max="9728" width="9" style="680"/>
    <col min="9729" max="9729" width="7.77734375" style="680" customWidth="1"/>
    <col min="9730" max="9730" width="3.44140625" style="680" customWidth="1"/>
    <col min="9731" max="9732" width="4.21875" style="680" bestFit="1" customWidth="1"/>
    <col min="9733" max="9733" width="1.6640625" style="680" customWidth="1"/>
    <col min="9734" max="9735" width="4.21875" style="680" bestFit="1" customWidth="1"/>
    <col min="9736" max="9736" width="1.6640625" style="680" customWidth="1"/>
    <col min="9737" max="9738" width="4.21875" style="680" bestFit="1" customWidth="1"/>
    <col min="9739" max="9739" width="1.6640625" style="680" customWidth="1"/>
    <col min="9740" max="9741" width="3.44140625" style="680" bestFit="1" customWidth="1"/>
    <col min="9742" max="9742" width="1.6640625" style="680" customWidth="1"/>
    <col min="9743" max="9744" width="3.44140625" style="680" bestFit="1" customWidth="1"/>
    <col min="9745" max="9745" width="1.6640625" style="680" customWidth="1"/>
    <col min="9746" max="9747" width="3.44140625" style="680" bestFit="1" customWidth="1"/>
    <col min="9748" max="9748" width="1.6640625" style="680" customWidth="1"/>
    <col min="9749" max="9750" width="3.44140625" style="680" bestFit="1" customWidth="1"/>
    <col min="9751" max="9751" width="1.6640625" style="680" customWidth="1"/>
    <col min="9752" max="9753" width="3.44140625" style="680" bestFit="1" customWidth="1"/>
    <col min="9754" max="9754" width="1.6640625" style="680" customWidth="1"/>
    <col min="9755" max="9756" width="3.44140625" style="680" bestFit="1" customWidth="1"/>
    <col min="9757" max="9757" width="3.77734375" style="680" customWidth="1"/>
    <col min="9758" max="9758" width="0.44140625" style="680" customWidth="1"/>
    <col min="9759" max="9762" width="1.109375" style="680" customWidth="1"/>
    <col min="9763" max="9763" width="1.33203125" style="680" customWidth="1"/>
    <col min="9764" max="9764" width="1.21875" style="680" customWidth="1"/>
    <col min="9765" max="9765" width="1" style="680" customWidth="1"/>
    <col min="9766" max="9766" width="1.109375" style="680" customWidth="1"/>
    <col min="9767" max="9984" width="9" style="680"/>
    <col min="9985" max="9985" width="7.77734375" style="680" customWidth="1"/>
    <col min="9986" max="9986" width="3.44140625" style="680" customWidth="1"/>
    <col min="9987" max="9988" width="4.21875" style="680" bestFit="1" customWidth="1"/>
    <col min="9989" max="9989" width="1.6640625" style="680" customWidth="1"/>
    <col min="9990" max="9991" width="4.21875" style="680" bestFit="1" customWidth="1"/>
    <col min="9992" max="9992" width="1.6640625" style="680" customWidth="1"/>
    <col min="9993" max="9994" width="4.21875" style="680" bestFit="1" customWidth="1"/>
    <col min="9995" max="9995" width="1.6640625" style="680" customWidth="1"/>
    <col min="9996" max="9997" width="3.44140625" style="680" bestFit="1" customWidth="1"/>
    <col min="9998" max="9998" width="1.6640625" style="680" customWidth="1"/>
    <col min="9999" max="10000" width="3.44140625" style="680" bestFit="1" customWidth="1"/>
    <col min="10001" max="10001" width="1.6640625" style="680" customWidth="1"/>
    <col min="10002" max="10003" width="3.44140625" style="680" bestFit="1" customWidth="1"/>
    <col min="10004" max="10004" width="1.6640625" style="680" customWidth="1"/>
    <col min="10005" max="10006" width="3.44140625" style="680" bestFit="1" customWidth="1"/>
    <col min="10007" max="10007" width="1.6640625" style="680" customWidth="1"/>
    <col min="10008" max="10009" width="3.44140625" style="680" bestFit="1" customWidth="1"/>
    <col min="10010" max="10010" width="1.6640625" style="680" customWidth="1"/>
    <col min="10011" max="10012" width="3.44140625" style="680" bestFit="1" customWidth="1"/>
    <col min="10013" max="10013" width="3.77734375" style="680" customWidth="1"/>
    <col min="10014" max="10014" width="0.44140625" style="680" customWidth="1"/>
    <col min="10015" max="10018" width="1.109375" style="680" customWidth="1"/>
    <col min="10019" max="10019" width="1.33203125" style="680" customWidth="1"/>
    <col min="10020" max="10020" width="1.21875" style="680" customWidth="1"/>
    <col min="10021" max="10021" width="1" style="680" customWidth="1"/>
    <col min="10022" max="10022" width="1.109375" style="680" customWidth="1"/>
    <col min="10023" max="10240" width="9" style="680"/>
    <col min="10241" max="10241" width="7.77734375" style="680" customWidth="1"/>
    <col min="10242" max="10242" width="3.44140625" style="680" customWidth="1"/>
    <col min="10243" max="10244" width="4.21875" style="680" bestFit="1" customWidth="1"/>
    <col min="10245" max="10245" width="1.6640625" style="680" customWidth="1"/>
    <col min="10246" max="10247" width="4.21875" style="680" bestFit="1" customWidth="1"/>
    <col min="10248" max="10248" width="1.6640625" style="680" customWidth="1"/>
    <col min="10249" max="10250" width="4.21875" style="680" bestFit="1" customWidth="1"/>
    <col min="10251" max="10251" width="1.6640625" style="680" customWidth="1"/>
    <col min="10252" max="10253" width="3.44140625" style="680" bestFit="1" customWidth="1"/>
    <col min="10254" max="10254" width="1.6640625" style="680" customWidth="1"/>
    <col min="10255" max="10256" width="3.44140625" style="680" bestFit="1" customWidth="1"/>
    <col min="10257" max="10257" width="1.6640625" style="680" customWidth="1"/>
    <col min="10258" max="10259" width="3.44140625" style="680" bestFit="1" customWidth="1"/>
    <col min="10260" max="10260" width="1.6640625" style="680" customWidth="1"/>
    <col min="10261" max="10262" width="3.44140625" style="680" bestFit="1" customWidth="1"/>
    <col min="10263" max="10263" width="1.6640625" style="680" customWidth="1"/>
    <col min="10264" max="10265" width="3.44140625" style="680" bestFit="1" customWidth="1"/>
    <col min="10266" max="10266" width="1.6640625" style="680" customWidth="1"/>
    <col min="10267" max="10268" width="3.44140625" style="680" bestFit="1" customWidth="1"/>
    <col min="10269" max="10269" width="3.77734375" style="680" customWidth="1"/>
    <col min="10270" max="10270" width="0.44140625" style="680" customWidth="1"/>
    <col min="10271" max="10274" width="1.109375" style="680" customWidth="1"/>
    <col min="10275" max="10275" width="1.33203125" style="680" customWidth="1"/>
    <col min="10276" max="10276" width="1.21875" style="680" customWidth="1"/>
    <col min="10277" max="10277" width="1" style="680" customWidth="1"/>
    <col min="10278" max="10278" width="1.109375" style="680" customWidth="1"/>
    <col min="10279" max="10496" width="9" style="680"/>
    <col min="10497" max="10497" width="7.77734375" style="680" customWidth="1"/>
    <col min="10498" max="10498" width="3.44140625" style="680" customWidth="1"/>
    <col min="10499" max="10500" width="4.21875" style="680" bestFit="1" customWidth="1"/>
    <col min="10501" max="10501" width="1.6640625" style="680" customWidth="1"/>
    <col min="10502" max="10503" width="4.21875" style="680" bestFit="1" customWidth="1"/>
    <col min="10504" max="10504" width="1.6640625" style="680" customWidth="1"/>
    <col min="10505" max="10506" width="4.21875" style="680" bestFit="1" customWidth="1"/>
    <col min="10507" max="10507" width="1.6640625" style="680" customWidth="1"/>
    <col min="10508" max="10509" width="3.44140625" style="680" bestFit="1" customWidth="1"/>
    <col min="10510" max="10510" width="1.6640625" style="680" customWidth="1"/>
    <col min="10511" max="10512" width="3.44140625" style="680" bestFit="1" customWidth="1"/>
    <col min="10513" max="10513" width="1.6640625" style="680" customWidth="1"/>
    <col min="10514" max="10515" width="3.44140625" style="680" bestFit="1" customWidth="1"/>
    <col min="10516" max="10516" width="1.6640625" style="680" customWidth="1"/>
    <col min="10517" max="10518" width="3.44140625" style="680" bestFit="1" customWidth="1"/>
    <col min="10519" max="10519" width="1.6640625" style="680" customWidth="1"/>
    <col min="10520" max="10521" width="3.44140625" style="680" bestFit="1" customWidth="1"/>
    <col min="10522" max="10522" width="1.6640625" style="680" customWidth="1"/>
    <col min="10523" max="10524" width="3.44140625" style="680" bestFit="1" customWidth="1"/>
    <col min="10525" max="10525" width="3.77734375" style="680" customWidth="1"/>
    <col min="10526" max="10526" width="0.44140625" style="680" customWidth="1"/>
    <col min="10527" max="10530" width="1.109375" style="680" customWidth="1"/>
    <col min="10531" max="10531" width="1.33203125" style="680" customWidth="1"/>
    <col min="10532" max="10532" width="1.21875" style="680" customWidth="1"/>
    <col min="10533" max="10533" width="1" style="680" customWidth="1"/>
    <col min="10534" max="10534" width="1.109375" style="680" customWidth="1"/>
    <col min="10535" max="10752" width="9" style="680"/>
    <col min="10753" max="10753" width="7.77734375" style="680" customWidth="1"/>
    <col min="10754" max="10754" width="3.44140625" style="680" customWidth="1"/>
    <col min="10755" max="10756" width="4.21875" style="680" bestFit="1" customWidth="1"/>
    <col min="10757" max="10757" width="1.6640625" style="680" customWidth="1"/>
    <col min="10758" max="10759" width="4.21875" style="680" bestFit="1" customWidth="1"/>
    <col min="10760" max="10760" width="1.6640625" style="680" customWidth="1"/>
    <col min="10761" max="10762" width="4.21875" style="680" bestFit="1" customWidth="1"/>
    <col min="10763" max="10763" width="1.6640625" style="680" customWidth="1"/>
    <col min="10764" max="10765" width="3.44140625" style="680" bestFit="1" customWidth="1"/>
    <col min="10766" max="10766" width="1.6640625" style="680" customWidth="1"/>
    <col min="10767" max="10768" width="3.44140625" style="680" bestFit="1" customWidth="1"/>
    <col min="10769" max="10769" width="1.6640625" style="680" customWidth="1"/>
    <col min="10770" max="10771" width="3.44140625" style="680" bestFit="1" customWidth="1"/>
    <col min="10772" max="10772" width="1.6640625" style="680" customWidth="1"/>
    <col min="10773" max="10774" width="3.44140625" style="680" bestFit="1" customWidth="1"/>
    <col min="10775" max="10775" width="1.6640625" style="680" customWidth="1"/>
    <col min="10776" max="10777" width="3.44140625" style="680" bestFit="1" customWidth="1"/>
    <col min="10778" max="10778" width="1.6640625" style="680" customWidth="1"/>
    <col min="10779" max="10780" width="3.44140625" style="680" bestFit="1" customWidth="1"/>
    <col min="10781" max="10781" width="3.77734375" style="680" customWidth="1"/>
    <col min="10782" max="10782" width="0.44140625" style="680" customWidth="1"/>
    <col min="10783" max="10786" width="1.109375" style="680" customWidth="1"/>
    <col min="10787" max="10787" width="1.33203125" style="680" customWidth="1"/>
    <col min="10788" max="10788" width="1.21875" style="680" customWidth="1"/>
    <col min="10789" max="10789" width="1" style="680" customWidth="1"/>
    <col min="10790" max="10790" width="1.109375" style="680" customWidth="1"/>
    <col min="10791" max="11008" width="9" style="680"/>
    <col min="11009" max="11009" width="7.77734375" style="680" customWidth="1"/>
    <col min="11010" max="11010" width="3.44140625" style="680" customWidth="1"/>
    <col min="11011" max="11012" width="4.21875" style="680" bestFit="1" customWidth="1"/>
    <col min="11013" max="11013" width="1.6640625" style="680" customWidth="1"/>
    <col min="11014" max="11015" width="4.21875" style="680" bestFit="1" customWidth="1"/>
    <col min="11016" max="11016" width="1.6640625" style="680" customWidth="1"/>
    <col min="11017" max="11018" width="4.21875" style="680" bestFit="1" customWidth="1"/>
    <col min="11019" max="11019" width="1.6640625" style="680" customWidth="1"/>
    <col min="11020" max="11021" width="3.44140625" style="680" bestFit="1" customWidth="1"/>
    <col min="11022" max="11022" width="1.6640625" style="680" customWidth="1"/>
    <col min="11023" max="11024" width="3.44140625" style="680" bestFit="1" customWidth="1"/>
    <col min="11025" max="11025" width="1.6640625" style="680" customWidth="1"/>
    <col min="11026" max="11027" width="3.44140625" style="680" bestFit="1" customWidth="1"/>
    <col min="11028" max="11028" width="1.6640625" style="680" customWidth="1"/>
    <col min="11029" max="11030" width="3.44140625" style="680" bestFit="1" customWidth="1"/>
    <col min="11031" max="11031" width="1.6640625" style="680" customWidth="1"/>
    <col min="11032" max="11033" width="3.44140625" style="680" bestFit="1" customWidth="1"/>
    <col min="11034" max="11034" width="1.6640625" style="680" customWidth="1"/>
    <col min="11035" max="11036" width="3.44140625" style="680" bestFit="1" customWidth="1"/>
    <col min="11037" max="11037" width="3.77734375" style="680" customWidth="1"/>
    <col min="11038" max="11038" width="0.44140625" style="680" customWidth="1"/>
    <col min="11039" max="11042" width="1.109375" style="680" customWidth="1"/>
    <col min="11043" max="11043" width="1.33203125" style="680" customWidth="1"/>
    <col min="11044" max="11044" width="1.21875" style="680" customWidth="1"/>
    <col min="11045" max="11045" width="1" style="680" customWidth="1"/>
    <col min="11046" max="11046" width="1.109375" style="680" customWidth="1"/>
    <col min="11047" max="11264" width="9" style="680"/>
    <col min="11265" max="11265" width="7.77734375" style="680" customWidth="1"/>
    <col min="11266" max="11266" width="3.44140625" style="680" customWidth="1"/>
    <col min="11267" max="11268" width="4.21875" style="680" bestFit="1" customWidth="1"/>
    <col min="11269" max="11269" width="1.6640625" style="680" customWidth="1"/>
    <col min="11270" max="11271" width="4.21875" style="680" bestFit="1" customWidth="1"/>
    <col min="11272" max="11272" width="1.6640625" style="680" customWidth="1"/>
    <col min="11273" max="11274" width="4.21875" style="680" bestFit="1" customWidth="1"/>
    <col min="11275" max="11275" width="1.6640625" style="680" customWidth="1"/>
    <col min="11276" max="11277" width="3.44140625" style="680" bestFit="1" customWidth="1"/>
    <col min="11278" max="11278" width="1.6640625" style="680" customWidth="1"/>
    <col min="11279" max="11280" width="3.44140625" style="680" bestFit="1" customWidth="1"/>
    <col min="11281" max="11281" width="1.6640625" style="680" customWidth="1"/>
    <col min="11282" max="11283" width="3.44140625" style="680" bestFit="1" customWidth="1"/>
    <col min="11284" max="11284" width="1.6640625" style="680" customWidth="1"/>
    <col min="11285" max="11286" width="3.44140625" style="680" bestFit="1" customWidth="1"/>
    <col min="11287" max="11287" width="1.6640625" style="680" customWidth="1"/>
    <col min="11288" max="11289" width="3.44140625" style="680" bestFit="1" customWidth="1"/>
    <col min="11290" max="11290" width="1.6640625" style="680" customWidth="1"/>
    <col min="11291" max="11292" width="3.44140625" style="680" bestFit="1" customWidth="1"/>
    <col min="11293" max="11293" width="3.77734375" style="680" customWidth="1"/>
    <col min="11294" max="11294" width="0.44140625" style="680" customWidth="1"/>
    <col min="11295" max="11298" width="1.109375" style="680" customWidth="1"/>
    <col min="11299" max="11299" width="1.33203125" style="680" customWidth="1"/>
    <col min="11300" max="11300" width="1.21875" style="680" customWidth="1"/>
    <col min="11301" max="11301" width="1" style="680" customWidth="1"/>
    <col min="11302" max="11302" width="1.109375" style="680" customWidth="1"/>
    <col min="11303" max="11520" width="9" style="680"/>
    <col min="11521" max="11521" width="7.77734375" style="680" customWidth="1"/>
    <col min="11522" max="11522" width="3.44140625" style="680" customWidth="1"/>
    <col min="11523" max="11524" width="4.21875" style="680" bestFit="1" customWidth="1"/>
    <col min="11525" max="11525" width="1.6640625" style="680" customWidth="1"/>
    <col min="11526" max="11527" width="4.21875" style="680" bestFit="1" customWidth="1"/>
    <col min="11528" max="11528" width="1.6640625" style="680" customWidth="1"/>
    <col min="11529" max="11530" width="4.21875" style="680" bestFit="1" customWidth="1"/>
    <col min="11531" max="11531" width="1.6640625" style="680" customWidth="1"/>
    <col min="11532" max="11533" width="3.44140625" style="680" bestFit="1" customWidth="1"/>
    <col min="11534" max="11534" width="1.6640625" style="680" customWidth="1"/>
    <col min="11535" max="11536" width="3.44140625" style="680" bestFit="1" customWidth="1"/>
    <col min="11537" max="11537" width="1.6640625" style="680" customWidth="1"/>
    <col min="11538" max="11539" width="3.44140625" style="680" bestFit="1" customWidth="1"/>
    <col min="11540" max="11540" width="1.6640625" style="680" customWidth="1"/>
    <col min="11541" max="11542" width="3.44140625" style="680" bestFit="1" customWidth="1"/>
    <col min="11543" max="11543" width="1.6640625" style="680" customWidth="1"/>
    <col min="11544" max="11545" width="3.44140625" style="680" bestFit="1" customWidth="1"/>
    <col min="11546" max="11546" width="1.6640625" style="680" customWidth="1"/>
    <col min="11547" max="11548" width="3.44140625" style="680" bestFit="1" customWidth="1"/>
    <col min="11549" max="11549" width="3.77734375" style="680" customWidth="1"/>
    <col min="11550" max="11550" width="0.44140625" style="680" customWidth="1"/>
    <col min="11551" max="11554" width="1.109375" style="680" customWidth="1"/>
    <col min="11555" max="11555" width="1.33203125" style="680" customWidth="1"/>
    <col min="11556" max="11556" width="1.21875" style="680" customWidth="1"/>
    <col min="11557" max="11557" width="1" style="680" customWidth="1"/>
    <col min="11558" max="11558" width="1.109375" style="680" customWidth="1"/>
    <col min="11559" max="11776" width="9" style="680"/>
    <col min="11777" max="11777" width="7.77734375" style="680" customWidth="1"/>
    <col min="11778" max="11778" width="3.44140625" style="680" customWidth="1"/>
    <col min="11779" max="11780" width="4.21875" style="680" bestFit="1" customWidth="1"/>
    <col min="11781" max="11781" width="1.6640625" style="680" customWidth="1"/>
    <col min="11782" max="11783" width="4.21875" style="680" bestFit="1" customWidth="1"/>
    <col min="11784" max="11784" width="1.6640625" style="680" customWidth="1"/>
    <col min="11785" max="11786" width="4.21875" style="680" bestFit="1" customWidth="1"/>
    <col min="11787" max="11787" width="1.6640625" style="680" customWidth="1"/>
    <col min="11788" max="11789" width="3.44140625" style="680" bestFit="1" customWidth="1"/>
    <col min="11790" max="11790" width="1.6640625" style="680" customWidth="1"/>
    <col min="11791" max="11792" width="3.44140625" style="680" bestFit="1" customWidth="1"/>
    <col min="11793" max="11793" width="1.6640625" style="680" customWidth="1"/>
    <col min="11794" max="11795" width="3.44140625" style="680" bestFit="1" customWidth="1"/>
    <col min="11796" max="11796" width="1.6640625" style="680" customWidth="1"/>
    <col min="11797" max="11798" width="3.44140625" style="680" bestFit="1" customWidth="1"/>
    <col min="11799" max="11799" width="1.6640625" style="680" customWidth="1"/>
    <col min="11800" max="11801" width="3.44140625" style="680" bestFit="1" customWidth="1"/>
    <col min="11802" max="11802" width="1.6640625" style="680" customWidth="1"/>
    <col min="11803" max="11804" width="3.44140625" style="680" bestFit="1" customWidth="1"/>
    <col min="11805" max="11805" width="3.77734375" style="680" customWidth="1"/>
    <col min="11806" max="11806" width="0.44140625" style="680" customWidth="1"/>
    <col min="11807" max="11810" width="1.109375" style="680" customWidth="1"/>
    <col min="11811" max="11811" width="1.33203125" style="680" customWidth="1"/>
    <col min="11812" max="11812" width="1.21875" style="680" customWidth="1"/>
    <col min="11813" max="11813" width="1" style="680" customWidth="1"/>
    <col min="11814" max="11814" width="1.109375" style="680" customWidth="1"/>
    <col min="11815" max="12032" width="9" style="680"/>
    <col min="12033" max="12033" width="7.77734375" style="680" customWidth="1"/>
    <col min="12034" max="12034" width="3.44140625" style="680" customWidth="1"/>
    <col min="12035" max="12036" width="4.21875" style="680" bestFit="1" customWidth="1"/>
    <col min="12037" max="12037" width="1.6640625" style="680" customWidth="1"/>
    <col min="12038" max="12039" width="4.21875" style="680" bestFit="1" customWidth="1"/>
    <col min="12040" max="12040" width="1.6640625" style="680" customWidth="1"/>
    <col min="12041" max="12042" width="4.21875" style="680" bestFit="1" customWidth="1"/>
    <col min="12043" max="12043" width="1.6640625" style="680" customWidth="1"/>
    <col min="12044" max="12045" width="3.44140625" style="680" bestFit="1" customWidth="1"/>
    <col min="12046" max="12046" width="1.6640625" style="680" customWidth="1"/>
    <col min="12047" max="12048" width="3.44140625" style="680" bestFit="1" customWidth="1"/>
    <col min="12049" max="12049" width="1.6640625" style="680" customWidth="1"/>
    <col min="12050" max="12051" width="3.44140625" style="680" bestFit="1" customWidth="1"/>
    <col min="12052" max="12052" width="1.6640625" style="680" customWidth="1"/>
    <col min="12053" max="12054" width="3.44140625" style="680" bestFit="1" customWidth="1"/>
    <col min="12055" max="12055" width="1.6640625" style="680" customWidth="1"/>
    <col min="12056" max="12057" width="3.44140625" style="680" bestFit="1" customWidth="1"/>
    <col min="12058" max="12058" width="1.6640625" style="680" customWidth="1"/>
    <col min="12059" max="12060" width="3.44140625" style="680" bestFit="1" customWidth="1"/>
    <col min="12061" max="12061" width="3.77734375" style="680" customWidth="1"/>
    <col min="12062" max="12062" width="0.44140625" style="680" customWidth="1"/>
    <col min="12063" max="12066" width="1.109375" style="680" customWidth="1"/>
    <col min="12067" max="12067" width="1.33203125" style="680" customWidth="1"/>
    <col min="12068" max="12068" width="1.21875" style="680" customWidth="1"/>
    <col min="12069" max="12069" width="1" style="680" customWidth="1"/>
    <col min="12070" max="12070" width="1.109375" style="680" customWidth="1"/>
    <col min="12071" max="12288" width="9" style="680"/>
    <col min="12289" max="12289" width="7.77734375" style="680" customWidth="1"/>
    <col min="12290" max="12290" width="3.44140625" style="680" customWidth="1"/>
    <col min="12291" max="12292" width="4.21875" style="680" bestFit="1" customWidth="1"/>
    <col min="12293" max="12293" width="1.6640625" style="680" customWidth="1"/>
    <col min="12294" max="12295" width="4.21875" style="680" bestFit="1" customWidth="1"/>
    <col min="12296" max="12296" width="1.6640625" style="680" customWidth="1"/>
    <col min="12297" max="12298" width="4.21875" style="680" bestFit="1" customWidth="1"/>
    <col min="12299" max="12299" width="1.6640625" style="680" customWidth="1"/>
    <col min="12300" max="12301" width="3.44140625" style="680" bestFit="1" customWidth="1"/>
    <col min="12302" max="12302" width="1.6640625" style="680" customWidth="1"/>
    <col min="12303" max="12304" width="3.44140625" style="680" bestFit="1" customWidth="1"/>
    <col min="12305" max="12305" width="1.6640625" style="680" customWidth="1"/>
    <col min="12306" max="12307" width="3.44140625" style="680" bestFit="1" customWidth="1"/>
    <col min="12308" max="12308" width="1.6640625" style="680" customWidth="1"/>
    <col min="12309" max="12310" width="3.44140625" style="680" bestFit="1" customWidth="1"/>
    <col min="12311" max="12311" width="1.6640625" style="680" customWidth="1"/>
    <col min="12312" max="12313" width="3.44140625" style="680" bestFit="1" customWidth="1"/>
    <col min="12314" max="12314" width="1.6640625" style="680" customWidth="1"/>
    <col min="12315" max="12316" width="3.44140625" style="680" bestFit="1" customWidth="1"/>
    <col min="12317" max="12317" width="3.77734375" style="680" customWidth="1"/>
    <col min="12318" max="12318" width="0.44140625" style="680" customWidth="1"/>
    <col min="12319" max="12322" width="1.109375" style="680" customWidth="1"/>
    <col min="12323" max="12323" width="1.33203125" style="680" customWidth="1"/>
    <col min="12324" max="12324" width="1.21875" style="680" customWidth="1"/>
    <col min="12325" max="12325" width="1" style="680" customWidth="1"/>
    <col min="12326" max="12326" width="1.109375" style="680" customWidth="1"/>
    <col min="12327" max="12544" width="9" style="680"/>
    <col min="12545" max="12545" width="7.77734375" style="680" customWidth="1"/>
    <col min="12546" max="12546" width="3.44140625" style="680" customWidth="1"/>
    <col min="12547" max="12548" width="4.21875" style="680" bestFit="1" customWidth="1"/>
    <col min="12549" max="12549" width="1.6640625" style="680" customWidth="1"/>
    <col min="12550" max="12551" width="4.21875" style="680" bestFit="1" customWidth="1"/>
    <col min="12552" max="12552" width="1.6640625" style="680" customWidth="1"/>
    <col min="12553" max="12554" width="4.21875" style="680" bestFit="1" customWidth="1"/>
    <col min="12555" max="12555" width="1.6640625" style="680" customWidth="1"/>
    <col min="12556" max="12557" width="3.44140625" style="680" bestFit="1" customWidth="1"/>
    <col min="12558" max="12558" width="1.6640625" style="680" customWidth="1"/>
    <col min="12559" max="12560" width="3.44140625" style="680" bestFit="1" customWidth="1"/>
    <col min="12561" max="12561" width="1.6640625" style="680" customWidth="1"/>
    <col min="12562" max="12563" width="3.44140625" style="680" bestFit="1" customWidth="1"/>
    <col min="12564" max="12564" width="1.6640625" style="680" customWidth="1"/>
    <col min="12565" max="12566" width="3.44140625" style="680" bestFit="1" customWidth="1"/>
    <col min="12567" max="12567" width="1.6640625" style="680" customWidth="1"/>
    <col min="12568" max="12569" width="3.44140625" style="680" bestFit="1" customWidth="1"/>
    <col min="12570" max="12570" width="1.6640625" style="680" customWidth="1"/>
    <col min="12571" max="12572" width="3.44140625" style="680" bestFit="1" customWidth="1"/>
    <col min="12573" max="12573" width="3.77734375" style="680" customWidth="1"/>
    <col min="12574" max="12574" width="0.44140625" style="680" customWidth="1"/>
    <col min="12575" max="12578" width="1.109375" style="680" customWidth="1"/>
    <col min="12579" max="12579" width="1.33203125" style="680" customWidth="1"/>
    <col min="12580" max="12580" width="1.21875" style="680" customWidth="1"/>
    <col min="12581" max="12581" width="1" style="680" customWidth="1"/>
    <col min="12582" max="12582" width="1.109375" style="680" customWidth="1"/>
    <col min="12583" max="12800" width="9" style="680"/>
    <col min="12801" max="12801" width="7.77734375" style="680" customWidth="1"/>
    <col min="12802" max="12802" width="3.44140625" style="680" customWidth="1"/>
    <col min="12803" max="12804" width="4.21875" style="680" bestFit="1" customWidth="1"/>
    <col min="12805" max="12805" width="1.6640625" style="680" customWidth="1"/>
    <col min="12806" max="12807" width="4.21875" style="680" bestFit="1" customWidth="1"/>
    <col min="12808" max="12808" width="1.6640625" style="680" customWidth="1"/>
    <col min="12809" max="12810" width="4.21875" style="680" bestFit="1" customWidth="1"/>
    <col min="12811" max="12811" width="1.6640625" style="680" customWidth="1"/>
    <col min="12812" max="12813" width="3.44140625" style="680" bestFit="1" customWidth="1"/>
    <col min="12814" max="12814" width="1.6640625" style="680" customWidth="1"/>
    <col min="12815" max="12816" width="3.44140625" style="680" bestFit="1" customWidth="1"/>
    <col min="12817" max="12817" width="1.6640625" style="680" customWidth="1"/>
    <col min="12818" max="12819" width="3.44140625" style="680" bestFit="1" customWidth="1"/>
    <col min="12820" max="12820" width="1.6640625" style="680" customWidth="1"/>
    <col min="12821" max="12822" width="3.44140625" style="680" bestFit="1" customWidth="1"/>
    <col min="12823" max="12823" width="1.6640625" style="680" customWidth="1"/>
    <col min="12824" max="12825" width="3.44140625" style="680" bestFit="1" customWidth="1"/>
    <col min="12826" max="12826" width="1.6640625" style="680" customWidth="1"/>
    <col min="12827" max="12828" width="3.44140625" style="680" bestFit="1" customWidth="1"/>
    <col min="12829" max="12829" width="3.77734375" style="680" customWidth="1"/>
    <col min="12830" max="12830" width="0.44140625" style="680" customWidth="1"/>
    <col min="12831" max="12834" width="1.109375" style="680" customWidth="1"/>
    <col min="12835" max="12835" width="1.33203125" style="680" customWidth="1"/>
    <col min="12836" max="12836" width="1.21875" style="680" customWidth="1"/>
    <col min="12837" max="12837" width="1" style="680" customWidth="1"/>
    <col min="12838" max="12838" width="1.109375" style="680" customWidth="1"/>
    <col min="12839" max="13056" width="9" style="680"/>
    <col min="13057" max="13057" width="7.77734375" style="680" customWidth="1"/>
    <col min="13058" max="13058" width="3.44140625" style="680" customWidth="1"/>
    <col min="13059" max="13060" width="4.21875" style="680" bestFit="1" customWidth="1"/>
    <col min="13061" max="13061" width="1.6640625" style="680" customWidth="1"/>
    <col min="13062" max="13063" width="4.21875" style="680" bestFit="1" customWidth="1"/>
    <col min="13064" max="13064" width="1.6640625" style="680" customWidth="1"/>
    <col min="13065" max="13066" width="4.21875" style="680" bestFit="1" customWidth="1"/>
    <col min="13067" max="13067" width="1.6640625" style="680" customWidth="1"/>
    <col min="13068" max="13069" width="3.44140625" style="680" bestFit="1" customWidth="1"/>
    <col min="13070" max="13070" width="1.6640625" style="680" customWidth="1"/>
    <col min="13071" max="13072" width="3.44140625" style="680" bestFit="1" customWidth="1"/>
    <col min="13073" max="13073" width="1.6640625" style="680" customWidth="1"/>
    <col min="13074" max="13075" width="3.44140625" style="680" bestFit="1" customWidth="1"/>
    <col min="13076" max="13076" width="1.6640625" style="680" customWidth="1"/>
    <col min="13077" max="13078" width="3.44140625" style="680" bestFit="1" customWidth="1"/>
    <col min="13079" max="13079" width="1.6640625" style="680" customWidth="1"/>
    <col min="13080" max="13081" width="3.44140625" style="680" bestFit="1" customWidth="1"/>
    <col min="13082" max="13082" width="1.6640625" style="680" customWidth="1"/>
    <col min="13083" max="13084" width="3.44140625" style="680" bestFit="1" customWidth="1"/>
    <col min="13085" max="13085" width="3.77734375" style="680" customWidth="1"/>
    <col min="13086" max="13086" width="0.44140625" style="680" customWidth="1"/>
    <col min="13087" max="13090" width="1.109375" style="680" customWidth="1"/>
    <col min="13091" max="13091" width="1.33203125" style="680" customWidth="1"/>
    <col min="13092" max="13092" width="1.21875" style="680" customWidth="1"/>
    <col min="13093" max="13093" width="1" style="680" customWidth="1"/>
    <col min="13094" max="13094" width="1.109375" style="680" customWidth="1"/>
    <col min="13095" max="13312" width="9" style="680"/>
    <col min="13313" max="13313" width="7.77734375" style="680" customWidth="1"/>
    <col min="13314" max="13314" width="3.44140625" style="680" customWidth="1"/>
    <col min="13315" max="13316" width="4.21875" style="680" bestFit="1" customWidth="1"/>
    <col min="13317" max="13317" width="1.6640625" style="680" customWidth="1"/>
    <col min="13318" max="13319" width="4.21875" style="680" bestFit="1" customWidth="1"/>
    <col min="13320" max="13320" width="1.6640625" style="680" customWidth="1"/>
    <col min="13321" max="13322" width="4.21875" style="680" bestFit="1" customWidth="1"/>
    <col min="13323" max="13323" width="1.6640625" style="680" customWidth="1"/>
    <col min="13324" max="13325" width="3.44140625" style="680" bestFit="1" customWidth="1"/>
    <col min="13326" max="13326" width="1.6640625" style="680" customWidth="1"/>
    <col min="13327" max="13328" width="3.44140625" style="680" bestFit="1" customWidth="1"/>
    <col min="13329" max="13329" width="1.6640625" style="680" customWidth="1"/>
    <col min="13330" max="13331" width="3.44140625" style="680" bestFit="1" customWidth="1"/>
    <col min="13332" max="13332" width="1.6640625" style="680" customWidth="1"/>
    <col min="13333" max="13334" width="3.44140625" style="680" bestFit="1" customWidth="1"/>
    <col min="13335" max="13335" width="1.6640625" style="680" customWidth="1"/>
    <col min="13336" max="13337" width="3.44140625" style="680" bestFit="1" customWidth="1"/>
    <col min="13338" max="13338" width="1.6640625" style="680" customWidth="1"/>
    <col min="13339" max="13340" width="3.44140625" style="680" bestFit="1" customWidth="1"/>
    <col min="13341" max="13341" width="3.77734375" style="680" customWidth="1"/>
    <col min="13342" max="13342" width="0.44140625" style="680" customWidth="1"/>
    <col min="13343" max="13346" width="1.109375" style="680" customWidth="1"/>
    <col min="13347" max="13347" width="1.33203125" style="680" customWidth="1"/>
    <col min="13348" max="13348" width="1.21875" style="680" customWidth="1"/>
    <col min="13349" max="13349" width="1" style="680" customWidth="1"/>
    <col min="13350" max="13350" width="1.109375" style="680" customWidth="1"/>
    <col min="13351" max="13568" width="9" style="680"/>
    <col min="13569" max="13569" width="7.77734375" style="680" customWidth="1"/>
    <col min="13570" max="13570" width="3.44140625" style="680" customWidth="1"/>
    <col min="13571" max="13572" width="4.21875" style="680" bestFit="1" customWidth="1"/>
    <col min="13573" max="13573" width="1.6640625" style="680" customWidth="1"/>
    <col min="13574" max="13575" width="4.21875" style="680" bestFit="1" customWidth="1"/>
    <col min="13576" max="13576" width="1.6640625" style="680" customWidth="1"/>
    <col min="13577" max="13578" width="4.21875" style="680" bestFit="1" customWidth="1"/>
    <col min="13579" max="13579" width="1.6640625" style="680" customWidth="1"/>
    <col min="13580" max="13581" width="3.44140625" style="680" bestFit="1" customWidth="1"/>
    <col min="13582" max="13582" width="1.6640625" style="680" customWidth="1"/>
    <col min="13583" max="13584" width="3.44140625" style="680" bestFit="1" customWidth="1"/>
    <col min="13585" max="13585" width="1.6640625" style="680" customWidth="1"/>
    <col min="13586" max="13587" width="3.44140625" style="680" bestFit="1" customWidth="1"/>
    <col min="13588" max="13588" width="1.6640625" style="680" customWidth="1"/>
    <col min="13589" max="13590" width="3.44140625" style="680" bestFit="1" customWidth="1"/>
    <col min="13591" max="13591" width="1.6640625" style="680" customWidth="1"/>
    <col min="13592" max="13593" width="3.44140625" style="680" bestFit="1" customWidth="1"/>
    <col min="13594" max="13594" width="1.6640625" style="680" customWidth="1"/>
    <col min="13595" max="13596" width="3.44140625" style="680" bestFit="1" customWidth="1"/>
    <col min="13597" max="13597" width="3.77734375" style="680" customWidth="1"/>
    <col min="13598" max="13598" width="0.44140625" style="680" customWidth="1"/>
    <col min="13599" max="13602" width="1.109375" style="680" customWidth="1"/>
    <col min="13603" max="13603" width="1.33203125" style="680" customWidth="1"/>
    <col min="13604" max="13604" width="1.21875" style="680" customWidth="1"/>
    <col min="13605" max="13605" width="1" style="680" customWidth="1"/>
    <col min="13606" max="13606" width="1.109375" style="680" customWidth="1"/>
    <col min="13607" max="13824" width="9" style="680"/>
    <col min="13825" max="13825" width="7.77734375" style="680" customWidth="1"/>
    <col min="13826" max="13826" width="3.44140625" style="680" customWidth="1"/>
    <col min="13827" max="13828" width="4.21875" style="680" bestFit="1" customWidth="1"/>
    <col min="13829" max="13829" width="1.6640625" style="680" customWidth="1"/>
    <col min="13830" max="13831" width="4.21875" style="680" bestFit="1" customWidth="1"/>
    <col min="13832" max="13832" width="1.6640625" style="680" customWidth="1"/>
    <col min="13833" max="13834" width="4.21875" style="680" bestFit="1" customWidth="1"/>
    <col min="13835" max="13835" width="1.6640625" style="680" customWidth="1"/>
    <col min="13836" max="13837" width="3.44140625" style="680" bestFit="1" customWidth="1"/>
    <col min="13838" max="13838" width="1.6640625" style="680" customWidth="1"/>
    <col min="13839" max="13840" width="3.44140625" style="680" bestFit="1" customWidth="1"/>
    <col min="13841" max="13841" width="1.6640625" style="680" customWidth="1"/>
    <col min="13842" max="13843" width="3.44140625" style="680" bestFit="1" customWidth="1"/>
    <col min="13844" max="13844" width="1.6640625" style="680" customWidth="1"/>
    <col min="13845" max="13846" width="3.44140625" style="680" bestFit="1" customWidth="1"/>
    <col min="13847" max="13847" width="1.6640625" style="680" customWidth="1"/>
    <col min="13848" max="13849" width="3.44140625" style="680" bestFit="1" customWidth="1"/>
    <col min="13850" max="13850" width="1.6640625" style="680" customWidth="1"/>
    <col min="13851" max="13852" width="3.44140625" style="680" bestFit="1" customWidth="1"/>
    <col min="13853" max="13853" width="3.77734375" style="680" customWidth="1"/>
    <col min="13854" max="13854" width="0.44140625" style="680" customWidth="1"/>
    <col min="13855" max="13858" width="1.109375" style="680" customWidth="1"/>
    <col min="13859" max="13859" width="1.33203125" style="680" customWidth="1"/>
    <col min="13860" max="13860" width="1.21875" style="680" customWidth="1"/>
    <col min="13861" max="13861" width="1" style="680" customWidth="1"/>
    <col min="13862" max="13862" width="1.109375" style="680" customWidth="1"/>
    <col min="13863" max="14080" width="9" style="680"/>
    <col min="14081" max="14081" width="7.77734375" style="680" customWidth="1"/>
    <col min="14082" max="14082" width="3.44140625" style="680" customWidth="1"/>
    <col min="14083" max="14084" width="4.21875" style="680" bestFit="1" customWidth="1"/>
    <col min="14085" max="14085" width="1.6640625" style="680" customWidth="1"/>
    <col min="14086" max="14087" width="4.21875" style="680" bestFit="1" customWidth="1"/>
    <col min="14088" max="14088" width="1.6640625" style="680" customWidth="1"/>
    <col min="14089" max="14090" width="4.21875" style="680" bestFit="1" customWidth="1"/>
    <col min="14091" max="14091" width="1.6640625" style="680" customWidth="1"/>
    <col min="14092" max="14093" width="3.44140625" style="680" bestFit="1" customWidth="1"/>
    <col min="14094" max="14094" width="1.6640625" style="680" customWidth="1"/>
    <col min="14095" max="14096" width="3.44140625" style="680" bestFit="1" customWidth="1"/>
    <col min="14097" max="14097" width="1.6640625" style="680" customWidth="1"/>
    <col min="14098" max="14099" width="3.44140625" style="680" bestFit="1" customWidth="1"/>
    <col min="14100" max="14100" width="1.6640625" style="680" customWidth="1"/>
    <col min="14101" max="14102" width="3.44140625" style="680" bestFit="1" customWidth="1"/>
    <col min="14103" max="14103" width="1.6640625" style="680" customWidth="1"/>
    <col min="14104" max="14105" width="3.44140625" style="680" bestFit="1" customWidth="1"/>
    <col min="14106" max="14106" width="1.6640625" style="680" customWidth="1"/>
    <col min="14107" max="14108" width="3.44140625" style="680" bestFit="1" customWidth="1"/>
    <col min="14109" max="14109" width="3.77734375" style="680" customWidth="1"/>
    <col min="14110" max="14110" width="0.44140625" style="680" customWidth="1"/>
    <col min="14111" max="14114" width="1.109375" style="680" customWidth="1"/>
    <col min="14115" max="14115" width="1.33203125" style="680" customWidth="1"/>
    <col min="14116" max="14116" width="1.21875" style="680" customWidth="1"/>
    <col min="14117" max="14117" width="1" style="680" customWidth="1"/>
    <col min="14118" max="14118" width="1.109375" style="680" customWidth="1"/>
    <col min="14119" max="14336" width="9" style="680"/>
    <col min="14337" max="14337" width="7.77734375" style="680" customWidth="1"/>
    <col min="14338" max="14338" width="3.44140625" style="680" customWidth="1"/>
    <col min="14339" max="14340" width="4.21875" style="680" bestFit="1" customWidth="1"/>
    <col min="14341" max="14341" width="1.6640625" style="680" customWidth="1"/>
    <col min="14342" max="14343" width="4.21875" style="680" bestFit="1" customWidth="1"/>
    <col min="14344" max="14344" width="1.6640625" style="680" customWidth="1"/>
    <col min="14345" max="14346" width="4.21875" style="680" bestFit="1" customWidth="1"/>
    <col min="14347" max="14347" width="1.6640625" style="680" customWidth="1"/>
    <col min="14348" max="14349" width="3.44140625" style="680" bestFit="1" customWidth="1"/>
    <col min="14350" max="14350" width="1.6640625" style="680" customWidth="1"/>
    <col min="14351" max="14352" width="3.44140625" style="680" bestFit="1" customWidth="1"/>
    <col min="14353" max="14353" width="1.6640625" style="680" customWidth="1"/>
    <col min="14354" max="14355" width="3.44140625" style="680" bestFit="1" customWidth="1"/>
    <col min="14356" max="14356" width="1.6640625" style="680" customWidth="1"/>
    <col min="14357" max="14358" width="3.44140625" style="680" bestFit="1" customWidth="1"/>
    <col min="14359" max="14359" width="1.6640625" style="680" customWidth="1"/>
    <col min="14360" max="14361" width="3.44140625" style="680" bestFit="1" customWidth="1"/>
    <col min="14362" max="14362" width="1.6640625" style="680" customWidth="1"/>
    <col min="14363" max="14364" width="3.44140625" style="680" bestFit="1" customWidth="1"/>
    <col min="14365" max="14365" width="3.77734375" style="680" customWidth="1"/>
    <col min="14366" max="14366" width="0.44140625" style="680" customWidth="1"/>
    <col min="14367" max="14370" width="1.109375" style="680" customWidth="1"/>
    <col min="14371" max="14371" width="1.33203125" style="680" customWidth="1"/>
    <col min="14372" max="14372" width="1.21875" style="680" customWidth="1"/>
    <col min="14373" max="14373" width="1" style="680" customWidth="1"/>
    <col min="14374" max="14374" width="1.109375" style="680" customWidth="1"/>
    <col min="14375" max="14592" width="9" style="680"/>
    <col min="14593" max="14593" width="7.77734375" style="680" customWidth="1"/>
    <col min="14594" max="14594" width="3.44140625" style="680" customWidth="1"/>
    <col min="14595" max="14596" width="4.21875" style="680" bestFit="1" customWidth="1"/>
    <col min="14597" max="14597" width="1.6640625" style="680" customWidth="1"/>
    <col min="14598" max="14599" width="4.21875" style="680" bestFit="1" customWidth="1"/>
    <col min="14600" max="14600" width="1.6640625" style="680" customWidth="1"/>
    <col min="14601" max="14602" width="4.21875" style="680" bestFit="1" customWidth="1"/>
    <col min="14603" max="14603" width="1.6640625" style="680" customWidth="1"/>
    <col min="14604" max="14605" width="3.44140625" style="680" bestFit="1" customWidth="1"/>
    <col min="14606" max="14606" width="1.6640625" style="680" customWidth="1"/>
    <col min="14607" max="14608" width="3.44140625" style="680" bestFit="1" customWidth="1"/>
    <col min="14609" max="14609" width="1.6640625" style="680" customWidth="1"/>
    <col min="14610" max="14611" width="3.44140625" style="680" bestFit="1" customWidth="1"/>
    <col min="14612" max="14612" width="1.6640625" style="680" customWidth="1"/>
    <col min="14613" max="14614" width="3.44140625" style="680" bestFit="1" customWidth="1"/>
    <col min="14615" max="14615" width="1.6640625" style="680" customWidth="1"/>
    <col min="14616" max="14617" width="3.44140625" style="680" bestFit="1" customWidth="1"/>
    <col min="14618" max="14618" width="1.6640625" style="680" customWidth="1"/>
    <col min="14619" max="14620" width="3.44140625" style="680" bestFit="1" customWidth="1"/>
    <col min="14621" max="14621" width="3.77734375" style="680" customWidth="1"/>
    <col min="14622" max="14622" width="0.44140625" style="680" customWidth="1"/>
    <col min="14623" max="14626" width="1.109375" style="680" customWidth="1"/>
    <col min="14627" max="14627" width="1.33203125" style="680" customWidth="1"/>
    <col min="14628" max="14628" width="1.21875" style="680" customWidth="1"/>
    <col min="14629" max="14629" width="1" style="680" customWidth="1"/>
    <col min="14630" max="14630" width="1.109375" style="680" customWidth="1"/>
    <col min="14631" max="14848" width="9" style="680"/>
    <col min="14849" max="14849" width="7.77734375" style="680" customWidth="1"/>
    <col min="14850" max="14850" width="3.44140625" style="680" customWidth="1"/>
    <col min="14851" max="14852" width="4.21875" style="680" bestFit="1" customWidth="1"/>
    <col min="14853" max="14853" width="1.6640625" style="680" customWidth="1"/>
    <col min="14854" max="14855" width="4.21875" style="680" bestFit="1" customWidth="1"/>
    <col min="14856" max="14856" width="1.6640625" style="680" customWidth="1"/>
    <col min="14857" max="14858" width="4.21875" style="680" bestFit="1" customWidth="1"/>
    <col min="14859" max="14859" width="1.6640625" style="680" customWidth="1"/>
    <col min="14860" max="14861" width="3.44140625" style="680" bestFit="1" customWidth="1"/>
    <col min="14862" max="14862" width="1.6640625" style="680" customWidth="1"/>
    <col min="14863" max="14864" width="3.44140625" style="680" bestFit="1" customWidth="1"/>
    <col min="14865" max="14865" width="1.6640625" style="680" customWidth="1"/>
    <col min="14866" max="14867" width="3.44140625" style="680" bestFit="1" customWidth="1"/>
    <col min="14868" max="14868" width="1.6640625" style="680" customWidth="1"/>
    <col min="14869" max="14870" width="3.44140625" style="680" bestFit="1" customWidth="1"/>
    <col min="14871" max="14871" width="1.6640625" style="680" customWidth="1"/>
    <col min="14872" max="14873" width="3.44140625" style="680" bestFit="1" customWidth="1"/>
    <col min="14874" max="14874" width="1.6640625" style="680" customWidth="1"/>
    <col min="14875" max="14876" width="3.44140625" style="680" bestFit="1" customWidth="1"/>
    <col min="14877" max="14877" width="3.77734375" style="680" customWidth="1"/>
    <col min="14878" max="14878" width="0.44140625" style="680" customWidth="1"/>
    <col min="14879" max="14882" width="1.109375" style="680" customWidth="1"/>
    <col min="14883" max="14883" width="1.33203125" style="680" customWidth="1"/>
    <col min="14884" max="14884" width="1.21875" style="680" customWidth="1"/>
    <col min="14885" max="14885" width="1" style="680" customWidth="1"/>
    <col min="14886" max="14886" width="1.109375" style="680" customWidth="1"/>
    <col min="14887" max="15104" width="9" style="680"/>
    <col min="15105" max="15105" width="7.77734375" style="680" customWidth="1"/>
    <col min="15106" max="15106" width="3.44140625" style="680" customWidth="1"/>
    <col min="15107" max="15108" width="4.21875" style="680" bestFit="1" customWidth="1"/>
    <col min="15109" max="15109" width="1.6640625" style="680" customWidth="1"/>
    <col min="15110" max="15111" width="4.21875" style="680" bestFit="1" customWidth="1"/>
    <col min="15112" max="15112" width="1.6640625" style="680" customWidth="1"/>
    <col min="15113" max="15114" width="4.21875" style="680" bestFit="1" customWidth="1"/>
    <col min="15115" max="15115" width="1.6640625" style="680" customWidth="1"/>
    <col min="15116" max="15117" width="3.44140625" style="680" bestFit="1" customWidth="1"/>
    <col min="15118" max="15118" width="1.6640625" style="680" customWidth="1"/>
    <col min="15119" max="15120" width="3.44140625" style="680" bestFit="1" customWidth="1"/>
    <col min="15121" max="15121" width="1.6640625" style="680" customWidth="1"/>
    <col min="15122" max="15123" width="3.44140625" style="680" bestFit="1" customWidth="1"/>
    <col min="15124" max="15124" width="1.6640625" style="680" customWidth="1"/>
    <col min="15125" max="15126" width="3.44140625" style="680" bestFit="1" customWidth="1"/>
    <col min="15127" max="15127" width="1.6640625" style="680" customWidth="1"/>
    <col min="15128" max="15129" width="3.44140625" style="680" bestFit="1" customWidth="1"/>
    <col min="15130" max="15130" width="1.6640625" style="680" customWidth="1"/>
    <col min="15131" max="15132" width="3.44140625" style="680" bestFit="1" customWidth="1"/>
    <col min="15133" max="15133" width="3.77734375" style="680" customWidth="1"/>
    <col min="15134" max="15134" width="0.44140625" style="680" customWidth="1"/>
    <col min="15135" max="15138" width="1.109375" style="680" customWidth="1"/>
    <col min="15139" max="15139" width="1.33203125" style="680" customWidth="1"/>
    <col min="15140" max="15140" width="1.21875" style="680" customWidth="1"/>
    <col min="15141" max="15141" width="1" style="680" customWidth="1"/>
    <col min="15142" max="15142" width="1.109375" style="680" customWidth="1"/>
    <col min="15143" max="15360" width="9" style="680"/>
    <col min="15361" max="15361" width="7.77734375" style="680" customWidth="1"/>
    <col min="15362" max="15362" width="3.44140625" style="680" customWidth="1"/>
    <col min="15363" max="15364" width="4.21875" style="680" bestFit="1" customWidth="1"/>
    <col min="15365" max="15365" width="1.6640625" style="680" customWidth="1"/>
    <col min="15366" max="15367" width="4.21875" style="680" bestFit="1" customWidth="1"/>
    <col min="15368" max="15368" width="1.6640625" style="680" customWidth="1"/>
    <col min="15369" max="15370" width="4.21875" style="680" bestFit="1" customWidth="1"/>
    <col min="15371" max="15371" width="1.6640625" style="680" customWidth="1"/>
    <col min="15372" max="15373" width="3.44140625" style="680" bestFit="1" customWidth="1"/>
    <col min="15374" max="15374" width="1.6640625" style="680" customWidth="1"/>
    <col min="15375" max="15376" width="3.44140625" style="680" bestFit="1" customWidth="1"/>
    <col min="15377" max="15377" width="1.6640625" style="680" customWidth="1"/>
    <col min="15378" max="15379" width="3.44140625" style="680" bestFit="1" customWidth="1"/>
    <col min="15380" max="15380" width="1.6640625" style="680" customWidth="1"/>
    <col min="15381" max="15382" width="3.44140625" style="680" bestFit="1" customWidth="1"/>
    <col min="15383" max="15383" width="1.6640625" style="680" customWidth="1"/>
    <col min="15384" max="15385" width="3.44140625" style="680" bestFit="1" customWidth="1"/>
    <col min="15386" max="15386" width="1.6640625" style="680" customWidth="1"/>
    <col min="15387" max="15388" width="3.44140625" style="680" bestFit="1" customWidth="1"/>
    <col min="15389" max="15389" width="3.77734375" style="680" customWidth="1"/>
    <col min="15390" max="15390" width="0.44140625" style="680" customWidth="1"/>
    <col min="15391" max="15394" width="1.109375" style="680" customWidth="1"/>
    <col min="15395" max="15395" width="1.33203125" style="680" customWidth="1"/>
    <col min="15396" max="15396" width="1.21875" style="680" customWidth="1"/>
    <col min="15397" max="15397" width="1" style="680" customWidth="1"/>
    <col min="15398" max="15398" width="1.109375" style="680" customWidth="1"/>
    <col min="15399" max="15616" width="9" style="680"/>
    <col min="15617" max="15617" width="7.77734375" style="680" customWidth="1"/>
    <col min="15618" max="15618" width="3.44140625" style="680" customWidth="1"/>
    <col min="15619" max="15620" width="4.21875" style="680" bestFit="1" customWidth="1"/>
    <col min="15621" max="15621" width="1.6640625" style="680" customWidth="1"/>
    <col min="15622" max="15623" width="4.21875" style="680" bestFit="1" customWidth="1"/>
    <col min="15624" max="15624" width="1.6640625" style="680" customWidth="1"/>
    <col min="15625" max="15626" width="4.21875" style="680" bestFit="1" customWidth="1"/>
    <col min="15627" max="15627" width="1.6640625" style="680" customWidth="1"/>
    <col min="15628" max="15629" width="3.44140625" style="680" bestFit="1" customWidth="1"/>
    <col min="15630" max="15630" width="1.6640625" style="680" customWidth="1"/>
    <col min="15631" max="15632" width="3.44140625" style="680" bestFit="1" customWidth="1"/>
    <col min="15633" max="15633" width="1.6640625" style="680" customWidth="1"/>
    <col min="15634" max="15635" width="3.44140625" style="680" bestFit="1" customWidth="1"/>
    <col min="15636" max="15636" width="1.6640625" style="680" customWidth="1"/>
    <col min="15637" max="15638" width="3.44140625" style="680" bestFit="1" customWidth="1"/>
    <col min="15639" max="15639" width="1.6640625" style="680" customWidth="1"/>
    <col min="15640" max="15641" width="3.44140625" style="680" bestFit="1" customWidth="1"/>
    <col min="15642" max="15642" width="1.6640625" style="680" customWidth="1"/>
    <col min="15643" max="15644" width="3.44140625" style="680" bestFit="1" customWidth="1"/>
    <col min="15645" max="15645" width="3.77734375" style="680" customWidth="1"/>
    <col min="15646" max="15646" width="0.44140625" style="680" customWidth="1"/>
    <col min="15647" max="15650" width="1.109375" style="680" customWidth="1"/>
    <col min="15651" max="15651" width="1.33203125" style="680" customWidth="1"/>
    <col min="15652" max="15652" width="1.21875" style="680" customWidth="1"/>
    <col min="15653" max="15653" width="1" style="680" customWidth="1"/>
    <col min="15654" max="15654" width="1.109375" style="680" customWidth="1"/>
    <col min="15655" max="15872" width="9" style="680"/>
    <col min="15873" max="15873" width="7.77734375" style="680" customWidth="1"/>
    <col min="15874" max="15874" width="3.44140625" style="680" customWidth="1"/>
    <col min="15875" max="15876" width="4.21875" style="680" bestFit="1" customWidth="1"/>
    <col min="15877" max="15877" width="1.6640625" style="680" customWidth="1"/>
    <col min="15878" max="15879" width="4.21875" style="680" bestFit="1" customWidth="1"/>
    <col min="15880" max="15880" width="1.6640625" style="680" customWidth="1"/>
    <col min="15881" max="15882" width="4.21875" style="680" bestFit="1" customWidth="1"/>
    <col min="15883" max="15883" width="1.6640625" style="680" customWidth="1"/>
    <col min="15884" max="15885" width="3.44140625" style="680" bestFit="1" customWidth="1"/>
    <col min="15886" max="15886" width="1.6640625" style="680" customWidth="1"/>
    <col min="15887" max="15888" width="3.44140625" style="680" bestFit="1" customWidth="1"/>
    <col min="15889" max="15889" width="1.6640625" style="680" customWidth="1"/>
    <col min="15890" max="15891" width="3.44140625" style="680" bestFit="1" customWidth="1"/>
    <col min="15892" max="15892" width="1.6640625" style="680" customWidth="1"/>
    <col min="15893" max="15894" width="3.44140625" style="680" bestFit="1" customWidth="1"/>
    <col min="15895" max="15895" width="1.6640625" style="680" customWidth="1"/>
    <col min="15896" max="15897" width="3.44140625" style="680" bestFit="1" customWidth="1"/>
    <col min="15898" max="15898" width="1.6640625" style="680" customWidth="1"/>
    <col min="15899" max="15900" width="3.44140625" style="680" bestFit="1" customWidth="1"/>
    <col min="15901" max="15901" width="3.77734375" style="680" customWidth="1"/>
    <col min="15902" max="15902" width="0.44140625" style="680" customWidth="1"/>
    <col min="15903" max="15906" width="1.109375" style="680" customWidth="1"/>
    <col min="15907" max="15907" width="1.33203125" style="680" customWidth="1"/>
    <col min="15908" max="15908" width="1.21875" style="680" customWidth="1"/>
    <col min="15909" max="15909" width="1" style="680" customWidth="1"/>
    <col min="15910" max="15910" width="1.109375" style="680" customWidth="1"/>
    <col min="15911" max="16128" width="9" style="680"/>
    <col min="16129" max="16129" width="7.77734375" style="680" customWidth="1"/>
    <col min="16130" max="16130" width="3.44140625" style="680" customWidth="1"/>
    <col min="16131" max="16132" width="4.21875" style="680" bestFit="1" customWidth="1"/>
    <col min="16133" max="16133" width="1.6640625" style="680" customWidth="1"/>
    <col min="16134" max="16135" width="4.21875" style="680" bestFit="1" customWidth="1"/>
    <col min="16136" max="16136" width="1.6640625" style="680" customWidth="1"/>
    <col min="16137" max="16138" width="4.21875" style="680" bestFit="1" customWidth="1"/>
    <col min="16139" max="16139" width="1.6640625" style="680" customWidth="1"/>
    <col min="16140" max="16141" width="3.44140625" style="680" bestFit="1" customWidth="1"/>
    <col min="16142" max="16142" width="1.6640625" style="680" customWidth="1"/>
    <col min="16143" max="16144" width="3.44140625" style="680" bestFit="1" customWidth="1"/>
    <col min="16145" max="16145" width="1.6640625" style="680" customWidth="1"/>
    <col min="16146" max="16147" width="3.44140625" style="680" bestFit="1" customWidth="1"/>
    <col min="16148" max="16148" width="1.6640625" style="680" customWidth="1"/>
    <col min="16149" max="16150" width="3.44140625" style="680" bestFit="1" customWidth="1"/>
    <col min="16151" max="16151" width="1.6640625" style="680" customWidth="1"/>
    <col min="16152" max="16153" width="3.44140625" style="680" bestFit="1" customWidth="1"/>
    <col min="16154" max="16154" width="1.6640625" style="680" customWidth="1"/>
    <col min="16155" max="16156" width="3.44140625" style="680" bestFit="1" customWidth="1"/>
    <col min="16157" max="16157" width="3.77734375" style="680" customWidth="1"/>
    <col min="16158" max="16158" width="0.44140625" style="680" customWidth="1"/>
    <col min="16159" max="16162" width="1.109375" style="680" customWidth="1"/>
    <col min="16163" max="16163" width="1.33203125" style="680" customWidth="1"/>
    <col min="16164" max="16164" width="1.21875" style="680" customWidth="1"/>
    <col min="16165" max="16165" width="1" style="680" customWidth="1"/>
    <col min="16166" max="16166" width="1.109375" style="680" customWidth="1"/>
    <col min="16167" max="16384" width="9" style="680"/>
  </cols>
  <sheetData>
    <row r="1" spans="1:47" ht="12.6" thickBot="1">
      <c r="A1" s="981" t="s">
        <v>529</v>
      </c>
      <c r="F1" s="1026" t="s">
        <v>1103</v>
      </c>
      <c r="Z1" s="2451" t="str" cm="1">
        <f t="array" aca="1" ref="Z1" ca="1">INDIRECT("'学校入力シート（要入力）'!$J$42")&amp;"年度版"</f>
        <v>2025年度版</v>
      </c>
      <c r="AA1" s="2452"/>
      <c r="AB1" s="2452"/>
      <c r="AC1" s="2452"/>
    </row>
    <row r="2" spans="1:47" ht="12" customHeight="1">
      <c r="Z2" s="2453" t="s">
        <v>526</v>
      </c>
      <c r="AA2" s="2454"/>
      <c r="AB2" s="2454"/>
      <c r="AC2" s="2455"/>
    </row>
    <row r="3" spans="1:47" ht="7.5" customHeight="1" thickBot="1">
      <c r="A3" s="981"/>
      <c r="Z3" s="2456"/>
      <c r="AA3" s="2457"/>
      <c r="AB3" s="2457"/>
      <c r="AC3" s="2458"/>
    </row>
    <row r="4" spans="1:47">
      <c r="A4" s="680" t="s">
        <v>624</v>
      </c>
      <c r="B4" s="685"/>
      <c r="C4" s="685"/>
      <c r="D4" s="685"/>
      <c r="E4" s="685"/>
      <c r="F4" s="685"/>
      <c r="G4" s="685"/>
      <c r="H4" s="685"/>
      <c r="I4" s="685"/>
      <c r="J4" s="685"/>
      <c r="K4" s="685"/>
      <c r="L4" s="685"/>
      <c r="M4" s="685"/>
      <c r="N4" s="685"/>
      <c r="O4" s="685"/>
      <c r="P4" s="685"/>
      <c r="Q4" s="685"/>
      <c r="R4" s="685"/>
      <c r="S4" s="685"/>
      <c r="T4" s="685"/>
      <c r="U4" s="685"/>
      <c r="V4" s="685"/>
      <c r="W4" s="686"/>
      <c r="X4" s="685"/>
      <c r="Y4" s="685"/>
      <c r="Z4" s="685"/>
      <c r="AA4" s="685"/>
      <c r="AB4" s="685"/>
      <c r="AC4" s="685"/>
    </row>
    <row r="5" spans="1:47">
      <c r="A5" s="2471"/>
      <c r="B5" s="2463">
        <v>2</v>
      </c>
      <c r="C5" s="2412"/>
      <c r="D5" s="2412"/>
      <c r="E5" s="2412"/>
      <c r="F5" s="2412"/>
      <c r="G5" s="2412">
        <v>4</v>
      </c>
      <c r="H5" s="2412"/>
      <c r="I5" s="2412"/>
      <c r="J5" s="2412"/>
      <c r="K5" s="2412"/>
      <c r="L5" s="2412"/>
      <c r="M5" s="2412">
        <v>6</v>
      </c>
      <c r="N5" s="2412"/>
      <c r="O5" s="2412"/>
      <c r="P5" s="2412"/>
      <c r="Q5" s="2412"/>
      <c r="R5" s="2412"/>
      <c r="S5" s="2412">
        <v>8</v>
      </c>
      <c r="T5" s="2412"/>
      <c r="U5" s="2412"/>
      <c r="V5" s="2412"/>
      <c r="W5" s="2412"/>
      <c r="X5" s="2412"/>
      <c r="Y5" s="2412">
        <v>10</v>
      </c>
      <c r="Z5" s="2412"/>
      <c r="AA5" s="2412"/>
      <c r="AB5" s="2412"/>
      <c r="AC5" s="2412"/>
    </row>
    <row r="6" spans="1:47">
      <c r="A6" s="2472"/>
      <c r="B6" s="2460">
        <v>1</v>
      </c>
      <c r="C6" s="2415"/>
      <c r="D6" s="2461">
        <v>2</v>
      </c>
      <c r="E6" s="2415"/>
      <c r="F6" s="2417"/>
      <c r="G6" s="2462">
        <v>3</v>
      </c>
      <c r="H6" s="2415"/>
      <c r="I6" s="2415"/>
      <c r="J6" s="2461">
        <v>4</v>
      </c>
      <c r="K6" s="2415"/>
      <c r="L6" s="2418"/>
      <c r="M6" s="2460">
        <v>5</v>
      </c>
      <c r="N6" s="2415"/>
      <c r="O6" s="2415"/>
      <c r="P6" s="2461">
        <v>6</v>
      </c>
      <c r="Q6" s="2415"/>
      <c r="R6" s="2417"/>
      <c r="S6" s="2462">
        <v>7</v>
      </c>
      <c r="T6" s="2415"/>
      <c r="U6" s="2415"/>
      <c r="V6" s="2461">
        <v>8</v>
      </c>
      <c r="W6" s="2415"/>
      <c r="X6" s="2418"/>
      <c r="Y6" s="2460">
        <v>9</v>
      </c>
      <c r="Z6" s="2415"/>
      <c r="AA6" s="2415"/>
      <c r="AB6" s="2461">
        <v>10</v>
      </c>
      <c r="AC6" s="2418"/>
    </row>
    <row r="7" spans="1:47" ht="12.75" customHeight="1">
      <c r="A7" s="687" t="s">
        <v>1140</v>
      </c>
      <c r="B7" s="2473" t="s">
        <v>1107</v>
      </c>
      <c r="C7" s="2449"/>
      <c r="D7" s="2449"/>
      <c r="E7" s="2449"/>
      <c r="F7" s="2449"/>
      <c r="G7" s="2474" t="s">
        <v>1108</v>
      </c>
      <c r="H7" s="2449"/>
      <c r="I7" s="2449"/>
      <c r="J7" s="2449"/>
      <c r="K7" s="2449"/>
      <c r="L7" s="2449"/>
      <c r="M7" s="2474" t="s">
        <v>1109</v>
      </c>
      <c r="N7" s="2449"/>
      <c r="O7" s="2449"/>
      <c r="P7" s="2449"/>
      <c r="Q7" s="2449"/>
      <c r="R7" s="2449"/>
      <c r="S7" s="2474" t="s">
        <v>1110</v>
      </c>
      <c r="T7" s="2449"/>
      <c r="U7" s="2449"/>
      <c r="V7" s="2449"/>
      <c r="W7" s="2449"/>
      <c r="X7" s="2449"/>
      <c r="Y7" s="2474" t="s">
        <v>1111</v>
      </c>
      <c r="Z7" s="2449"/>
      <c r="AA7" s="2449"/>
      <c r="AB7" s="2449"/>
      <c r="AC7" s="2449"/>
    </row>
    <row r="8" spans="1:47" ht="12.75" customHeight="1">
      <c r="A8" s="1091" t="s">
        <v>1141</v>
      </c>
      <c r="B8" s="1092" t="s">
        <v>512</v>
      </c>
      <c r="C8" s="1093">
        <v>-0.38044225999999992</v>
      </c>
      <c r="D8" s="1094">
        <v>-0.38044224999999998</v>
      </c>
      <c r="E8" s="1095" t="s">
        <v>512</v>
      </c>
      <c r="F8" s="1093">
        <v>-0.30811059000000002</v>
      </c>
      <c r="G8" s="1094">
        <v>-0.30811058000000002</v>
      </c>
      <c r="H8" s="1095" t="s">
        <v>512</v>
      </c>
      <c r="I8" s="1093">
        <v>-0.21249163999999998</v>
      </c>
      <c r="J8" s="1094">
        <v>-0.21249162999999999</v>
      </c>
      <c r="K8" s="1095" t="s">
        <v>512</v>
      </c>
      <c r="L8" s="1093">
        <v>-0.13245335</v>
      </c>
      <c r="M8" s="1094">
        <v>-0.13245334</v>
      </c>
      <c r="N8" s="1095" t="s">
        <v>512</v>
      </c>
      <c r="O8" s="1093">
        <v>-9.809184E-2</v>
      </c>
      <c r="P8" s="1094">
        <v>-9.8091830000000005E-2</v>
      </c>
      <c r="Q8" s="1095" t="s">
        <v>512</v>
      </c>
      <c r="R8" s="1093">
        <v>-4.5898479999999998E-2</v>
      </c>
      <c r="S8" s="1094">
        <v>-4.5898469999999997E-2</v>
      </c>
      <c r="T8" s="1095" t="s">
        <v>512</v>
      </c>
      <c r="U8" s="1093">
        <v>-1.128287E-2</v>
      </c>
      <c r="V8" s="1094">
        <v>-1.128286E-2</v>
      </c>
      <c r="W8" s="1096" t="s">
        <v>512</v>
      </c>
      <c r="X8" s="1093">
        <v>1.788588E-2</v>
      </c>
      <c r="Y8" s="1094">
        <v>1.7885890000000002E-2</v>
      </c>
      <c r="Z8" s="1095" t="s">
        <v>512</v>
      </c>
      <c r="AA8" s="1093">
        <v>4.3453840000000001E-2</v>
      </c>
      <c r="AB8" s="1094">
        <v>4.3453850000000002E-2</v>
      </c>
      <c r="AC8" s="1097" t="s">
        <v>512</v>
      </c>
    </row>
    <row r="9" spans="1:47" ht="12.75" customHeight="1">
      <c r="A9" s="1098" t="s">
        <v>1142</v>
      </c>
      <c r="B9" s="2438" t="s">
        <v>531</v>
      </c>
      <c r="C9" s="2469"/>
      <c r="D9" s="2469"/>
      <c r="E9" s="2469"/>
      <c r="F9" s="2470"/>
      <c r="G9" s="2438" t="s">
        <v>536</v>
      </c>
      <c r="H9" s="2469"/>
      <c r="I9" s="2469"/>
      <c r="J9" s="2469"/>
      <c r="K9" s="2469"/>
      <c r="L9" s="2470"/>
      <c r="M9" s="2438" t="s">
        <v>849</v>
      </c>
      <c r="N9" s="2469"/>
      <c r="O9" s="2469"/>
      <c r="P9" s="2469"/>
      <c r="Q9" s="2469"/>
      <c r="R9" s="2470"/>
      <c r="S9" s="2438" t="s">
        <v>537</v>
      </c>
      <c r="T9" s="2469"/>
      <c r="U9" s="2469"/>
      <c r="V9" s="2469"/>
      <c r="W9" s="2469"/>
      <c r="X9" s="2470"/>
      <c r="Y9" s="2438" t="s">
        <v>532</v>
      </c>
      <c r="Z9" s="2469"/>
      <c r="AA9" s="2469"/>
      <c r="AB9" s="2469"/>
      <c r="AC9" s="2470"/>
      <c r="AM9" s="1076"/>
      <c r="AN9" s="1076"/>
      <c r="AO9" s="1076"/>
      <c r="AP9" s="1076"/>
      <c r="AQ9" s="1076"/>
      <c r="AR9" s="1076"/>
      <c r="AS9" s="1076"/>
      <c r="AT9" s="1076"/>
      <c r="AU9" s="1076"/>
    </row>
    <row r="10" spans="1:47" ht="9" customHeight="1">
      <c r="A10" s="686"/>
      <c r="B10" s="685"/>
      <c r="C10" s="685"/>
      <c r="D10" s="685"/>
      <c r="E10" s="685"/>
      <c r="F10" s="685"/>
      <c r="G10" s="685"/>
      <c r="H10" s="685"/>
      <c r="I10" s="685"/>
      <c r="J10" s="685"/>
      <c r="K10" s="685"/>
      <c r="L10" s="685"/>
      <c r="M10" s="685"/>
      <c r="N10" s="685"/>
      <c r="O10" s="685"/>
      <c r="P10" s="685"/>
      <c r="Q10" s="685"/>
      <c r="R10" s="685"/>
      <c r="S10" s="685"/>
      <c r="T10" s="685"/>
      <c r="U10" s="685"/>
      <c r="V10" s="685"/>
      <c r="W10" s="686"/>
      <c r="X10" s="685"/>
      <c r="Y10" s="685"/>
      <c r="Z10" s="685"/>
      <c r="AA10" s="685"/>
      <c r="AB10" s="685"/>
      <c r="AC10" s="685"/>
    </row>
    <row r="11" spans="1:47">
      <c r="A11" s="686" t="s">
        <v>539</v>
      </c>
      <c r="B11" s="685"/>
      <c r="C11" s="685"/>
      <c r="D11" s="685"/>
      <c r="E11" s="685"/>
      <c r="F11" s="685"/>
      <c r="G11" s="685"/>
      <c r="H11" s="685"/>
      <c r="I11" s="685"/>
      <c r="J11" s="685"/>
      <c r="K11" s="685"/>
      <c r="L11" s="685"/>
      <c r="M11" s="685"/>
      <c r="N11" s="685"/>
      <c r="O11" s="685"/>
      <c r="P11" s="685"/>
      <c r="Q11" s="685"/>
      <c r="R11" s="685"/>
      <c r="S11" s="685"/>
      <c r="T11" s="685"/>
      <c r="U11" s="685"/>
      <c r="V11" s="685"/>
      <c r="W11" s="686"/>
      <c r="X11" s="685"/>
      <c r="Y11" s="685"/>
      <c r="Z11" s="685"/>
      <c r="AA11" s="685"/>
      <c r="AB11" s="685"/>
      <c r="AC11" s="685"/>
    </row>
    <row r="12" spans="1:47">
      <c r="A12" s="2471"/>
      <c r="B12" s="2432">
        <v>2</v>
      </c>
      <c r="C12" s="2467"/>
      <c r="D12" s="2467"/>
      <c r="E12" s="2467"/>
      <c r="F12" s="2468"/>
      <c r="G12" s="2423">
        <v>4</v>
      </c>
      <c r="H12" s="2467"/>
      <c r="I12" s="2467"/>
      <c r="J12" s="2467"/>
      <c r="K12" s="2467"/>
      <c r="L12" s="2468"/>
      <c r="M12" s="2423">
        <v>6</v>
      </c>
      <c r="N12" s="2467"/>
      <c r="O12" s="2467"/>
      <c r="P12" s="2467"/>
      <c r="Q12" s="2467"/>
      <c r="R12" s="2468"/>
      <c r="S12" s="2423">
        <v>8</v>
      </c>
      <c r="T12" s="2467"/>
      <c r="U12" s="2467"/>
      <c r="V12" s="2467"/>
      <c r="W12" s="2467"/>
      <c r="X12" s="2468"/>
      <c r="Y12" s="2423">
        <v>10</v>
      </c>
      <c r="Z12" s="2467"/>
      <c r="AA12" s="2467"/>
      <c r="AB12" s="2467"/>
      <c r="AC12" s="2468"/>
    </row>
    <row r="13" spans="1:47">
      <c r="A13" s="2472"/>
      <c r="B13" s="2425">
        <v>1</v>
      </c>
      <c r="C13" s="2465"/>
      <c r="D13" s="2427">
        <v>2</v>
      </c>
      <c r="E13" s="2464"/>
      <c r="F13" s="2466"/>
      <c r="G13" s="2425">
        <v>3</v>
      </c>
      <c r="H13" s="2464"/>
      <c r="I13" s="2465"/>
      <c r="J13" s="2427">
        <v>4</v>
      </c>
      <c r="K13" s="2464"/>
      <c r="L13" s="2466"/>
      <c r="M13" s="2425">
        <v>5</v>
      </c>
      <c r="N13" s="2464"/>
      <c r="O13" s="2465"/>
      <c r="P13" s="2427">
        <v>6</v>
      </c>
      <c r="Q13" s="2464"/>
      <c r="R13" s="2466"/>
      <c r="S13" s="2425">
        <v>7</v>
      </c>
      <c r="T13" s="2464"/>
      <c r="U13" s="2465"/>
      <c r="V13" s="2427">
        <v>8</v>
      </c>
      <c r="W13" s="2464"/>
      <c r="X13" s="2466"/>
      <c r="Y13" s="2425">
        <v>9</v>
      </c>
      <c r="Z13" s="2464"/>
      <c r="AA13" s="2465"/>
      <c r="AB13" s="2427">
        <v>10</v>
      </c>
      <c r="AC13" s="2466"/>
    </row>
    <row r="14" spans="1:47" ht="12.75" customHeight="1">
      <c r="A14" s="687" t="s">
        <v>1140</v>
      </c>
      <c r="B14" s="2440" t="s">
        <v>1112</v>
      </c>
      <c r="C14" s="2441"/>
      <c r="D14" s="2441"/>
      <c r="E14" s="2441"/>
      <c r="F14" s="2441"/>
      <c r="G14" s="2442" t="s">
        <v>1113</v>
      </c>
      <c r="H14" s="2441"/>
      <c r="I14" s="2441"/>
      <c r="J14" s="2441"/>
      <c r="K14" s="2441"/>
      <c r="L14" s="2441"/>
      <c r="M14" s="2442" t="s">
        <v>1114</v>
      </c>
      <c r="N14" s="2441"/>
      <c r="O14" s="2441"/>
      <c r="P14" s="2441"/>
      <c r="Q14" s="2441"/>
      <c r="R14" s="2441"/>
      <c r="S14" s="2442" t="s">
        <v>1115</v>
      </c>
      <c r="T14" s="2441"/>
      <c r="U14" s="2441"/>
      <c r="V14" s="2441"/>
      <c r="W14" s="2441"/>
      <c r="X14" s="2441"/>
      <c r="Y14" s="2442" t="s">
        <v>1116</v>
      </c>
      <c r="Z14" s="2441"/>
      <c r="AA14" s="2441"/>
      <c r="AB14" s="2441"/>
      <c r="AC14" s="2441"/>
    </row>
    <row r="15" spans="1:47" ht="12.75" customHeight="1">
      <c r="A15" s="1091" t="s">
        <v>1141</v>
      </c>
      <c r="B15" s="1092" t="s">
        <v>512</v>
      </c>
      <c r="C15" s="1093">
        <v>0.83563953999999996</v>
      </c>
      <c r="D15" s="1094">
        <v>0.83563953000000002</v>
      </c>
      <c r="E15" s="1095" t="s">
        <v>512</v>
      </c>
      <c r="F15" s="1093">
        <v>0.73672051000000005</v>
      </c>
      <c r="G15" s="1094">
        <v>0.7367205</v>
      </c>
      <c r="H15" s="1095" t="s">
        <v>512</v>
      </c>
      <c r="I15" s="1093">
        <v>0.70512410999999997</v>
      </c>
      <c r="J15" s="1094">
        <v>0.70512409999999992</v>
      </c>
      <c r="K15" s="1095" t="s">
        <v>512</v>
      </c>
      <c r="L15" s="1093">
        <v>0.67471698000000002</v>
      </c>
      <c r="M15" s="1094">
        <v>0.67471696999999997</v>
      </c>
      <c r="N15" s="1095" t="s">
        <v>512</v>
      </c>
      <c r="O15" s="1093">
        <v>0.65295864000000003</v>
      </c>
      <c r="P15" s="1094">
        <v>0.65295862999999998</v>
      </c>
      <c r="Q15" s="1095" t="s">
        <v>512</v>
      </c>
      <c r="R15" s="1093">
        <v>0.62461135999999995</v>
      </c>
      <c r="S15" s="1094">
        <v>0.6246113499999999</v>
      </c>
      <c r="T15" s="1095" t="s">
        <v>512</v>
      </c>
      <c r="U15" s="1093">
        <v>0.59082632000000002</v>
      </c>
      <c r="V15" s="1094">
        <v>0.59082630999999997</v>
      </c>
      <c r="W15" s="1096" t="s">
        <v>512</v>
      </c>
      <c r="X15" s="1093">
        <v>0.54887291999999999</v>
      </c>
      <c r="Y15" s="1094">
        <v>0.54887290999999994</v>
      </c>
      <c r="Z15" s="1095" t="s">
        <v>512</v>
      </c>
      <c r="AA15" s="1093">
        <v>0.51814645000000004</v>
      </c>
      <c r="AB15" s="1094">
        <v>0.51814643999999999</v>
      </c>
      <c r="AC15" s="1097" t="s">
        <v>512</v>
      </c>
    </row>
    <row r="16" spans="1:47" ht="12.75" customHeight="1">
      <c r="A16" s="1098" t="s">
        <v>1142</v>
      </c>
      <c r="B16" s="2438" t="s">
        <v>532</v>
      </c>
      <c r="C16" s="2469"/>
      <c r="D16" s="2469"/>
      <c r="E16" s="2469"/>
      <c r="F16" s="2470"/>
      <c r="G16" s="2438" t="s">
        <v>537</v>
      </c>
      <c r="H16" s="2469"/>
      <c r="I16" s="2469"/>
      <c r="J16" s="2469"/>
      <c r="K16" s="2469"/>
      <c r="L16" s="2470"/>
      <c r="M16" s="2438" t="s">
        <v>849</v>
      </c>
      <c r="N16" s="2469"/>
      <c r="O16" s="2469"/>
      <c r="P16" s="2469"/>
      <c r="Q16" s="2469"/>
      <c r="R16" s="2470"/>
      <c r="S16" s="2438" t="s">
        <v>536</v>
      </c>
      <c r="T16" s="2469"/>
      <c r="U16" s="2469"/>
      <c r="V16" s="2469"/>
      <c r="W16" s="2469"/>
      <c r="X16" s="2470"/>
      <c r="Y16" s="2438" t="s">
        <v>531</v>
      </c>
      <c r="Z16" s="2469"/>
      <c r="AA16" s="2469"/>
      <c r="AB16" s="2469"/>
      <c r="AC16" s="2470"/>
    </row>
    <row r="17" spans="1:47" ht="9" customHeight="1">
      <c r="A17" s="686"/>
      <c r="B17" s="685"/>
      <c r="C17" s="685"/>
      <c r="D17" s="685"/>
      <c r="E17" s="685"/>
      <c r="F17" s="685"/>
      <c r="G17" s="685"/>
      <c r="H17" s="685"/>
      <c r="I17" s="685"/>
      <c r="J17" s="685"/>
      <c r="K17" s="685"/>
      <c r="L17" s="685"/>
      <c r="M17" s="685"/>
      <c r="N17" s="685"/>
      <c r="O17" s="685"/>
      <c r="P17" s="685"/>
      <c r="Q17" s="685"/>
      <c r="R17" s="685"/>
      <c r="S17" s="685"/>
      <c r="T17" s="685"/>
      <c r="U17" s="685"/>
      <c r="V17" s="685"/>
      <c r="W17" s="686"/>
      <c r="X17" s="685"/>
      <c r="Y17" s="685"/>
      <c r="Z17" s="685"/>
      <c r="AA17" s="685"/>
      <c r="AB17" s="685"/>
      <c r="AC17" s="685"/>
    </row>
    <row r="18" spans="1:47">
      <c r="A18" s="686" t="s">
        <v>1143</v>
      </c>
      <c r="B18" s="685"/>
      <c r="C18" s="685"/>
      <c r="D18" s="685"/>
      <c r="E18" s="685"/>
      <c r="F18" s="685"/>
      <c r="G18" s="685"/>
      <c r="H18" s="685"/>
      <c r="I18" s="685"/>
      <c r="J18" s="685"/>
      <c r="K18" s="685"/>
      <c r="L18" s="685"/>
      <c r="M18" s="685"/>
      <c r="N18" s="685"/>
      <c r="O18" s="685"/>
      <c r="P18" s="685"/>
      <c r="Q18" s="685"/>
      <c r="R18" s="685"/>
      <c r="S18" s="685"/>
      <c r="T18" s="685"/>
      <c r="U18" s="685"/>
      <c r="V18" s="685"/>
      <c r="W18" s="686"/>
      <c r="X18" s="685"/>
      <c r="Y18" s="685"/>
      <c r="Z18" s="685"/>
      <c r="AA18" s="685"/>
      <c r="AB18" s="685"/>
      <c r="AC18" s="685"/>
    </row>
    <row r="19" spans="1:47">
      <c r="A19" s="2471"/>
      <c r="B19" s="2432">
        <v>2</v>
      </c>
      <c r="C19" s="2467"/>
      <c r="D19" s="2467"/>
      <c r="E19" s="2467"/>
      <c r="F19" s="2468"/>
      <c r="G19" s="2423">
        <v>4</v>
      </c>
      <c r="H19" s="2467"/>
      <c r="I19" s="2467"/>
      <c r="J19" s="2467"/>
      <c r="K19" s="2467"/>
      <c r="L19" s="2468"/>
      <c r="M19" s="2423">
        <v>6</v>
      </c>
      <c r="N19" s="2467"/>
      <c r="O19" s="2467"/>
      <c r="P19" s="2467"/>
      <c r="Q19" s="2467"/>
      <c r="R19" s="2468"/>
      <c r="S19" s="2423">
        <v>8</v>
      </c>
      <c r="T19" s="2467"/>
      <c r="U19" s="2467"/>
      <c r="V19" s="2467"/>
      <c r="W19" s="2467"/>
      <c r="X19" s="2468"/>
      <c r="Y19" s="2423">
        <v>10</v>
      </c>
      <c r="Z19" s="2467"/>
      <c r="AA19" s="2467"/>
      <c r="AB19" s="2467"/>
      <c r="AC19" s="2468"/>
    </row>
    <row r="20" spans="1:47">
      <c r="A20" s="2472"/>
      <c r="B20" s="2425">
        <v>1</v>
      </c>
      <c r="C20" s="2465"/>
      <c r="D20" s="2427">
        <v>2</v>
      </c>
      <c r="E20" s="2464"/>
      <c r="F20" s="2466"/>
      <c r="G20" s="2425">
        <v>3</v>
      </c>
      <c r="H20" s="2464"/>
      <c r="I20" s="2465"/>
      <c r="J20" s="2427">
        <v>4</v>
      </c>
      <c r="K20" s="2464"/>
      <c r="L20" s="2466"/>
      <c r="M20" s="2425">
        <v>5</v>
      </c>
      <c r="N20" s="2464"/>
      <c r="O20" s="2465"/>
      <c r="P20" s="2427">
        <v>6</v>
      </c>
      <c r="Q20" s="2464"/>
      <c r="R20" s="2466"/>
      <c r="S20" s="2425">
        <v>7</v>
      </c>
      <c r="T20" s="2464"/>
      <c r="U20" s="2465"/>
      <c r="V20" s="2427">
        <v>8</v>
      </c>
      <c r="W20" s="2464"/>
      <c r="X20" s="2466"/>
      <c r="Y20" s="2425">
        <v>9</v>
      </c>
      <c r="Z20" s="2464"/>
      <c r="AA20" s="2465"/>
      <c r="AB20" s="2427">
        <v>10</v>
      </c>
      <c r="AC20" s="2466"/>
    </row>
    <row r="21" spans="1:47" ht="12.75" customHeight="1">
      <c r="A21" s="687" t="s">
        <v>1140</v>
      </c>
      <c r="B21" s="2440" t="s">
        <v>1117</v>
      </c>
      <c r="C21" s="2441"/>
      <c r="D21" s="2441"/>
      <c r="E21" s="2441"/>
      <c r="F21" s="2441"/>
      <c r="G21" s="2442" t="s">
        <v>1118</v>
      </c>
      <c r="H21" s="2441"/>
      <c r="I21" s="2441"/>
      <c r="J21" s="2441"/>
      <c r="K21" s="2441"/>
      <c r="L21" s="2441"/>
      <c r="M21" s="2445" t="s">
        <v>515</v>
      </c>
      <c r="N21" s="2446"/>
      <c r="O21" s="2446"/>
      <c r="P21" s="2446"/>
      <c r="Q21" s="2446"/>
      <c r="R21" s="2446"/>
      <c r="S21" s="2442" t="s">
        <v>1119</v>
      </c>
      <c r="T21" s="2441"/>
      <c r="U21" s="2441"/>
      <c r="V21" s="2441"/>
      <c r="W21" s="2441"/>
      <c r="X21" s="2441"/>
      <c r="Y21" s="2442" t="s">
        <v>1120</v>
      </c>
      <c r="Z21" s="2441"/>
      <c r="AA21" s="2441"/>
      <c r="AB21" s="2441"/>
      <c r="AC21" s="2441"/>
    </row>
    <row r="22" spans="1:47" ht="12.75" customHeight="1">
      <c r="A22" s="1091" t="s">
        <v>1141</v>
      </c>
      <c r="B22" s="1092" t="s">
        <v>512</v>
      </c>
      <c r="C22" s="1093">
        <v>1.98749044</v>
      </c>
      <c r="D22" s="1094">
        <v>1.98749043</v>
      </c>
      <c r="E22" s="1095" t="s">
        <v>512</v>
      </c>
      <c r="F22" s="1093">
        <v>1.73918588</v>
      </c>
      <c r="G22" s="1094">
        <v>1.73918587</v>
      </c>
      <c r="H22" s="1095" t="s">
        <v>512</v>
      </c>
      <c r="I22" s="1093">
        <v>1.5515514100000001</v>
      </c>
      <c r="J22" s="1094">
        <v>1.5515514000000001</v>
      </c>
      <c r="K22" s="1095" t="s">
        <v>512</v>
      </c>
      <c r="L22" s="1093">
        <v>1.3855927600000002</v>
      </c>
      <c r="M22" s="1094">
        <v>1.38559275</v>
      </c>
      <c r="N22" s="1095" t="s">
        <v>512</v>
      </c>
      <c r="O22" s="1093">
        <v>1.29302194</v>
      </c>
      <c r="P22" s="1094">
        <v>1.2930219300000001</v>
      </c>
      <c r="Q22" s="1095" t="s">
        <v>512</v>
      </c>
      <c r="R22" s="1093">
        <v>1.1924454900000001</v>
      </c>
      <c r="S22" s="1094">
        <v>1.1924454800000002</v>
      </c>
      <c r="T22" s="1095" t="s">
        <v>512</v>
      </c>
      <c r="U22" s="1093">
        <v>1.04890349</v>
      </c>
      <c r="V22" s="1094">
        <v>1.0489034800000001</v>
      </c>
      <c r="W22" s="1096" t="s">
        <v>512</v>
      </c>
      <c r="X22" s="1093">
        <v>0.97147575000000008</v>
      </c>
      <c r="Y22" s="1094">
        <v>0.97147573999999992</v>
      </c>
      <c r="Z22" s="1095" t="s">
        <v>512</v>
      </c>
      <c r="AA22" s="1093">
        <v>0.83244684000000002</v>
      </c>
      <c r="AB22" s="1094">
        <v>0.83244682999999997</v>
      </c>
      <c r="AC22" s="1097" t="s">
        <v>512</v>
      </c>
    </row>
    <row r="23" spans="1:47" ht="12.75" customHeight="1">
      <c r="A23" s="1098" t="s">
        <v>1142</v>
      </c>
      <c r="B23" s="2438" t="s">
        <v>524</v>
      </c>
      <c r="C23" s="2469"/>
      <c r="D23" s="2469"/>
      <c r="E23" s="2469"/>
      <c r="F23" s="2470"/>
      <c r="G23" s="2438" t="s">
        <v>517</v>
      </c>
      <c r="H23" s="2469"/>
      <c r="I23" s="2469"/>
      <c r="J23" s="2469"/>
      <c r="K23" s="2469"/>
      <c r="L23" s="2470"/>
      <c r="M23" s="2438" t="s">
        <v>523</v>
      </c>
      <c r="N23" s="2469"/>
      <c r="O23" s="2469"/>
      <c r="P23" s="2469"/>
      <c r="Q23" s="2469"/>
      <c r="R23" s="2470"/>
      <c r="S23" s="2438" t="s">
        <v>522</v>
      </c>
      <c r="T23" s="2469"/>
      <c r="U23" s="2469"/>
      <c r="V23" s="2469"/>
      <c r="W23" s="2469"/>
      <c r="X23" s="2470"/>
      <c r="Y23" s="2438" t="s">
        <v>521</v>
      </c>
      <c r="Z23" s="2469"/>
      <c r="AA23" s="2469"/>
      <c r="AB23" s="2469"/>
      <c r="AC23" s="2470"/>
    </row>
    <row r="24" spans="1:47" ht="9" customHeight="1">
      <c r="A24" s="686"/>
      <c r="B24" s="685"/>
      <c r="C24" s="685"/>
      <c r="D24" s="685"/>
      <c r="E24" s="685"/>
      <c r="F24" s="685"/>
      <c r="G24" s="685"/>
      <c r="H24" s="685"/>
      <c r="I24" s="685"/>
      <c r="J24" s="685"/>
      <c r="K24" s="685"/>
      <c r="L24" s="685"/>
      <c r="M24" s="685"/>
      <c r="N24" s="685"/>
      <c r="O24" s="685"/>
      <c r="P24" s="685"/>
      <c r="Q24" s="685"/>
      <c r="R24" s="685"/>
      <c r="S24" s="685"/>
      <c r="T24" s="685"/>
      <c r="U24" s="685"/>
      <c r="V24" s="685"/>
      <c r="W24" s="686"/>
      <c r="X24" s="685"/>
      <c r="Y24" s="685"/>
      <c r="Z24" s="685"/>
      <c r="AA24" s="685"/>
      <c r="AB24" s="685"/>
      <c r="AC24" s="685"/>
    </row>
    <row r="25" spans="1:47">
      <c r="A25" s="1053" t="s">
        <v>1144</v>
      </c>
      <c r="B25" s="685"/>
      <c r="C25" s="685"/>
      <c r="D25" s="685"/>
      <c r="E25" s="685"/>
      <c r="F25" s="685"/>
      <c r="G25" s="685"/>
      <c r="H25" s="685"/>
      <c r="I25" s="685"/>
      <c r="J25" s="685"/>
      <c r="K25" s="685"/>
      <c r="L25" s="685"/>
      <c r="M25" s="685"/>
      <c r="N25" s="685"/>
      <c r="O25" s="685"/>
      <c r="P25" s="685"/>
      <c r="Q25" s="685"/>
      <c r="R25" s="685"/>
      <c r="S25" s="685"/>
      <c r="T25" s="685"/>
      <c r="U25" s="685"/>
      <c r="V25" s="685"/>
      <c r="W25" s="686"/>
      <c r="X25" s="685"/>
      <c r="Y25" s="685"/>
      <c r="Z25" s="685"/>
      <c r="AA25" s="685"/>
      <c r="AB25" s="685"/>
      <c r="AC25" s="685"/>
    </row>
    <row r="26" spans="1:47">
      <c r="A26" s="2471"/>
      <c r="B26" s="2432">
        <v>2</v>
      </c>
      <c r="C26" s="2467"/>
      <c r="D26" s="2467"/>
      <c r="E26" s="2467"/>
      <c r="F26" s="2468"/>
      <c r="G26" s="2423">
        <v>4</v>
      </c>
      <c r="H26" s="2467"/>
      <c r="I26" s="2467"/>
      <c r="J26" s="2467"/>
      <c r="K26" s="2467"/>
      <c r="L26" s="2468"/>
      <c r="M26" s="2423">
        <v>6</v>
      </c>
      <c r="N26" s="2467"/>
      <c r="O26" s="2467"/>
      <c r="P26" s="2467"/>
      <c r="Q26" s="2467"/>
      <c r="R26" s="2468"/>
      <c r="S26" s="2423">
        <v>8</v>
      </c>
      <c r="T26" s="2467"/>
      <c r="U26" s="2467"/>
      <c r="V26" s="2467"/>
      <c r="W26" s="2467"/>
      <c r="X26" s="2468"/>
      <c r="Y26" s="2423">
        <v>10</v>
      </c>
      <c r="Z26" s="2467"/>
      <c r="AA26" s="2467"/>
      <c r="AB26" s="2467"/>
      <c r="AC26" s="2468"/>
    </row>
    <row r="27" spans="1:47">
      <c r="A27" s="2472"/>
      <c r="B27" s="2425">
        <v>1</v>
      </c>
      <c r="C27" s="2465"/>
      <c r="D27" s="2427">
        <v>2</v>
      </c>
      <c r="E27" s="2464"/>
      <c r="F27" s="2466"/>
      <c r="G27" s="2425">
        <v>3</v>
      </c>
      <c r="H27" s="2464"/>
      <c r="I27" s="2465"/>
      <c r="J27" s="2427">
        <v>4</v>
      </c>
      <c r="K27" s="2464"/>
      <c r="L27" s="2466"/>
      <c r="M27" s="2425">
        <v>5</v>
      </c>
      <c r="N27" s="2464"/>
      <c r="O27" s="2465"/>
      <c r="P27" s="2427">
        <v>6</v>
      </c>
      <c r="Q27" s="2464"/>
      <c r="R27" s="2466"/>
      <c r="S27" s="2425">
        <v>7</v>
      </c>
      <c r="T27" s="2464"/>
      <c r="U27" s="2465"/>
      <c r="V27" s="2427">
        <v>8</v>
      </c>
      <c r="W27" s="2464"/>
      <c r="X27" s="2466"/>
      <c r="Y27" s="2425">
        <v>9</v>
      </c>
      <c r="Z27" s="2464"/>
      <c r="AA27" s="2465"/>
      <c r="AB27" s="2427">
        <v>10</v>
      </c>
      <c r="AC27" s="2466"/>
    </row>
    <row r="28" spans="1:47" ht="12.75" customHeight="1">
      <c r="A28" s="687" t="s">
        <v>1140</v>
      </c>
      <c r="B28" s="2440" t="s">
        <v>1107</v>
      </c>
      <c r="C28" s="2441"/>
      <c r="D28" s="2441"/>
      <c r="E28" s="2441"/>
      <c r="F28" s="2441"/>
      <c r="G28" s="2442" t="s">
        <v>1121</v>
      </c>
      <c r="H28" s="2441"/>
      <c r="I28" s="2441"/>
      <c r="J28" s="2441"/>
      <c r="K28" s="2441"/>
      <c r="L28" s="2441"/>
      <c r="M28" s="2442" t="s">
        <v>1122</v>
      </c>
      <c r="N28" s="2441"/>
      <c r="O28" s="2441"/>
      <c r="P28" s="2441"/>
      <c r="Q28" s="2441"/>
      <c r="R28" s="2441"/>
      <c r="S28" s="2442" t="s">
        <v>1123</v>
      </c>
      <c r="T28" s="2441"/>
      <c r="U28" s="2441"/>
      <c r="V28" s="2441"/>
      <c r="W28" s="2441"/>
      <c r="X28" s="2441"/>
      <c r="Y28" s="2442" t="s">
        <v>1124</v>
      </c>
      <c r="Z28" s="2441"/>
      <c r="AA28" s="2441"/>
      <c r="AB28" s="2441"/>
      <c r="AC28" s="2441"/>
    </row>
    <row r="29" spans="1:47" ht="12.75" customHeight="1">
      <c r="A29" s="1091" t="s">
        <v>1141</v>
      </c>
      <c r="B29" s="1092" t="s">
        <v>512</v>
      </c>
      <c r="C29" s="1093">
        <v>-0.26058089000000001</v>
      </c>
      <c r="D29" s="1094">
        <v>-0.26058088000000001</v>
      </c>
      <c r="E29" s="1095" t="s">
        <v>512</v>
      </c>
      <c r="F29" s="1093">
        <v>-0.19865921</v>
      </c>
      <c r="G29" s="1094">
        <v>-0.19865919999999998</v>
      </c>
      <c r="H29" s="1095" t="s">
        <v>512</v>
      </c>
      <c r="I29" s="1093">
        <v>-0.12123977</v>
      </c>
      <c r="J29" s="1094">
        <v>-0.12123976</v>
      </c>
      <c r="K29" s="1095" t="s">
        <v>512</v>
      </c>
      <c r="L29" s="1093">
        <v>-5.99791E-2</v>
      </c>
      <c r="M29" s="1094">
        <v>-5.9979089999999999E-2</v>
      </c>
      <c r="N29" s="1095" t="s">
        <v>512</v>
      </c>
      <c r="O29" s="1093">
        <v>9.3614100000000006E-3</v>
      </c>
      <c r="P29" s="1094">
        <v>9.3614200000000005E-3</v>
      </c>
      <c r="Q29" s="1095" t="s">
        <v>512</v>
      </c>
      <c r="R29" s="1093">
        <v>5.1473999999999999E-2</v>
      </c>
      <c r="S29" s="1094">
        <v>5.1474010000000001E-2</v>
      </c>
      <c r="T29" s="1095" t="s">
        <v>512</v>
      </c>
      <c r="U29" s="1093">
        <v>7.1451480000000012E-2</v>
      </c>
      <c r="V29" s="1094">
        <v>7.1451490000000006E-2</v>
      </c>
      <c r="W29" s="1096" t="s">
        <v>512</v>
      </c>
      <c r="X29" s="1093">
        <v>9.422641000000001E-2</v>
      </c>
      <c r="Y29" s="1094">
        <v>9.4226419999999991E-2</v>
      </c>
      <c r="Z29" s="1095" t="s">
        <v>512</v>
      </c>
      <c r="AA29" s="1093">
        <v>0.12931490000000001</v>
      </c>
      <c r="AB29" s="1094">
        <v>0.12931491000000001</v>
      </c>
      <c r="AC29" s="1097" t="s">
        <v>512</v>
      </c>
      <c r="AM29" s="1076"/>
      <c r="AN29" s="1076"/>
      <c r="AO29" s="1076"/>
      <c r="AP29" s="1076"/>
      <c r="AQ29" s="1076"/>
      <c r="AR29" s="1076"/>
      <c r="AS29" s="1076"/>
      <c r="AT29" s="1076"/>
      <c r="AU29" s="1076"/>
    </row>
    <row r="30" spans="1:47" ht="12.75" customHeight="1">
      <c r="A30" s="1098" t="s">
        <v>1142</v>
      </c>
      <c r="B30" s="2438" t="s">
        <v>520</v>
      </c>
      <c r="C30" s="2469"/>
      <c r="D30" s="2469"/>
      <c r="E30" s="2469"/>
      <c r="F30" s="2470"/>
      <c r="G30" s="2438" t="s">
        <v>519</v>
      </c>
      <c r="H30" s="2469"/>
      <c r="I30" s="2469"/>
      <c r="J30" s="2469"/>
      <c r="K30" s="2469"/>
      <c r="L30" s="2470"/>
      <c r="M30" s="2438" t="s">
        <v>849</v>
      </c>
      <c r="N30" s="2469"/>
      <c r="O30" s="2469"/>
      <c r="P30" s="2469"/>
      <c r="Q30" s="2469"/>
      <c r="R30" s="2470"/>
      <c r="S30" s="2438" t="s">
        <v>518</v>
      </c>
      <c r="T30" s="2469"/>
      <c r="U30" s="2469"/>
      <c r="V30" s="2469"/>
      <c r="W30" s="2469"/>
      <c r="X30" s="2470"/>
      <c r="Y30" s="2438" t="s">
        <v>517</v>
      </c>
      <c r="Z30" s="2469"/>
      <c r="AA30" s="2469"/>
      <c r="AB30" s="2469"/>
      <c r="AC30" s="2470"/>
    </row>
    <row r="31" spans="1:47" ht="9" customHeight="1">
      <c r="A31" s="686"/>
      <c r="B31" s="685"/>
      <c r="C31" s="685"/>
      <c r="D31" s="685"/>
      <c r="E31" s="685"/>
      <c r="F31" s="685"/>
      <c r="G31" s="685"/>
      <c r="H31" s="685"/>
      <c r="I31" s="685"/>
      <c r="J31" s="685"/>
      <c r="K31" s="685"/>
      <c r="L31" s="685"/>
      <c r="M31" s="685"/>
      <c r="N31" s="685"/>
      <c r="O31" s="685"/>
      <c r="P31" s="685"/>
      <c r="Q31" s="685"/>
      <c r="R31" s="685"/>
      <c r="S31" s="685"/>
      <c r="T31" s="685"/>
      <c r="U31" s="685"/>
      <c r="V31" s="685"/>
      <c r="W31" s="686"/>
      <c r="X31" s="685"/>
      <c r="Y31" s="685"/>
      <c r="Z31" s="685"/>
      <c r="AA31" s="685"/>
      <c r="AB31" s="685"/>
      <c r="AC31" s="685"/>
    </row>
    <row r="32" spans="1:47">
      <c r="A32" s="686" t="s">
        <v>1145</v>
      </c>
      <c r="B32" s="685"/>
      <c r="C32" s="685"/>
      <c r="D32" s="685"/>
      <c r="E32" s="685"/>
      <c r="F32" s="685"/>
      <c r="G32" s="685"/>
      <c r="H32" s="685"/>
      <c r="I32" s="685"/>
      <c r="J32" s="685"/>
      <c r="K32" s="685"/>
      <c r="L32" s="685"/>
      <c r="M32" s="685"/>
      <c r="N32" s="685"/>
      <c r="O32" s="685"/>
      <c r="P32" s="685"/>
      <c r="Q32" s="685"/>
      <c r="R32" s="685"/>
      <c r="S32" s="685"/>
      <c r="T32" s="685"/>
      <c r="U32" s="685"/>
      <c r="V32" s="685"/>
      <c r="W32" s="686"/>
      <c r="X32" s="685"/>
      <c r="Y32" s="685"/>
      <c r="Z32" s="685"/>
      <c r="AA32" s="685"/>
      <c r="AB32" s="685"/>
      <c r="AC32" s="685"/>
    </row>
    <row r="33" spans="1:47">
      <c r="A33" s="2471"/>
      <c r="B33" s="2432">
        <v>2</v>
      </c>
      <c r="C33" s="2467"/>
      <c r="D33" s="2467"/>
      <c r="E33" s="2467"/>
      <c r="F33" s="2468"/>
      <c r="G33" s="2423">
        <v>4</v>
      </c>
      <c r="H33" s="2467"/>
      <c r="I33" s="2467"/>
      <c r="J33" s="2467"/>
      <c r="K33" s="2467"/>
      <c r="L33" s="2468"/>
      <c r="M33" s="2423">
        <v>6</v>
      </c>
      <c r="N33" s="2467"/>
      <c r="O33" s="2467"/>
      <c r="P33" s="2467"/>
      <c r="Q33" s="2467"/>
      <c r="R33" s="2468"/>
      <c r="S33" s="2423">
        <v>8</v>
      </c>
      <c r="T33" s="2467"/>
      <c r="U33" s="2467"/>
      <c r="V33" s="2467"/>
      <c r="W33" s="2467"/>
      <c r="X33" s="2468"/>
      <c r="Y33" s="2423">
        <v>10</v>
      </c>
      <c r="Z33" s="2467"/>
      <c r="AA33" s="2467"/>
      <c r="AB33" s="2467"/>
      <c r="AC33" s="2468"/>
    </row>
    <row r="34" spans="1:47">
      <c r="A34" s="2472"/>
      <c r="B34" s="2425">
        <v>1</v>
      </c>
      <c r="C34" s="2465"/>
      <c r="D34" s="2427">
        <v>2</v>
      </c>
      <c r="E34" s="2464"/>
      <c r="F34" s="2466"/>
      <c r="G34" s="2425">
        <v>3</v>
      </c>
      <c r="H34" s="2464"/>
      <c r="I34" s="2465"/>
      <c r="J34" s="2427">
        <v>4</v>
      </c>
      <c r="K34" s="2464"/>
      <c r="L34" s="2466"/>
      <c r="M34" s="2425">
        <v>5</v>
      </c>
      <c r="N34" s="2464"/>
      <c r="O34" s="2465"/>
      <c r="P34" s="2427">
        <v>6</v>
      </c>
      <c r="Q34" s="2464"/>
      <c r="R34" s="2466"/>
      <c r="S34" s="2425">
        <v>7</v>
      </c>
      <c r="T34" s="2464"/>
      <c r="U34" s="2465"/>
      <c r="V34" s="2427">
        <v>8</v>
      </c>
      <c r="W34" s="2464"/>
      <c r="X34" s="2466"/>
      <c r="Y34" s="2425">
        <v>9</v>
      </c>
      <c r="Z34" s="2464"/>
      <c r="AA34" s="2465"/>
      <c r="AB34" s="2427">
        <v>10</v>
      </c>
      <c r="AC34" s="2466"/>
    </row>
    <row r="35" spans="1:47" ht="12.75" customHeight="1">
      <c r="A35" s="687" t="s">
        <v>1140</v>
      </c>
      <c r="B35" s="2440" t="s">
        <v>1125</v>
      </c>
      <c r="C35" s="2441"/>
      <c r="D35" s="2441"/>
      <c r="E35" s="2441"/>
      <c r="F35" s="2441"/>
      <c r="G35" s="2442" t="s">
        <v>1126</v>
      </c>
      <c r="H35" s="2441"/>
      <c r="I35" s="2441"/>
      <c r="J35" s="2441"/>
      <c r="K35" s="2441"/>
      <c r="L35" s="2441"/>
      <c r="M35" s="2442" t="s">
        <v>515</v>
      </c>
      <c r="N35" s="2441"/>
      <c r="O35" s="2441"/>
      <c r="P35" s="2441"/>
      <c r="Q35" s="2441"/>
      <c r="R35" s="2441"/>
      <c r="S35" s="2442" t="s">
        <v>1127</v>
      </c>
      <c r="T35" s="2441"/>
      <c r="U35" s="2441"/>
      <c r="V35" s="2441"/>
      <c r="W35" s="2441"/>
      <c r="X35" s="2441"/>
      <c r="Y35" s="2442" t="s">
        <v>1128</v>
      </c>
      <c r="Z35" s="2441"/>
      <c r="AA35" s="2441"/>
      <c r="AB35" s="2441"/>
      <c r="AC35" s="2441"/>
    </row>
    <row r="36" spans="1:47" ht="12.75" customHeight="1">
      <c r="A36" s="1091" t="s">
        <v>1141</v>
      </c>
      <c r="B36" s="1092" t="s">
        <v>512</v>
      </c>
      <c r="C36" s="1093">
        <v>0.15577236</v>
      </c>
      <c r="D36" s="1094">
        <v>0.15577236999999999</v>
      </c>
      <c r="E36" s="1095" t="s">
        <v>512</v>
      </c>
      <c r="F36" s="1093">
        <v>0.20712095999999999</v>
      </c>
      <c r="G36" s="1094">
        <v>0.20712096999999999</v>
      </c>
      <c r="H36" s="1095" t="s">
        <v>512</v>
      </c>
      <c r="I36" s="1093">
        <v>0.24091482</v>
      </c>
      <c r="J36" s="1094">
        <v>0.24091483</v>
      </c>
      <c r="K36" s="1095" t="s">
        <v>512</v>
      </c>
      <c r="L36" s="1093">
        <v>0.37870767</v>
      </c>
      <c r="M36" s="1094">
        <v>0.37870767999999999</v>
      </c>
      <c r="N36" s="1095" t="s">
        <v>512</v>
      </c>
      <c r="O36" s="1093">
        <v>0.48669956000000009</v>
      </c>
      <c r="P36" s="1094">
        <v>0.48669957000000003</v>
      </c>
      <c r="Q36" s="1095" t="s">
        <v>512</v>
      </c>
      <c r="R36" s="1093">
        <v>0.60691139999999999</v>
      </c>
      <c r="S36" s="1094">
        <v>0.60691141000000004</v>
      </c>
      <c r="T36" s="1095" t="s">
        <v>512</v>
      </c>
      <c r="U36" s="1093">
        <v>0.76098423999999998</v>
      </c>
      <c r="V36" s="1094">
        <v>0.76098425000000003</v>
      </c>
      <c r="W36" s="1096" t="s">
        <v>512</v>
      </c>
      <c r="X36" s="1093">
        <v>0.91326544999999992</v>
      </c>
      <c r="Y36" s="1094">
        <v>0.91326545999999997</v>
      </c>
      <c r="Z36" s="1095" t="s">
        <v>512</v>
      </c>
      <c r="AA36" s="1093">
        <v>1.20488263</v>
      </c>
      <c r="AB36" s="1094">
        <v>1.2048826399999999</v>
      </c>
      <c r="AC36" s="1097" t="s">
        <v>512</v>
      </c>
      <c r="AM36" s="1076"/>
      <c r="AN36" s="1076"/>
      <c r="AO36" s="1076"/>
      <c r="AP36" s="1076"/>
      <c r="AQ36" s="1076"/>
      <c r="AR36" s="1076"/>
      <c r="AS36" s="1076"/>
      <c r="AT36" s="1076"/>
      <c r="AU36" s="1076"/>
    </row>
    <row r="37" spans="1:47" ht="12.75" customHeight="1">
      <c r="A37" s="1098" t="s">
        <v>1142</v>
      </c>
      <c r="B37" s="2438" t="s">
        <v>746</v>
      </c>
      <c r="C37" s="2469"/>
      <c r="D37" s="2469"/>
      <c r="E37" s="2469"/>
      <c r="F37" s="2470"/>
      <c r="G37" s="2438" t="s">
        <v>522</v>
      </c>
      <c r="H37" s="2469"/>
      <c r="I37" s="2469"/>
      <c r="J37" s="2469"/>
      <c r="K37" s="2469"/>
      <c r="L37" s="2470"/>
      <c r="M37" s="2438" t="s">
        <v>523</v>
      </c>
      <c r="N37" s="2469"/>
      <c r="O37" s="2469"/>
      <c r="P37" s="2469"/>
      <c r="Q37" s="2469"/>
      <c r="R37" s="2470"/>
      <c r="S37" s="2438" t="s">
        <v>747</v>
      </c>
      <c r="T37" s="2469"/>
      <c r="U37" s="2469"/>
      <c r="V37" s="2469"/>
      <c r="W37" s="2469"/>
      <c r="X37" s="2470"/>
      <c r="Y37" s="2438" t="s">
        <v>524</v>
      </c>
      <c r="Z37" s="2469"/>
      <c r="AA37" s="2469"/>
      <c r="AB37" s="2469"/>
      <c r="AC37" s="2470"/>
    </row>
    <row r="38" spans="1:47" ht="9" customHeight="1">
      <c r="A38" s="681"/>
      <c r="B38" s="1039"/>
      <c r="C38" s="1039"/>
      <c r="D38" s="1039"/>
      <c r="E38" s="1039"/>
      <c r="F38" s="1039"/>
      <c r="G38" s="1039"/>
      <c r="H38" s="1039"/>
      <c r="I38" s="1039"/>
      <c r="J38" s="1039"/>
      <c r="K38" s="1039"/>
      <c r="L38" s="1039"/>
      <c r="M38" s="1039"/>
      <c r="N38" s="1039"/>
      <c r="O38" s="1039"/>
      <c r="P38" s="1039"/>
      <c r="Q38" s="1039"/>
      <c r="R38" s="1039"/>
      <c r="S38" s="1039"/>
      <c r="T38" s="1039"/>
      <c r="U38" s="1039"/>
      <c r="V38" s="1039"/>
      <c r="W38" s="1039"/>
      <c r="X38" s="1039"/>
      <c r="Y38" s="1039"/>
      <c r="Z38" s="1039"/>
      <c r="AA38" s="1039"/>
      <c r="AB38" s="1039"/>
      <c r="AC38" s="1039"/>
    </row>
    <row r="39" spans="1:47">
      <c r="A39" s="680" t="s">
        <v>1146</v>
      </c>
    </row>
    <row r="40" spans="1:47">
      <c r="A40" s="2409"/>
      <c r="B40" s="2432">
        <v>2</v>
      </c>
      <c r="C40" s="2467"/>
      <c r="D40" s="2467"/>
      <c r="E40" s="2467"/>
      <c r="F40" s="2468"/>
      <c r="G40" s="2423">
        <v>4</v>
      </c>
      <c r="H40" s="2467"/>
      <c r="I40" s="2467"/>
      <c r="J40" s="2467"/>
      <c r="K40" s="2467"/>
      <c r="L40" s="2468"/>
      <c r="M40" s="2423">
        <v>6</v>
      </c>
      <c r="N40" s="2467"/>
      <c r="O40" s="2467"/>
      <c r="P40" s="2467"/>
      <c r="Q40" s="2467"/>
      <c r="R40" s="2468"/>
      <c r="S40" s="2423">
        <v>8</v>
      </c>
      <c r="T40" s="2467"/>
      <c r="U40" s="2467"/>
      <c r="V40" s="2467"/>
      <c r="W40" s="2467"/>
      <c r="X40" s="2468"/>
      <c r="Y40" s="2423">
        <v>10</v>
      </c>
      <c r="Z40" s="2467"/>
      <c r="AA40" s="2467"/>
      <c r="AB40" s="2467"/>
      <c r="AC40" s="2468"/>
    </row>
    <row r="41" spans="1:47">
      <c r="A41" s="2410"/>
      <c r="B41" s="2425">
        <v>1</v>
      </c>
      <c r="C41" s="2465"/>
      <c r="D41" s="2427">
        <v>2</v>
      </c>
      <c r="E41" s="2464"/>
      <c r="F41" s="2466"/>
      <c r="G41" s="2425">
        <v>3</v>
      </c>
      <c r="H41" s="2464"/>
      <c r="I41" s="2465"/>
      <c r="J41" s="2427">
        <v>4</v>
      </c>
      <c r="K41" s="2464"/>
      <c r="L41" s="2466"/>
      <c r="M41" s="2425">
        <v>5</v>
      </c>
      <c r="N41" s="2464"/>
      <c r="O41" s="2465"/>
      <c r="P41" s="2427">
        <v>6</v>
      </c>
      <c r="Q41" s="2464"/>
      <c r="R41" s="2466"/>
      <c r="S41" s="2425">
        <v>7</v>
      </c>
      <c r="T41" s="2464"/>
      <c r="U41" s="2465"/>
      <c r="V41" s="2427">
        <v>8</v>
      </c>
      <c r="W41" s="2464"/>
      <c r="X41" s="2466"/>
      <c r="Y41" s="2425">
        <v>9</v>
      </c>
      <c r="Z41" s="2464"/>
      <c r="AA41" s="2465"/>
      <c r="AB41" s="2427">
        <v>10</v>
      </c>
      <c r="AC41" s="2466"/>
    </row>
    <row r="42" spans="1:47" ht="12.75" customHeight="1">
      <c r="A42" s="1099" t="s">
        <v>1141</v>
      </c>
      <c r="B42" s="1100" t="s">
        <v>512</v>
      </c>
      <c r="C42" s="1101">
        <v>0.74821088999999996</v>
      </c>
      <c r="D42" s="1102">
        <v>0.74821087999999991</v>
      </c>
      <c r="E42" s="1103" t="s">
        <v>512</v>
      </c>
      <c r="F42" s="1101">
        <v>0.72057618999999984</v>
      </c>
      <c r="G42" s="1102">
        <v>0.7205761799999999</v>
      </c>
      <c r="H42" s="1103" t="s">
        <v>512</v>
      </c>
      <c r="I42" s="1101">
        <v>0.67856641999999989</v>
      </c>
      <c r="J42" s="1102">
        <v>0.67856640999999995</v>
      </c>
      <c r="K42" s="1103" t="s">
        <v>512</v>
      </c>
      <c r="L42" s="1101">
        <v>0.63624060999999998</v>
      </c>
      <c r="M42" s="1102">
        <v>0.63624059999999993</v>
      </c>
      <c r="N42" s="1103" t="s">
        <v>512</v>
      </c>
      <c r="O42" s="1101">
        <v>0.60264260000000003</v>
      </c>
      <c r="P42" s="1102">
        <v>0.60264258999999998</v>
      </c>
      <c r="Q42" s="1103" t="s">
        <v>512</v>
      </c>
      <c r="R42" s="1101">
        <v>0.58784691</v>
      </c>
      <c r="S42" s="1102">
        <v>0.58784689999999995</v>
      </c>
      <c r="T42" s="1103" t="s">
        <v>512</v>
      </c>
      <c r="U42" s="1101">
        <v>0.55318979999999995</v>
      </c>
      <c r="V42" s="1102">
        <v>0.5531897899999999</v>
      </c>
      <c r="W42" s="1104" t="s">
        <v>512</v>
      </c>
      <c r="X42" s="1101">
        <v>0.51471690999999997</v>
      </c>
      <c r="Y42" s="1102">
        <v>0.51471689999999992</v>
      </c>
      <c r="Z42" s="1103" t="s">
        <v>512</v>
      </c>
      <c r="AA42" s="1101">
        <v>0.43694760999999999</v>
      </c>
      <c r="AB42" s="1102">
        <v>0.43694760000000005</v>
      </c>
      <c r="AC42" s="1105" t="s">
        <v>512</v>
      </c>
      <c r="AM42" s="1076"/>
      <c r="AN42" s="1076"/>
      <c r="AO42" s="1076"/>
      <c r="AP42" s="1076"/>
      <c r="AQ42" s="1076"/>
      <c r="AR42" s="1076"/>
      <c r="AS42" s="1076"/>
      <c r="AT42" s="1076"/>
      <c r="AU42" s="1076"/>
    </row>
    <row r="43" spans="1:47" ht="9" customHeight="1"/>
    <row r="44" spans="1:47">
      <c r="A44" s="680" t="s">
        <v>1147</v>
      </c>
    </row>
    <row r="45" spans="1:47">
      <c r="A45" s="2409"/>
      <c r="B45" s="2432">
        <v>2</v>
      </c>
      <c r="C45" s="2467"/>
      <c r="D45" s="2467"/>
      <c r="E45" s="2467"/>
      <c r="F45" s="2468"/>
      <c r="G45" s="2423">
        <v>4</v>
      </c>
      <c r="H45" s="2467"/>
      <c r="I45" s="2467"/>
      <c r="J45" s="2467"/>
      <c r="K45" s="2467"/>
      <c r="L45" s="2468"/>
      <c r="M45" s="2423">
        <v>6</v>
      </c>
      <c r="N45" s="2467"/>
      <c r="O45" s="2467"/>
      <c r="P45" s="2467"/>
      <c r="Q45" s="2467"/>
      <c r="R45" s="2468"/>
      <c r="S45" s="2423">
        <v>8</v>
      </c>
      <c r="T45" s="2467"/>
      <c r="U45" s="2467"/>
      <c r="V45" s="2467"/>
      <c r="W45" s="2467"/>
      <c r="X45" s="2468"/>
      <c r="Y45" s="2423">
        <v>10</v>
      </c>
      <c r="Z45" s="2467"/>
      <c r="AA45" s="2467"/>
      <c r="AB45" s="2467"/>
      <c r="AC45" s="2468"/>
    </row>
    <row r="46" spans="1:47" ht="9.75" customHeight="1">
      <c r="A46" s="2410"/>
      <c r="B46" s="2425">
        <v>1</v>
      </c>
      <c r="C46" s="2465"/>
      <c r="D46" s="2427">
        <v>2</v>
      </c>
      <c r="E46" s="2464"/>
      <c r="F46" s="2466"/>
      <c r="G46" s="2425">
        <v>3</v>
      </c>
      <c r="H46" s="2464"/>
      <c r="I46" s="2465"/>
      <c r="J46" s="2427">
        <v>4</v>
      </c>
      <c r="K46" s="2464"/>
      <c r="L46" s="2466"/>
      <c r="M46" s="2425">
        <v>5</v>
      </c>
      <c r="N46" s="2464"/>
      <c r="O46" s="2465"/>
      <c r="P46" s="2427">
        <v>6</v>
      </c>
      <c r="Q46" s="2464"/>
      <c r="R46" s="2466"/>
      <c r="S46" s="2425">
        <v>7</v>
      </c>
      <c r="T46" s="2464"/>
      <c r="U46" s="2465"/>
      <c r="V46" s="2427">
        <v>8</v>
      </c>
      <c r="W46" s="2464"/>
      <c r="X46" s="2466"/>
      <c r="Y46" s="2425">
        <v>9</v>
      </c>
      <c r="Z46" s="2464"/>
      <c r="AA46" s="2465"/>
      <c r="AB46" s="2427">
        <v>10</v>
      </c>
      <c r="AC46" s="2466"/>
    </row>
    <row r="47" spans="1:47" ht="12.75" customHeight="1">
      <c r="A47" s="684" t="s">
        <v>1140</v>
      </c>
      <c r="B47" s="2420" t="s">
        <v>1148</v>
      </c>
      <c r="C47" s="2421"/>
      <c r="D47" s="2421"/>
      <c r="E47" s="2421"/>
      <c r="F47" s="2421"/>
      <c r="G47" s="2422" t="s">
        <v>1149</v>
      </c>
      <c r="H47" s="2421"/>
      <c r="I47" s="2421"/>
      <c r="J47" s="2421"/>
      <c r="K47" s="2421"/>
      <c r="L47" s="2421"/>
      <c r="M47" s="2422" t="s">
        <v>538</v>
      </c>
      <c r="N47" s="2421"/>
      <c r="O47" s="2421"/>
      <c r="P47" s="2421"/>
      <c r="Q47" s="2421"/>
      <c r="R47" s="2421"/>
      <c r="S47" s="2422" t="s">
        <v>1150</v>
      </c>
      <c r="T47" s="2421"/>
      <c r="U47" s="2421"/>
      <c r="V47" s="2421"/>
      <c r="W47" s="2421"/>
      <c r="X47" s="2421"/>
      <c r="Y47" s="2422" t="s">
        <v>1151</v>
      </c>
      <c r="Z47" s="2421"/>
      <c r="AA47" s="2421"/>
      <c r="AB47" s="2421"/>
      <c r="AC47" s="2421"/>
    </row>
    <row r="48" spans="1:47" ht="12.75" customHeight="1">
      <c r="A48" s="1084" t="s">
        <v>1142</v>
      </c>
      <c r="B48" s="2433" t="s">
        <v>748</v>
      </c>
      <c r="C48" s="2434"/>
      <c r="D48" s="2434"/>
      <c r="E48" s="2434"/>
      <c r="F48" s="2435"/>
      <c r="G48" s="2433" t="s">
        <v>749</v>
      </c>
      <c r="H48" s="2434"/>
      <c r="I48" s="2434"/>
      <c r="J48" s="2434"/>
      <c r="K48" s="2434"/>
      <c r="L48" s="2435"/>
      <c r="M48" s="2433" t="s">
        <v>750</v>
      </c>
      <c r="N48" s="2434"/>
      <c r="O48" s="2434"/>
      <c r="P48" s="2434"/>
      <c r="Q48" s="2434"/>
      <c r="R48" s="2435"/>
      <c r="S48" s="2433" t="s">
        <v>751</v>
      </c>
      <c r="T48" s="2434"/>
      <c r="U48" s="2434"/>
      <c r="V48" s="2434"/>
      <c r="W48" s="2434"/>
      <c r="X48" s="2435"/>
      <c r="Y48" s="2433" t="s">
        <v>752</v>
      </c>
      <c r="Z48" s="2434"/>
      <c r="AA48" s="2434"/>
      <c r="AB48" s="2434"/>
      <c r="AC48" s="2435"/>
    </row>
    <row r="49" spans="1:29" ht="9" customHeight="1"/>
    <row r="50" spans="1:29">
      <c r="A50" s="680" t="s">
        <v>1152</v>
      </c>
    </row>
    <row r="51" spans="1:29" ht="9.75" customHeight="1">
      <c r="A51" s="2409"/>
      <c r="B51" s="2432">
        <v>2</v>
      </c>
      <c r="C51" s="2467"/>
      <c r="D51" s="2467"/>
      <c r="E51" s="2467"/>
      <c r="F51" s="2468"/>
      <c r="G51" s="2423">
        <v>4</v>
      </c>
      <c r="H51" s="2467"/>
      <c r="I51" s="2467"/>
      <c r="J51" s="2467"/>
      <c r="K51" s="2467"/>
      <c r="L51" s="2468"/>
      <c r="M51" s="2423">
        <v>6</v>
      </c>
      <c r="N51" s="2467"/>
      <c r="O51" s="2467"/>
      <c r="P51" s="2467"/>
      <c r="Q51" s="2467"/>
      <c r="R51" s="2468"/>
      <c r="S51" s="2423">
        <v>8</v>
      </c>
      <c r="T51" s="2467"/>
      <c r="U51" s="2467"/>
      <c r="V51" s="2467"/>
      <c r="W51" s="2467"/>
      <c r="X51" s="2468"/>
      <c r="Y51" s="2423">
        <v>10</v>
      </c>
      <c r="Z51" s="2467"/>
      <c r="AA51" s="2467"/>
      <c r="AB51" s="2467"/>
      <c r="AC51" s="2468"/>
    </row>
    <row r="52" spans="1:29">
      <c r="A52" s="2410"/>
      <c r="B52" s="2425">
        <v>1</v>
      </c>
      <c r="C52" s="2465"/>
      <c r="D52" s="2427">
        <v>2</v>
      </c>
      <c r="E52" s="2464"/>
      <c r="F52" s="2466"/>
      <c r="G52" s="2425">
        <v>3</v>
      </c>
      <c r="H52" s="2464"/>
      <c r="I52" s="2465"/>
      <c r="J52" s="2427">
        <v>4</v>
      </c>
      <c r="K52" s="2464"/>
      <c r="L52" s="2466"/>
      <c r="M52" s="2425">
        <v>5</v>
      </c>
      <c r="N52" s="2464"/>
      <c r="O52" s="2465"/>
      <c r="P52" s="2427">
        <v>6</v>
      </c>
      <c r="Q52" s="2464"/>
      <c r="R52" s="2466"/>
      <c r="S52" s="2425">
        <v>7</v>
      </c>
      <c r="T52" s="2464"/>
      <c r="U52" s="2465"/>
      <c r="V52" s="2427">
        <v>8</v>
      </c>
      <c r="W52" s="2464"/>
      <c r="X52" s="2466"/>
      <c r="Y52" s="2425">
        <v>9</v>
      </c>
      <c r="Z52" s="2464"/>
      <c r="AA52" s="2465"/>
      <c r="AB52" s="2427">
        <v>10</v>
      </c>
      <c r="AC52" s="2466"/>
    </row>
    <row r="53" spans="1:29" ht="12.75" customHeight="1">
      <c r="A53" s="684" t="s">
        <v>1140</v>
      </c>
      <c r="B53" s="2420" t="s">
        <v>1148</v>
      </c>
      <c r="C53" s="2421"/>
      <c r="D53" s="2421"/>
      <c r="E53" s="2421"/>
      <c r="F53" s="2421"/>
      <c r="G53" s="2422" t="s">
        <v>1149</v>
      </c>
      <c r="H53" s="2421"/>
      <c r="I53" s="2421"/>
      <c r="J53" s="2421"/>
      <c r="K53" s="2421"/>
      <c r="L53" s="2421"/>
      <c r="M53" s="2422" t="s">
        <v>538</v>
      </c>
      <c r="N53" s="2421"/>
      <c r="O53" s="2421"/>
      <c r="P53" s="2421"/>
      <c r="Q53" s="2421"/>
      <c r="R53" s="2421"/>
      <c r="S53" s="2422" t="s">
        <v>1150</v>
      </c>
      <c r="T53" s="2421"/>
      <c r="U53" s="2421"/>
      <c r="V53" s="2421"/>
      <c r="W53" s="2421"/>
      <c r="X53" s="2421"/>
      <c r="Y53" s="2422" t="s">
        <v>1151</v>
      </c>
      <c r="Z53" s="2421"/>
      <c r="AA53" s="2421"/>
      <c r="AB53" s="2421"/>
      <c r="AC53" s="2421"/>
    </row>
    <row r="54" spans="1:29" ht="12.75" customHeight="1">
      <c r="A54" s="1084" t="s">
        <v>1142</v>
      </c>
      <c r="B54" s="2433" t="s">
        <v>748</v>
      </c>
      <c r="C54" s="2434"/>
      <c r="D54" s="2434"/>
      <c r="E54" s="2434"/>
      <c r="F54" s="2435"/>
      <c r="G54" s="2433" t="s">
        <v>749</v>
      </c>
      <c r="H54" s="2434"/>
      <c r="I54" s="2434"/>
      <c r="J54" s="2434"/>
      <c r="K54" s="2434"/>
      <c r="L54" s="2435"/>
      <c r="M54" s="2433" t="s">
        <v>750</v>
      </c>
      <c r="N54" s="2434"/>
      <c r="O54" s="2434"/>
      <c r="P54" s="2434"/>
      <c r="Q54" s="2434"/>
      <c r="R54" s="2435"/>
      <c r="S54" s="2433" t="s">
        <v>751</v>
      </c>
      <c r="T54" s="2434"/>
      <c r="U54" s="2434"/>
      <c r="V54" s="2434"/>
      <c r="W54" s="2434"/>
      <c r="X54" s="2435"/>
      <c r="Y54" s="2433" t="s">
        <v>752</v>
      </c>
      <c r="Z54" s="2434"/>
      <c r="AA54" s="2434"/>
      <c r="AB54" s="2434"/>
      <c r="AC54" s="2435"/>
    </row>
    <row r="55" spans="1:29" ht="9" customHeight="1"/>
    <row r="56" spans="1:29">
      <c r="A56" s="680" t="s">
        <v>1153</v>
      </c>
    </row>
    <row r="57" spans="1:29">
      <c r="A57" s="2409"/>
      <c r="B57" s="2432">
        <v>2</v>
      </c>
      <c r="C57" s="2467"/>
      <c r="D57" s="2467"/>
      <c r="E57" s="2467"/>
      <c r="F57" s="2468"/>
      <c r="G57" s="2423">
        <v>4</v>
      </c>
      <c r="H57" s="2467"/>
      <c r="I57" s="2467"/>
      <c r="J57" s="2467"/>
      <c r="K57" s="2467"/>
      <c r="L57" s="2468"/>
      <c r="M57" s="2423">
        <v>6</v>
      </c>
      <c r="N57" s="2467"/>
      <c r="O57" s="2467"/>
      <c r="P57" s="2467"/>
      <c r="Q57" s="2467"/>
      <c r="R57" s="2468"/>
      <c r="S57" s="2423">
        <v>8</v>
      </c>
      <c r="T57" s="2467"/>
      <c r="U57" s="2467"/>
      <c r="V57" s="2467"/>
      <c r="W57" s="2467"/>
      <c r="X57" s="2468"/>
      <c r="Y57" s="2423">
        <v>10</v>
      </c>
      <c r="Z57" s="2467"/>
      <c r="AA57" s="2467"/>
      <c r="AB57" s="2467"/>
      <c r="AC57" s="2468"/>
    </row>
    <row r="58" spans="1:29">
      <c r="A58" s="2410"/>
      <c r="B58" s="2425">
        <v>1</v>
      </c>
      <c r="C58" s="2465"/>
      <c r="D58" s="2427">
        <v>2</v>
      </c>
      <c r="E58" s="2464"/>
      <c r="F58" s="2466"/>
      <c r="G58" s="2425">
        <v>3</v>
      </c>
      <c r="H58" s="2464"/>
      <c r="I58" s="2465"/>
      <c r="J58" s="2427">
        <v>4</v>
      </c>
      <c r="K58" s="2464"/>
      <c r="L58" s="2466"/>
      <c r="M58" s="2425">
        <v>5</v>
      </c>
      <c r="N58" s="2464"/>
      <c r="O58" s="2465"/>
      <c r="P58" s="2427">
        <v>6</v>
      </c>
      <c r="Q58" s="2464"/>
      <c r="R58" s="2466"/>
      <c r="S58" s="2425">
        <v>7</v>
      </c>
      <c r="T58" s="2464"/>
      <c r="U58" s="2465"/>
      <c r="V58" s="2427">
        <v>8</v>
      </c>
      <c r="W58" s="2464"/>
      <c r="X58" s="2466"/>
      <c r="Y58" s="2425">
        <v>9</v>
      </c>
      <c r="Z58" s="2464"/>
      <c r="AA58" s="2465"/>
      <c r="AB58" s="2427">
        <v>10</v>
      </c>
      <c r="AC58" s="2466"/>
    </row>
    <row r="59" spans="1:29" ht="12.75" customHeight="1">
      <c r="A59" s="684" t="s">
        <v>1140</v>
      </c>
      <c r="B59" s="2420" t="s">
        <v>1125</v>
      </c>
      <c r="C59" s="2421"/>
      <c r="D59" s="2421"/>
      <c r="E59" s="2421"/>
      <c r="F59" s="2421"/>
      <c r="G59" s="2422" t="s">
        <v>1126</v>
      </c>
      <c r="H59" s="2421"/>
      <c r="I59" s="2421"/>
      <c r="J59" s="2421"/>
      <c r="K59" s="2421"/>
      <c r="L59" s="2421"/>
      <c r="M59" s="2422" t="s">
        <v>1133</v>
      </c>
      <c r="N59" s="2421"/>
      <c r="O59" s="2421"/>
      <c r="P59" s="2421"/>
      <c r="Q59" s="2421"/>
      <c r="R59" s="2421"/>
      <c r="S59" s="2422" t="s">
        <v>1134</v>
      </c>
      <c r="T59" s="2421"/>
      <c r="U59" s="2421"/>
      <c r="V59" s="2421"/>
      <c r="W59" s="2421"/>
      <c r="X59" s="2421"/>
      <c r="Y59" s="2422" t="s">
        <v>1135</v>
      </c>
      <c r="Z59" s="2421"/>
      <c r="AA59" s="2421"/>
      <c r="AB59" s="2421"/>
      <c r="AC59" s="2421"/>
    </row>
    <row r="60" spans="1:29" ht="12.75" customHeight="1">
      <c r="A60" s="1099" t="s">
        <v>1141</v>
      </c>
      <c r="B60" s="1092" t="s">
        <v>512</v>
      </c>
      <c r="C60" s="1093">
        <v>0.88697711999999995</v>
      </c>
      <c r="D60" s="1094">
        <v>0.88697712999999989</v>
      </c>
      <c r="E60" s="1095" t="s">
        <v>512</v>
      </c>
      <c r="F60" s="1093">
        <v>1.3529256000000001</v>
      </c>
      <c r="G60" s="1094">
        <v>1.35292561</v>
      </c>
      <c r="H60" s="1095" t="s">
        <v>512</v>
      </c>
      <c r="I60" s="1093">
        <v>1.70069073</v>
      </c>
      <c r="J60" s="1094">
        <v>1.70069074</v>
      </c>
      <c r="K60" s="1095" t="s">
        <v>512</v>
      </c>
      <c r="L60" s="1093">
        <v>2.4577250300000002</v>
      </c>
      <c r="M60" s="1094">
        <v>2.4577250400000001</v>
      </c>
      <c r="N60" s="1095" t="s">
        <v>512</v>
      </c>
      <c r="O60" s="1093">
        <v>3.12568577</v>
      </c>
      <c r="P60" s="1094">
        <v>3.12568578</v>
      </c>
      <c r="Q60" s="1095" t="s">
        <v>512</v>
      </c>
      <c r="R60" s="1093">
        <v>3.7707556900000001</v>
      </c>
      <c r="S60" s="1094">
        <v>3.7707557000000005</v>
      </c>
      <c r="T60" s="1095" t="s">
        <v>512</v>
      </c>
      <c r="U60" s="1093">
        <v>5.8287791000000002</v>
      </c>
      <c r="V60" s="1094">
        <v>5.8287791100000002</v>
      </c>
      <c r="W60" s="1096" t="s">
        <v>512</v>
      </c>
      <c r="X60" s="1093">
        <v>8.3702271599999989</v>
      </c>
      <c r="Y60" s="1094">
        <v>8.3702271699999997</v>
      </c>
      <c r="Z60" s="1095" t="s">
        <v>512</v>
      </c>
      <c r="AA60" s="1093">
        <v>11.28668989</v>
      </c>
      <c r="AB60" s="1094">
        <v>11.286689900000001</v>
      </c>
      <c r="AC60" s="1097" t="s">
        <v>512</v>
      </c>
    </row>
    <row r="61" spans="1:29" ht="12.75" customHeight="1">
      <c r="A61" s="1084" t="s">
        <v>1142</v>
      </c>
      <c r="B61" s="2408" t="s">
        <v>1085</v>
      </c>
      <c r="C61" s="2408"/>
      <c r="D61" s="2408"/>
      <c r="E61" s="2408"/>
      <c r="F61" s="2408"/>
      <c r="G61" s="2408" t="s">
        <v>1086</v>
      </c>
      <c r="H61" s="2408"/>
      <c r="I61" s="2408"/>
      <c r="J61" s="2408"/>
      <c r="K61" s="2408"/>
      <c r="L61" s="2408"/>
      <c r="M61" s="2408" t="s">
        <v>1087</v>
      </c>
      <c r="N61" s="2408"/>
      <c r="O61" s="2408"/>
      <c r="P61" s="2408"/>
      <c r="Q61" s="2408"/>
      <c r="R61" s="2408"/>
      <c r="S61" s="2408" t="s">
        <v>1088</v>
      </c>
      <c r="T61" s="2408"/>
      <c r="U61" s="2408"/>
      <c r="V61" s="2408"/>
      <c r="W61" s="2408"/>
      <c r="X61" s="2408"/>
      <c r="Y61" s="2408" t="s">
        <v>1089</v>
      </c>
      <c r="Z61" s="2408"/>
      <c r="AA61" s="2408"/>
      <c r="AB61" s="2408"/>
      <c r="AC61" s="2408"/>
    </row>
    <row r="62" spans="1:29" ht="9" customHeight="1"/>
    <row r="63" spans="1:29">
      <c r="A63" s="680" t="s">
        <v>1154</v>
      </c>
    </row>
    <row r="64" spans="1:29" ht="9.9" customHeight="1">
      <c r="A64" s="2409"/>
      <c r="B64" s="2463">
        <v>2</v>
      </c>
      <c r="C64" s="2412"/>
      <c r="D64" s="2412"/>
      <c r="E64" s="2412"/>
      <c r="F64" s="2412"/>
      <c r="G64" s="2412">
        <v>4</v>
      </c>
      <c r="H64" s="2412"/>
      <c r="I64" s="2412"/>
      <c r="J64" s="2412"/>
      <c r="K64" s="2412"/>
      <c r="L64" s="2412"/>
      <c r="M64" s="2412">
        <v>6</v>
      </c>
      <c r="N64" s="2412"/>
      <c r="O64" s="2412"/>
      <c r="P64" s="2412"/>
      <c r="Q64" s="2412"/>
      <c r="R64" s="2412"/>
      <c r="S64" s="2412">
        <v>8</v>
      </c>
      <c r="T64" s="2412"/>
      <c r="U64" s="2412"/>
      <c r="V64" s="2412"/>
      <c r="W64" s="2412"/>
      <c r="X64" s="2412"/>
      <c r="Y64" s="2412">
        <v>10</v>
      </c>
      <c r="Z64" s="2412"/>
      <c r="AA64" s="2412"/>
      <c r="AB64" s="2412"/>
      <c r="AC64" s="2412"/>
    </row>
    <row r="65" spans="1:29" ht="9.9" customHeight="1">
      <c r="A65" s="2410"/>
      <c r="B65" s="2460">
        <v>1</v>
      </c>
      <c r="C65" s="2415"/>
      <c r="D65" s="2461">
        <v>2</v>
      </c>
      <c r="E65" s="2415"/>
      <c r="F65" s="2417"/>
      <c r="G65" s="2462">
        <v>3</v>
      </c>
      <c r="H65" s="2415"/>
      <c r="I65" s="2415"/>
      <c r="J65" s="2461">
        <v>4</v>
      </c>
      <c r="K65" s="2415"/>
      <c r="L65" s="2418"/>
      <c r="M65" s="2460">
        <v>5</v>
      </c>
      <c r="N65" s="2415"/>
      <c r="O65" s="2415"/>
      <c r="P65" s="2461">
        <v>6</v>
      </c>
      <c r="Q65" s="2415"/>
      <c r="R65" s="2417"/>
      <c r="S65" s="2462">
        <v>7</v>
      </c>
      <c r="T65" s="2415"/>
      <c r="U65" s="2415"/>
      <c r="V65" s="2461">
        <v>8</v>
      </c>
      <c r="W65" s="2415"/>
      <c r="X65" s="2418"/>
      <c r="Y65" s="2460">
        <v>9</v>
      </c>
      <c r="Z65" s="2415"/>
      <c r="AA65" s="2415"/>
      <c r="AB65" s="2461">
        <v>10</v>
      </c>
      <c r="AC65" s="2418"/>
    </row>
    <row r="66" spans="1:29" ht="12.75" customHeight="1">
      <c r="A66" s="684" t="s">
        <v>1140</v>
      </c>
      <c r="B66" s="2404" t="s">
        <v>1136</v>
      </c>
      <c r="C66" s="2405"/>
      <c r="D66" s="2405"/>
      <c r="E66" s="2405"/>
      <c r="F66" s="2405"/>
      <c r="G66" s="2406" t="s">
        <v>1137</v>
      </c>
      <c r="H66" s="2405"/>
      <c r="I66" s="2405"/>
      <c r="J66" s="2405"/>
      <c r="K66" s="2405"/>
      <c r="L66" s="2405"/>
      <c r="M66" s="2406" t="s">
        <v>538</v>
      </c>
      <c r="N66" s="2405"/>
      <c r="O66" s="2405"/>
      <c r="P66" s="2405"/>
      <c r="Q66" s="2405"/>
      <c r="R66" s="2405"/>
      <c r="S66" s="2406" t="s">
        <v>1138</v>
      </c>
      <c r="T66" s="2405"/>
      <c r="U66" s="2405"/>
      <c r="V66" s="2405"/>
      <c r="W66" s="2405"/>
      <c r="X66" s="2405"/>
      <c r="Y66" s="2406" t="s">
        <v>1139</v>
      </c>
      <c r="Z66" s="2405"/>
      <c r="AA66" s="2405"/>
      <c r="AB66" s="2405"/>
      <c r="AC66" s="2405"/>
    </row>
    <row r="67" spans="1:29" ht="12.75" customHeight="1">
      <c r="A67" s="1084" t="s">
        <v>1142</v>
      </c>
      <c r="B67" s="2408" t="s">
        <v>1090</v>
      </c>
      <c r="C67" s="2408"/>
      <c r="D67" s="2408"/>
      <c r="E67" s="2408"/>
      <c r="F67" s="2408"/>
      <c r="G67" s="2408" t="s">
        <v>1091</v>
      </c>
      <c r="H67" s="2408"/>
      <c r="I67" s="2408"/>
      <c r="J67" s="2408"/>
      <c r="K67" s="2408"/>
      <c r="L67" s="2408"/>
      <c r="M67" s="2408" t="s">
        <v>1092</v>
      </c>
      <c r="N67" s="2408"/>
      <c r="O67" s="2408"/>
      <c r="P67" s="2408"/>
      <c r="Q67" s="2408"/>
      <c r="R67" s="2408"/>
      <c r="S67" s="2408" t="s">
        <v>1093</v>
      </c>
      <c r="T67" s="2408"/>
      <c r="U67" s="2408"/>
      <c r="V67" s="2408"/>
      <c r="W67" s="2408"/>
      <c r="X67" s="2408"/>
      <c r="Y67" s="2408" t="s">
        <v>1094</v>
      </c>
      <c r="Z67" s="2408"/>
      <c r="AA67" s="2408"/>
      <c r="AB67" s="2408"/>
      <c r="AC67" s="2408"/>
    </row>
  </sheetData>
  <mergeCells count="252">
    <mergeCell ref="Z1:AC1"/>
    <mergeCell ref="Z2:AC3"/>
    <mergeCell ref="M6:O6"/>
    <mergeCell ref="P6:R6"/>
    <mergeCell ref="S6:U6"/>
    <mergeCell ref="V6:X6"/>
    <mergeCell ref="Y6:AA6"/>
    <mergeCell ref="AB6:AC6"/>
    <mergeCell ref="A5:A6"/>
    <mergeCell ref="B5:F5"/>
    <mergeCell ref="G5:L5"/>
    <mergeCell ref="M5:R5"/>
    <mergeCell ref="S5:X5"/>
    <mergeCell ref="Y5:AC5"/>
    <mergeCell ref="B6:C6"/>
    <mergeCell ref="D6:F6"/>
    <mergeCell ref="G6:I6"/>
    <mergeCell ref="J6:L6"/>
    <mergeCell ref="B7:F7"/>
    <mergeCell ref="G7:L7"/>
    <mergeCell ref="M7:R7"/>
    <mergeCell ref="S7:X7"/>
    <mergeCell ref="Y7:AC7"/>
    <mergeCell ref="B9:F9"/>
    <mergeCell ref="G9:L9"/>
    <mergeCell ref="M9:R9"/>
    <mergeCell ref="S9:X9"/>
    <mergeCell ref="Y9:AC9"/>
    <mergeCell ref="M13:O13"/>
    <mergeCell ref="P13:R13"/>
    <mergeCell ref="S13:U13"/>
    <mergeCell ref="V13:X13"/>
    <mergeCell ref="Y13:AA13"/>
    <mergeCell ref="AB13:AC13"/>
    <mergeCell ref="A12:A13"/>
    <mergeCell ref="B12:F12"/>
    <mergeCell ref="G12:L12"/>
    <mergeCell ref="M12:R12"/>
    <mergeCell ref="S12:X12"/>
    <mergeCell ref="Y12:AC12"/>
    <mergeCell ref="B13:C13"/>
    <mergeCell ref="D13:F13"/>
    <mergeCell ref="G13:I13"/>
    <mergeCell ref="J13:L13"/>
    <mergeCell ref="B14:F14"/>
    <mergeCell ref="G14:L14"/>
    <mergeCell ref="M14:R14"/>
    <mergeCell ref="S14:X14"/>
    <mergeCell ref="Y14:AC14"/>
    <mergeCell ref="B16:F16"/>
    <mergeCell ref="G16:L16"/>
    <mergeCell ref="M16:R16"/>
    <mergeCell ref="S16:X16"/>
    <mergeCell ref="Y16:AC16"/>
    <mergeCell ref="M20:O20"/>
    <mergeCell ref="P20:R20"/>
    <mergeCell ref="S20:U20"/>
    <mergeCell ref="V20:X20"/>
    <mergeCell ref="Y20:AA20"/>
    <mergeCell ref="AB20:AC20"/>
    <mergeCell ref="A19:A20"/>
    <mergeCell ref="B19:F19"/>
    <mergeCell ref="G19:L19"/>
    <mergeCell ref="M19:R19"/>
    <mergeCell ref="S19:X19"/>
    <mergeCell ref="Y19:AC19"/>
    <mergeCell ref="B20:C20"/>
    <mergeCell ref="D20:F20"/>
    <mergeCell ref="G20:I20"/>
    <mergeCell ref="J20:L20"/>
    <mergeCell ref="B21:F21"/>
    <mergeCell ref="G21:L21"/>
    <mergeCell ref="M21:R21"/>
    <mergeCell ref="S21:X21"/>
    <mergeCell ref="Y21:AC21"/>
    <mergeCell ref="B23:F23"/>
    <mergeCell ref="G23:L23"/>
    <mergeCell ref="M23:R23"/>
    <mergeCell ref="S23:X23"/>
    <mergeCell ref="Y23:AC23"/>
    <mergeCell ref="M27:O27"/>
    <mergeCell ref="P27:R27"/>
    <mergeCell ref="S27:U27"/>
    <mergeCell ref="V27:X27"/>
    <mergeCell ref="Y27:AA27"/>
    <mergeCell ref="AB27:AC27"/>
    <mergeCell ref="A26:A27"/>
    <mergeCell ref="B26:F26"/>
    <mergeCell ref="G26:L26"/>
    <mergeCell ref="M26:R26"/>
    <mergeCell ref="S26:X26"/>
    <mergeCell ref="Y26:AC26"/>
    <mergeCell ref="B27:C27"/>
    <mergeCell ref="D27:F27"/>
    <mergeCell ref="G27:I27"/>
    <mergeCell ref="J27:L27"/>
    <mergeCell ref="B28:F28"/>
    <mergeCell ref="G28:L28"/>
    <mergeCell ref="M28:R28"/>
    <mergeCell ref="S28:X28"/>
    <mergeCell ref="Y28:AC28"/>
    <mergeCell ref="B30:F30"/>
    <mergeCell ref="G30:L30"/>
    <mergeCell ref="M30:R30"/>
    <mergeCell ref="S30:X30"/>
    <mergeCell ref="Y30:AC30"/>
    <mergeCell ref="M34:O34"/>
    <mergeCell ref="P34:R34"/>
    <mergeCell ref="S34:U34"/>
    <mergeCell ref="V34:X34"/>
    <mergeCell ref="Y34:AA34"/>
    <mergeCell ref="AB34:AC34"/>
    <mergeCell ref="A33:A34"/>
    <mergeCell ref="B33:F33"/>
    <mergeCell ref="G33:L33"/>
    <mergeCell ref="M33:R33"/>
    <mergeCell ref="S33:X33"/>
    <mergeCell ref="Y33:AC33"/>
    <mergeCell ref="B34:C34"/>
    <mergeCell ref="D34:F34"/>
    <mergeCell ref="G34:I34"/>
    <mergeCell ref="J34:L34"/>
    <mergeCell ref="B35:F35"/>
    <mergeCell ref="G35:L35"/>
    <mergeCell ref="M35:R35"/>
    <mergeCell ref="S35:X35"/>
    <mergeCell ref="Y35:AC35"/>
    <mergeCell ref="B37:F37"/>
    <mergeCell ref="G37:L37"/>
    <mergeCell ref="M37:R37"/>
    <mergeCell ref="S37:X37"/>
    <mergeCell ref="Y37:AC37"/>
    <mergeCell ref="M41:O41"/>
    <mergeCell ref="P41:R41"/>
    <mergeCell ref="S41:U41"/>
    <mergeCell ref="V41:X41"/>
    <mergeCell ref="Y41:AA41"/>
    <mergeCell ref="AB41:AC41"/>
    <mergeCell ref="A40:A41"/>
    <mergeCell ref="B40:F40"/>
    <mergeCell ref="G40:L40"/>
    <mergeCell ref="M40:R40"/>
    <mergeCell ref="S40:X40"/>
    <mergeCell ref="Y40:AC40"/>
    <mergeCell ref="B41:C41"/>
    <mergeCell ref="D41:F41"/>
    <mergeCell ref="G41:I41"/>
    <mergeCell ref="J41:L41"/>
    <mergeCell ref="M46:O46"/>
    <mergeCell ref="P46:R46"/>
    <mergeCell ref="S46:U46"/>
    <mergeCell ref="V46:X46"/>
    <mergeCell ref="Y46:AA46"/>
    <mergeCell ref="AB46:AC46"/>
    <mergeCell ref="A45:A46"/>
    <mergeCell ref="B45:F45"/>
    <mergeCell ref="G45:L45"/>
    <mergeCell ref="M45:R45"/>
    <mergeCell ref="S45:X45"/>
    <mergeCell ref="Y45:AC45"/>
    <mergeCell ref="B46:C46"/>
    <mergeCell ref="D46:F46"/>
    <mergeCell ref="G46:I46"/>
    <mergeCell ref="J46:L46"/>
    <mergeCell ref="B47:F47"/>
    <mergeCell ref="G47:L47"/>
    <mergeCell ref="M47:R47"/>
    <mergeCell ref="S47:X47"/>
    <mergeCell ref="Y47:AC47"/>
    <mergeCell ref="B48:F48"/>
    <mergeCell ref="G48:L48"/>
    <mergeCell ref="M48:R48"/>
    <mergeCell ref="S48:X48"/>
    <mergeCell ref="Y48:AC48"/>
    <mergeCell ref="M52:O52"/>
    <mergeCell ref="P52:R52"/>
    <mergeCell ref="S52:U52"/>
    <mergeCell ref="V52:X52"/>
    <mergeCell ref="Y52:AA52"/>
    <mergeCell ref="AB52:AC52"/>
    <mergeCell ref="A51:A52"/>
    <mergeCell ref="B51:F51"/>
    <mergeCell ref="G51:L51"/>
    <mergeCell ref="M51:R51"/>
    <mergeCell ref="S51:X51"/>
    <mergeCell ref="Y51:AC51"/>
    <mergeCell ref="B52:C52"/>
    <mergeCell ref="D52:F52"/>
    <mergeCell ref="G52:I52"/>
    <mergeCell ref="J52:L52"/>
    <mergeCell ref="B53:F53"/>
    <mergeCell ref="G53:L53"/>
    <mergeCell ref="M53:R53"/>
    <mergeCell ref="S53:X53"/>
    <mergeCell ref="Y53:AC53"/>
    <mergeCell ref="B54:F54"/>
    <mergeCell ref="G54:L54"/>
    <mergeCell ref="M54:R54"/>
    <mergeCell ref="S54:X54"/>
    <mergeCell ref="Y54:AC54"/>
    <mergeCell ref="M58:O58"/>
    <mergeCell ref="P58:R58"/>
    <mergeCell ref="S58:U58"/>
    <mergeCell ref="V58:X58"/>
    <mergeCell ref="Y58:AA58"/>
    <mergeCell ref="AB58:AC58"/>
    <mergeCell ref="A57:A58"/>
    <mergeCell ref="B57:F57"/>
    <mergeCell ref="G57:L57"/>
    <mergeCell ref="M57:R57"/>
    <mergeCell ref="S57:X57"/>
    <mergeCell ref="Y57:AC57"/>
    <mergeCell ref="B58:C58"/>
    <mergeCell ref="D58:F58"/>
    <mergeCell ref="G58:I58"/>
    <mergeCell ref="J58:L58"/>
    <mergeCell ref="B59:F59"/>
    <mergeCell ref="G59:L59"/>
    <mergeCell ref="M59:R59"/>
    <mergeCell ref="S59:X59"/>
    <mergeCell ref="Y59:AC59"/>
    <mergeCell ref="B61:F61"/>
    <mergeCell ref="G61:L61"/>
    <mergeCell ref="M61:R61"/>
    <mergeCell ref="S61:X61"/>
    <mergeCell ref="Y61:AC61"/>
    <mergeCell ref="M65:O65"/>
    <mergeCell ref="P65:R65"/>
    <mergeCell ref="S65:U65"/>
    <mergeCell ref="V65:X65"/>
    <mergeCell ref="Y65:AA65"/>
    <mergeCell ref="AB65:AC65"/>
    <mergeCell ref="A64:A65"/>
    <mergeCell ref="B64:F64"/>
    <mergeCell ref="G64:L64"/>
    <mergeCell ref="M64:R64"/>
    <mergeCell ref="S64:X64"/>
    <mergeCell ref="Y64:AC64"/>
    <mergeCell ref="B65:C65"/>
    <mergeCell ref="D65:F65"/>
    <mergeCell ref="G65:I65"/>
    <mergeCell ref="J65:L65"/>
    <mergeCell ref="B67:F67"/>
    <mergeCell ref="G67:L67"/>
    <mergeCell ref="M67:R67"/>
    <mergeCell ref="S67:X67"/>
    <mergeCell ref="Y67:AC67"/>
    <mergeCell ref="B66:F66"/>
    <mergeCell ref="G66:L66"/>
    <mergeCell ref="M66:R66"/>
    <mergeCell ref="S66:X66"/>
    <mergeCell ref="Y66:AC66"/>
  </mergeCells>
  <phoneticPr fontId="1"/>
  <printOptions horizontalCentered="1" verticalCentered="1"/>
  <pageMargins left="0.39370078740157483" right="0.39370078740157483" top="0.39370078740157483" bottom="0.39370078740157483" header="0" footer="0.19685039370078741"/>
  <pageSetup paperSize="9" scale="82" orientation="landscape" r:id="rId1"/>
  <headerFooter scaleWithDoc="0">
    <oddFooter>&amp;P / &amp;N ページ</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CC"/>
    <pageSetUpPr fitToPage="1"/>
  </sheetPr>
  <dimension ref="A1:AV106"/>
  <sheetViews>
    <sheetView showGridLines="0" zoomScale="130" zoomScaleNormal="130" zoomScaleSheetLayoutView="100" workbookViewId="0"/>
  </sheetViews>
  <sheetFormatPr defaultRowHeight="9"/>
  <cols>
    <col min="1" max="1" width="8.6640625" style="680" customWidth="1"/>
    <col min="2" max="2" width="3.44140625" style="681" customWidth="1"/>
    <col min="3" max="4" width="4.21875" style="682" bestFit="1" customWidth="1"/>
    <col min="5" max="5" width="1.6640625" style="681" customWidth="1"/>
    <col min="6" max="6" width="4.21875" style="682" bestFit="1" customWidth="1"/>
    <col min="7" max="7" width="4.21875" style="681" bestFit="1" customWidth="1"/>
    <col min="8" max="8" width="1.6640625" style="681" customWidth="1"/>
    <col min="9" max="9" width="4.21875" style="682" bestFit="1" customWidth="1"/>
    <col min="10" max="10" width="4.21875" style="681" bestFit="1" customWidth="1"/>
    <col min="11" max="11" width="1.6640625" style="681" customWidth="1"/>
    <col min="12" max="12" width="4.21875" style="681" customWidth="1"/>
    <col min="13" max="13" width="4.21875" style="683" customWidth="1"/>
    <col min="14" max="14" width="1.6640625" style="681" customWidth="1"/>
    <col min="15" max="16" width="4.21875" style="681" customWidth="1"/>
    <col min="17" max="17" width="1.6640625" style="681" customWidth="1"/>
    <col min="18" max="18" width="4.21875" style="683" customWidth="1"/>
    <col min="19" max="19" width="4.21875" style="681" customWidth="1"/>
    <col min="20" max="20" width="1.6640625" style="681" customWidth="1"/>
    <col min="21" max="21" width="4.21875" style="681" customWidth="1"/>
    <col min="22" max="22" width="4.21875" style="683" customWidth="1"/>
    <col min="23" max="23" width="1.6640625" style="680" customWidth="1"/>
    <col min="24" max="25" width="4.21875" style="681" customWidth="1"/>
    <col min="26" max="26" width="1.6640625" style="681" customWidth="1"/>
    <col min="27" max="28" width="4.21875" style="681" customWidth="1"/>
    <col min="29" max="29" width="3.44140625" style="681" customWidth="1"/>
    <col min="30" max="30" width="0.44140625" style="680" customWidth="1"/>
    <col min="31" max="34" width="1.109375" style="680" customWidth="1"/>
    <col min="35" max="35" width="1.33203125" style="680" customWidth="1"/>
    <col min="36" max="36" width="1.21875" style="680" customWidth="1"/>
    <col min="37" max="37" width="1" style="680" customWidth="1"/>
    <col min="38" max="38" width="1.109375" style="680" customWidth="1"/>
    <col min="39" max="256" width="9" style="680"/>
    <col min="257" max="257" width="7.77734375" style="680" customWidth="1"/>
    <col min="258" max="258" width="3.44140625" style="680" customWidth="1"/>
    <col min="259" max="260" width="4.21875" style="680" bestFit="1" customWidth="1"/>
    <col min="261" max="261" width="1.6640625" style="680" customWidth="1"/>
    <col min="262" max="263" width="4.21875" style="680" bestFit="1" customWidth="1"/>
    <col min="264" max="264" width="1.6640625" style="680" customWidth="1"/>
    <col min="265" max="266" width="4.21875" style="680" bestFit="1" customWidth="1"/>
    <col min="267" max="267" width="1.6640625" style="680" customWidth="1"/>
    <col min="268" max="269" width="3.44140625" style="680" bestFit="1" customWidth="1"/>
    <col min="270" max="270" width="1.6640625" style="680" customWidth="1"/>
    <col min="271" max="272" width="3.44140625" style="680" bestFit="1" customWidth="1"/>
    <col min="273" max="273" width="1.6640625" style="680" customWidth="1"/>
    <col min="274" max="275" width="3.44140625" style="680" bestFit="1" customWidth="1"/>
    <col min="276" max="276" width="1.6640625" style="680" customWidth="1"/>
    <col min="277" max="278" width="3.44140625" style="680" bestFit="1" customWidth="1"/>
    <col min="279" max="279" width="1.6640625" style="680" customWidth="1"/>
    <col min="280" max="281" width="3.44140625" style="680" bestFit="1" customWidth="1"/>
    <col min="282" max="282" width="1.6640625" style="680" customWidth="1"/>
    <col min="283" max="284" width="3.44140625" style="680" bestFit="1" customWidth="1"/>
    <col min="285" max="285" width="3.77734375" style="680" customWidth="1"/>
    <col min="286" max="286" width="0.44140625" style="680" customWidth="1"/>
    <col min="287" max="290" width="1.109375" style="680" customWidth="1"/>
    <col min="291" max="291" width="1.33203125" style="680" customWidth="1"/>
    <col min="292" max="292" width="1.21875" style="680" customWidth="1"/>
    <col min="293" max="293" width="1" style="680" customWidth="1"/>
    <col min="294" max="294" width="1.109375" style="680" customWidth="1"/>
    <col min="295" max="512" width="9" style="680"/>
    <col min="513" max="513" width="7.77734375" style="680" customWidth="1"/>
    <col min="514" max="514" width="3.44140625" style="680" customWidth="1"/>
    <col min="515" max="516" width="4.21875" style="680" bestFit="1" customWidth="1"/>
    <col min="517" max="517" width="1.6640625" style="680" customWidth="1"/>
    <col min="518" max="519" width="4.21875" style="680" bestFit="1" customWidth="1"/>
    <col min="520" max="520" width="1.6640625" style="680" customWidth="1"/>
    <col min="521" max="522" width="4.21875" style="680" bestFit="1" customWidth="1"/>
    <col min="523" max="523" width="1.6640625" style="680" customWidth="1"/>
    <col min="524" max="525" width="3.44140625" style="680" bestFit="1" customWidth="1"/>
    <col min="526" max="526" width="1.6640625" style="680" customWidth="1"/>
    <col min="527" max="528" width="3.44140625" style="680" bestFit="1" customWidth="1"/>
    <col min="529" max="529" width="1.6640625" style="680" customWidth="1"/>
    <col min="530" max="531" width="3.44140625" style="680" bestFit="1" customWidth="1"/>
    <col min="532" max="532" width="1.6640625" style="680" customWidth="1"/>
    <col min="533" max="534" width="3.44140625" style="680" bestFit="1" customWidth="1"/>
    <col min="535" max="535" width="1.6640625" style="680" customWidth="1"/>
    <col min="536" max="537" width="3.44140625" style="680" bestFit="1" customWidth="1"/>
    <col min="538" max="538" width="1.6640625" style="680" customWidth="1"/>
    <col min="539" max="540" width="3.44140625" style="680" bestFit="1" customWidth="1"/>
    <col min="541" max="541" width="3.77734375" style="680" customWidth="1"/>
    <col min="542" max="542" width="0.44140625" style="680" customWidth="1"/>
    <col min="543" max="546" width="1.109375" style="680" customWidth="1"/>
    <col min="547" max="547" width="1.33203125" style="680" customWidth="1"/>
    <col min="548" max="548" width="1.21875" style="680" customWidth="1"/>
    <col min="549" max="549" width="1" style="680" customWidth="1"/>
    <col min="550" max="550" width="1.109375" style="680" customWidth="1"/>
    <col min="551" max="768" width="9" style="680"/>
    <col min="769" max="769" width="7.77734375" style="680" customWidth="1"/>
    <col min="770" max="770" width="3.44140625" style="680" customWidth="1"/>
    <col min="771" max="772" width="4.21875" style="680" bestFit="1" customWidth="1"/>
    <col min="773" max="773" width="1.6640625" style="680" customWidth="1"/>
    <col min="774" max="775" width="4.21875" style="680" bestFit="1" customWidth="1"/>
    <col min="776" max="776" width="1.6640625" style="680" customWidth="1"/>
    <col min="777" max="778" width="4.21875" style="680" bestFit="1" customWidth="1"/>
    <col min="779" max="779" width="1.6640625" style="680" customWidth="1"/>
    <col min="780" max="781" width="3.44140625" style="680" bestFit="1" customWidth="1"/>
    <col min="782" max="782" width="1.6640625" style="680" customWidth="1"/>
    <col min="783" max="784" width="3.44140625" style="680" bestFit="1" customWidth="1"/>
    <col min="785" max="785" width="1.6640625" style="680" customWidth="1"/>
    <col min="786" max="787" width="3.44140625" style="680" bestFit="1" customWidth="1"/>
    <col min="788" max="788" width="1.6640625" style="680" customWidth="1"/>
    <col min="789" max="790" width="3.44140625" style="680" bestFit="1" customWidth="1"/>
    <col min="791" max="791" width="1.6640625" style="680" customWidth="1"/>
    <col min="792" max="793" width="3.44140625" style="680" bestFit="1" customWidth="1"/>
    <col min="794" max="794" width="1.6640625" style="680" customWidth="1"/>
    <col min="795" max="796" width="3.44140625" style="680" bestFit="1" customWidth="1"/>
    <col min="797" max="797" width="3.77734375" style="680" customWidth="1"/>
    <col min="798" max="798" width="0.44140625" style="680" customWidth="1"/>
    <col min="799" max="802" width="1.109375" style="680" customWidth="1"/>
    <col min="803" max="803" width="1.33203125" style="680" customWidth="1"/>
    <col min="804" max="804" width="1.21875" style="680" customWidth="1"/>
    <col min="805" max="805" width="1" style="680" customWidth="1"/>
    <col min="806" max="806" width="1.109375" style="680" customWidth="1"/>
    <col min="807" max="1024" width="9" style="680"/>
    <col min="1025" max="1025" width="7.77734375" style="680" customWidth="1"/>
    <col min="1026" max="1026" width="3.44140625" style="680" customWidth="1"/>
    <col min="1027" max="1028" width="4.21875" style="680" bestFit="1" customWidth="1"/>
    <col min="1029" max="1029" width="1.6640625" style="680" customWidth="1"/>
    <col min="1030" max="1031" width="4.21875" style="680" bestFit="1" customWidth="1"/>
    <col min="1032" max="1032" width="1.6640625" style="680" customWidth="1"/>
    <col min="1033" max="1034" width="4.21875" style="680" bestFit="1" customWidth="1"/>
    <col min="1035" max="1035" width="1.6640625" style="680" customWidth="1"/>
    <col min="1036" max="1037" width="3.44140625" style="680" bestFit="1" customWidth="1"/>
    <col min="1038" max="1038" width="1.6640625" style="680" customWidth="1"/>
    <col min="1039" max="1040" width="3.44140625" style="680" bestFit="1" customWidth="1"/>
    <col min="1041" max="1041" width="1.6640625" style="680" customWidth="1"/>
    <col min="1042" max="1043" width="3.44140625" style="680" bestFit="1" customWidth="1"/>
    <col min="1044" max="1044" width="1.6640625" style="680" customWidth="1"/>
    <col min="1045" max="1046" width="3.44140625" style="680" bestFit="1" customWidth="1"/>
    <col min="1047" max="1047" width="1.6640625" style="680" customWidth="1"/>
    <col min="1048" max="1049" width="3.44140625" style="680" bestFit="1" customWidth="1"/>
    <col min="1050" max="1050" width="1.6640625" style="680" customWidth="1"/>
    <col min="1051" max="1052" width="3.44140625" style="680" bestFit="1" customWidth="1"/>
    <col min="1053" max="1053" width="3.77734375" style="680" customWidth="1"/>
    <col min="1054" max="1054" width="0.44140625" style="680" customWidth="1"/>
    <col min="1055" max="1058" width="1.109375" style="680" customWidth="1"/>
    <col min="1059" max="1059" width="1.33203125" style="680" customWidth="1"/>
    <col min="1060" max="1060" width="1.21875" style="680" customWidth="1"/>
    <col min="1061" max="1061" width="1" style="680" customWidth="1"/>
    <col min="1062" max="1062" width="1.109375" style="680" customWidth="1"/>
    <col min="1063" max="1280" width="9" style="680"/>
    <col min="1281" max="1281" width="7.77734375" style="680" customWidth="1"/>
    <col min="1282" max="1282" width="3.44140625" style="680" customWidth="1"/>
    <col min="1283" max="1284" width="4.21875" style="680" bestFit="1" customWidth="1"/>
    <col min="1285" max="1285" width="1.6640625" style="680" customWidth="1"/>
    <col min="1286" max="1287" width="4.21875" style="680" bestFit="1" customWidth="1"/>
    <col min="1288" max="1288" width="1.6640625" style="680" customWidth="1"/>
    <col min="1289" max="1290" width="4.21875" style="680" bestFit="1" customWidth="1"/>
    <col min="1291" max="1291" width="1.6640625" style="680" customWidth="1"/>
    <col min="1292" max="1293" width="3.44140625" style="680" bestFit="1" customWidth="1"/>
    <col min="1294" max="1294" width="1.6640625" style="680" customWidth="1"/>
    <col min="1295" max="1296" width="3.44140625" style="680" bestFit="1" customWidth="1"/>
    <col min="1297" max="1297" width="1.6640625" style="680" customWidth="1"/>
    <col min="1298" max="1299" width="3.44140625" style="680" bestFit="1" customWidth="1"/>
    <col min="1300" max="1300" width="1.6640625" style="680" customWidth="1"/>
    <col min="1301" max="1302" width="3.44140625" style="680" bestFit="1" customWidth="1"/>
    <col min="1303" max="1303" width="1.6640625" style="680" customWidth="1"/>
    <col min="1304" max="1305" width="3.44140625" style="680" bestFit="1" customWidth="1"/>
    <col min="1306" max="1306" width="1.6640625" style="680" customWidth="1"/>
    <col min="1307" max="1308" width="3.44140625" style="680" bestFit="1" customWidth="1"/>
    <col min="1309" max="1309" width="3.77734375" style="680" customWidth="1"/>
    <col min="1310" max="1310" width="0.44140625" style="680" customWidth="1"/>
    <col min="1311" max="1314" width="1.109375" style="680" customWidth="1"/>
    <col min="1315" max="1315" width="1.33203125" style="680" customWidth="1"/>
    <col min="1316" max="1316" width="1.21875" style="680" customWidth="1"/>
    <col min="1317" max="1317" width="1" style="680" customWidth="1"/>
    <col min="1318" max="1318" width="1.109375" style="680" customWidth="1"/>
    <col min="1319" max="1536" width="9" style="680"/>
    <col min="1537" max="1537" width="7.77734375" style="680" customWidth="1"/>
    <col min="1538" max="1538" width="3.44140625" style="680" customWidth="1"/>
    <col min="1539" max="1540" width="4.21875" style="680" bestFit="1" customWidth="1"/>
    <col min="1541" max="1541" width="1.6640625" style="680" customWidth="1"/>
    <col min="1542" max="1543" width="4.21875" style="680" bestFit="1" customWidth="1"/>
    <col min="1544" max="1544" width="1.6640625" style="680" customWidth="1"/>
    <col min="1545" max="1546" width="4.21875" style="680" bestFit="1" customWidth="1"/>
    <col min="1547" max="1547" width="1.6640625" style="680" customWidth="1"/>
    <col min="1548" max="1549" width="3.44140625" style="680" bestFit="1" customWidth="1"/>
    <col min="1550" max="1550" width="1.6640625" style="680" customWidth="1"/>
    <col min="1551" max="1552" width="3.44140625" style="680" bestFit="1" customWidth="1"/>
    <col min="1553" max="1553" width="1.6640625" style="680" customWidth="1"/>
    <col min="1554" max="1555" width="3.44140625" style="680" bestFit="1" customWidth="1"/>
    <col min="1556" max="1556" width="1.6640625" style="680" customWidth="1"/>
    <col min="1557" max="1558" width="3.44140625" style="680" bestFit="1" customWidth="1"/>
    <col min="1559" max="1559" width="1.6640625" style="680" customWidth="1"/>
    <col min="1560" max="1561" width="3.44140625" style="680" bestFit="1" customWidth="1"/>
    <col min="1562" max="1562" width="1.6640625" style="680" customWidth="1"/>
    <col min="1563" max="1564" width="3.44140625" style="680" bestFit="1" customWidth="1"/>
    <col min="1565" max="1565" width="3.77734375" style="680" customWidth="1"/>
    <col min="1566" max="1566" width="0.44140625" style="680" customWidth="1"/>
    <col min="1567" max="1570" width="1.109375" style="680" customWidth="1"/>
    <col min="1571" max="1571" width="1.33203125" style="680" customWidth="1"/>
    <col min="1572" max="1572" width="1.21875" style="680" customWidth="1"/>
    <col min="1573" max="1573" width="1" style="680" customWidth="1"/>
    <col min="1574" max="1574" width="1.109375" style="680" customWidth="1"/>
    <col min="1575" max="1792" width="9" style="680"/>
    <col min="1793" max="1793" width="7.77734375" style="680" customWidth="1"/>
    <col min="1794" max="1794" width="3.44140625" style="680" customWidth="1"/>
    <col min="1795" max="1796" width="4.21875" style="680" bestFit="1" customWidth="1"/>
    <col min="1797" max="1797" width="1.6640625" style="680" customWidth="1"/>
    <col min="1798" max="1799" width="4.21875" style="680" bestFit="1" customWidth="1"/>
    <col min="1800" max="1800" width="1.6640625" style="680" customWidth="1"/>
    <col min="1801" max="1802" width="4.21875" style="680" bestFit="1" customWidth="1"/>
    <col min="1803" max="1803" width="1.6640625" style="680" customWidth="1"/>
    <col min="1804" max="1805" width="3.44140625" style="680" bestFit="1" customWidth="1"/>
    <col min="1806" max="1806" width="1.6640625" style="680" customWidth="1"/>
    <col min="1807" max="1808" width="3.44140625" style="680" bestFit="1" customWidth="1"/>
    <col min="1809" max="1809" width="1.6640625" style="680" customWidth="1"/>
    <col min="1810" max="1811" width="3.44140625" style="680" bestFit="1" customWidth="1"/>
    <col min="1812" max="1812" width="1.6640625" style="680" customWidth="1"/>
    <col min="1813" max="1814" width="3.44140625" style="680" bestFit="1" customWidth="1"/>
    <col min="1815" max="1815" width="1.6640625" style="680" customWidth="1"/>
    <col min="1816" max="1817" width="3.44140625" style="680" bestFit="1" customWidth="1"/>
    <col min="1818" max="1818" width="1.6640625" style="680" customWidth="1"/>
    <col min="1819" max="1820" width="3.44140625" style="680" bestFit="1" customWidth="1"/>
    <col min="1821" max="1821" width="3.77734375" style="680" customWidth="1"/>
    <col min="1822" max="1822" width="0.44140625" style="680" customWidth="1"/>
    <col min="1823" max="1826" width="1.109375" style="680" customWidth="1"/>
    <col min="1827" max="1827" width="1.33203125" style="680" customWidth="1"/>
    <col min="1828" max="1828" width="1.21875" style="680" customWidth="1"/>
    <col min="1829" max="1829" width="1" style="680" customWidth="1"/>
    <col min="1830" max="1830" width="1.109375" style="680" customWidth="1"/>
    <col min="1831" max="2048" width="9" style="680"/>
    <col min="2049" max="2049" width="7.77734375" style="680" customWidth="1"/>
    <col min="2050" max="2050" width="3.44140625" style="680" customWidth="1"/>
    <col min="2051" max="2052" width="4.21875" style="680" bestFit="1" customWidth="1"/>
    <col min="2053" max="2053" width="1.6640625" style="680" customWidth="1"/>
    <col min="2054" max="2055" width="4.21875" style="680" bestFit="1" customWidth="1"/>
    <col min="2056" max="2056" width="1.6640625" style="680" customWidth="1"/>
    <col min="2057" max="2058" width="4.21875" style="680" bestFit="1" customWidth="1"/>
    <col min="2059" max="2059" width="1.6640625" style="680" customWidth="1"/>
    <col min="2060" max="2061" width="3.44140625" style="680" bestFit="1" customWidth="1"/>
    <col min="2062" max="2062" width="1.6640625" style="680" customWidth="1"/>
    <col min="2063" max="2064" width="3.44140625" style="680" bestFit="1" customWidth="1"/>
    <col min="2065" max="2065" width="1.6640625" style="680" customWidth="1"/>
    <col min="2066" max="2067" width="3.44140625" style="680" bestFit="1" customWidth="1"/>
    <col min="2068" max="2068" width="1.6640625" style="680" customWidth="1"/>
    <col min="2069" max="2070" width="3.44140625" style="680" bestFit="1" customWidth="1"/>
    <col min="2071" max="2071" width="1.6640625" style="680" customWidth="1"/>
    <col min="2072" max="2073" width="3.44140625" style="680" bestFit="1" customWidth="1"/>
    <col min="2074" max="2074" width="1.6640625" style="680" customWidth="1"/>
    <col min="2075" max="2076" width="3.44140625" style="680" bestFit="1" customWidth="1"/>
    <col min="2077" max="2077" width="3.77734375" style="680" customWidth="1"/>
    <col min="2078" max="2078" width="0.44140625" style="680" customWidth="1"/>
    <col min="2079" max="2082" width="1.109375" style="680" customWidth="1"/>
    <col min="2083" max="2083" width="1.33203125" style="680" customWidth="1"/>
    <col min="2084" max="2084" width="1.21875" style="680" customWidth="1"/>
    <col min="2085" max="2085" width="1" style="680" customWidth="1"/>
    <col min="2086" max="2086" width="1.109375" style="680" customWidth="1"/>
    <col min="2087" max="2304" width="9" style="680"/>
    <col min="2305" max="2305" width="7.77734375" style="680" customWidth="1"/>
    <col min="2306" max="2306" width="3.44140625" style="680" customWidth="1"/>
    <col min="2307" max="2308" width="4.21875" style="680" bestFit="1" customWidth="1"/>
    <col min="2309" max="2309" width="1.6640625" style="680" customWidth="1"/>
    <col min="2310" max="2311" width="4.21875" style="680" bestFit="1" customWidth="1"/>
    <col min="2312" max="2312" width="1.6640625" style="680" customWidth="1"/>
    <col min="2313" max="2314" width="4.21875" style="680" bestFit="1" customWidth="1"/>
    <col min="2315" max="2315" width="1.6640625" style="680" customWidth="1"/>
    <col min="2316" max="2317" width="3.44140625" style="680" bestFit="1" customWidth="1"/>
    <col min="2318" max="2318" width="1.6640625" style="680" customWidth="1"/>
    <col min="2319" max="2320" width="3.44140625" style="680" bestFit="1" customWidth="1"/>
    <col min="2321" max="2321" width="1.6640625" style="680" customWidth="1"/>
    <col min="2322" max="2323" width="3.44140625" style="680" bestFit="1" customWidth="1"/>
    <col min="2324" max="2324" width="1.6640625" style="680" customWidth="1"/>
    <col min="2325" max="2326" width="3.44140625" style="680" bestFit="1" customWidth="1"/>
    <col min="2327" max="2327" width="1.6640625" style="680" customWidth="1"/>
    <col min="2328" max="2329" width="3.44140625" style="680" bestFit="1" customWidth="1"/>
    <col min="2330" max="2330" width="1.6640625" style="680" customWidth="1"/>
    <col min="2331" max="2332" width="3.44140625" style="680" bestFit="1" customWidth="1"/>
    <col min="2333" max="2333" width="3.77734375" style="680" customWidth="1"/>
    <col min="2334" max="2334" width="0.44140625" style="680" customWidth="1"/>
    <col min="2335" max="2338" width="1.109375" style="680" customWidth="1"/>
    <col min="2339" max="2339" width="1.33203125" style="680" customWidth="1"/>
    <col min="2340" max="2340" width="1.21875" style="680" customWidth="1"/>
    <col min="2341" max="2341" width="1" style="680" customWidth="1"/>
    <col min="2342" max="2342" width="1.109375" style="680" customWidth="1"/>
    <col min="2343" max="2560" width="9" style="680"/>
    <col min="2561" max="2561" width="7.77734375" style="680" customWidth="1"/>
    <col min="2562" max="2562" width="3.44140625" style="680" customWidth="1"/>
    <col min="2563" max="2564" width="4.21875" style="680" bestFit="1" customWidth="1"/>
    <col min="2565" max="2565" width="1.6640625" style="680" customWidth="1"/>
    <col min="2566" max="2567" width="4.21875" style="680" bestFit="1" customWidth="1"/>
    <col min="2568" max="2568" width="1.6640625" style="680" customWidth="1"/>
    <col min="2569" max="2570" width="4.21875" style="680" bestFit="1" customWidth="1"/>
    <col min="2571" max="2571" width="1.6640625" style="680" customWidth="1"/>
    <col min="2572" max="2573" width="3.44140625" style="680" bestFit="1" customWidth="1"/>
    <col min="2574" max="2574" width="1.6640625" style="680" customWidth="1"/>
    <col min="2575" max="2576" width="3.44140625" style="680" bestFit="1" customWidth="1"/>
    <col min="2577" max="2577" width="1.6640625" style="680" customWidth="1"/>
    <col min="2578" max="2579" width="3.44140625" style="680" bestFit="1" customWidth="1"/>
    <col min="2580" max="2580" width="1.6640625" style="680" customWidth="1"/>
    <col min="2581" max="2582" width="3.44140625" style="680" bestFit="1" customWidth="1"/>
    <col min="2583" max="2583" width="1.6640625" style="680" customWidth="1"/>
    <col min="2584" max="2585" width="3.44140625" style="680" bestFit="1" customWidth="1"/>
    <col min="2586" max="2586" width="1.6640625" style="680" customWidth="1"/>
    <col min="2587" max="2588" width="3.44140625" style="680" bestFit="1" customWidth="1"/>
    <col min="2589" max="2589" width="3.77734375" style="680" customWidth="1"/>
    <col min="2590" max="2590" width="0.44140625" style="680" customWidth="1"/>
    <col min="2591" max="2594" width="1.109375" style="680" customWidth="1"/>
    <col min="2595" max="2595" width="1.33203125" style="680" customWidth="1"/>
    <col min="2596" max="2596" width="1.21875" style="680" customWidth="1"/>
    <col min="2597" max="2597" width="1" style="680" customWidth="1"/>
    <col min="2598" max="2598" width="1.109375" style="680" customWidth="1"/>
    <col min="2599" max="2816" width="9" style="680"/>
    <col min="2817" max="2817" width="7.77734375" style="680" customWidth="1"/>
    <col min="2818" max="2818" width="3.44140625" style="680" customWidth="1"/>
    <col min="2819" max="2820" width="4.21875" style="680" bestFit="1" customWidth="1"/>
    <col min="2821" max="2821" width="1.6640625" style="680" customWidth="1"/>
    <col min="2822" max="2823" width="4.21875" style="680" bestFit="1" customWidth="1"/>
    <col min="2824" max="2824" width="1.6640625" style="680" customWidth="1"/>
    <col min="2825" max="2826" width="4.21875" style="680" bestFit="1" customWidth="1"/>
    <col min="2827" max="2827" width="1.6640625" style="680" customWidth="1"/>
    <col min="2828" max="2829" width="3.44140625" style="680" bestFit="1" customWidth="1"/>
    <col min="2830" max="2830" width="1.6640625" style="680" customWidth="1"/>
    <col min="2831" max="2832" width="3.44140625" style="680" bestFit="1" customWidth="1"/>
    <col min="2833" max="2833" width="1.6640625" style="680" customWidth="1"/>
    <col min="2834" max="2835" width="3.44140625" style="680" bestFit="1" customWidth="1"/>
    <col min="2836" max="2836" width="1.6640625" style="680" customWidth="1"/>
    <col min="2837" max="2838" width="3.44140625" style="680" bestFit="1" customWidth="1"/>
    <col min="2839" max="2839" width="1.6640625" style="680" customWidth="1"/>
    <col min="2840" max="2841" width="3.44140625" style="680" bestFit="1" customWidth="1"/>
    <col min="2842" max="2842" width="1.6640625" style="680" customWidth="1"/>
    <col min="2843" max="2844" width="3.44140625" style="680" bestFit="1" customWidth="1"/>
    <col min="2845" max="2845" width="3.77734375" style="680" customWidth="1"/>
    <col min="2846" max="2846" width="0.44140625" style="680" customWidth="1"/>
    <col min="2847" max="2850" width="1.109375" style="680" customWidth="1"/>
    <col min="2851" max="2851" width="1.33203125" style="680" customWidth="1"/>
    <col min="2852" max="2852" width="1.21875" style="680" customWidth="1"/>
    <col min="2853" max="2853" width="1" style="680" customWidth="1"/>
    <col min="2854" max="2854" width="1.109375" style="680" customWidth="1"/>
    <col min="2855" max="3072" width="9" style="680"/>
    <col min="3073" max="3073" width="7.77734375" style="680" customWidth="1"/>
    <col min="3074" max="3074" width="3.44140625" style="680" customWidth="1"/>
    <col min="3075" max="3076" width="4.21875" style="680" bestFit="1" customWidth="1"/>
    <col min="3077" max="3077" width="1.6640625" style="680" customWidth="1"/>
    <col min="3078" max="3079" width="4.21875" style="680" bestFit="1" customWidth="1"/>
    <col min="3080" max="3080" width="1.6640625" style="680" customWidth="1"/>
    <col min="3081" max="3082" width="4.21875" style="680" bestFit="1" customWidth="1"/>
    <col min="3083" max="3083" width="1.6640625" style="680" customWidth="1"/>
    <col min="3084" max="3085" width="3.44140625" style="680" bestFit="1" customWidth="1"/>
    <col min="3086" max="3086" width="1.6640625" style="680" customWidth="1"/>
    <col min="3087" max="3088" width="3.44140625" style="680" bestFit="1" customWidth="1"/>
    <col min="3089" max="3089" width="1.6640625" style="680" customWidth="1"/>
    <col min="3090" max="3091" width="3.44140625" style="680" bestFit="1" customWidth="1"/>
    <col min="3092" max="3092" width="1.6640625" style="680" customWidth="1"/>
    <col min="3093" max="3094" width="3.44140625" style="680" bestFit="1" customWidth="1"/>
    <col min="3095" max="3095" width="1.6640625" style="680" customWidth="1"/>
    <col min="3096" max="3097" width="3.44140625" style="680" bestFit="1" customWidth="1"/>
    <col min="3098" max="3098" width="1.6640625" style="680" customWidth="1"/>
    <col min="3099" max="3100" width="3.44140625" style="680" bestFit="1" customWidth="1"/>
    <col min="3101" max="3101" width="3.77734375" style="680" customWidth="1"/>
    <col min="3102" max="3102" width="0.44140625" style="680" customWidth="1"/>
    <col min="3103" max="3106" width="1.109375" style="680" customWidth="1"/>
    <col min="3107" max="3107" width="1.33203125" style="680" customWidth="1"/>
    <col min="3108" max="3108" width="1.21875" style="680" customWidth="1"/>
    <col min="3109" max="3109" width="1" style="680" customWidth="1"/>
    <col min="3110" max="3110" width="1.109375" style="680" customWidth="1"/>
    <col min="3111" max="3328" width="9" style="680"/>
    <col min="3329" max="3329" width="7.77734375" style="680" customWidth="1"/>
    <col min="3330" max="3330" width="3.44140625" style="680" customWidth="1"/>
    <col min="3331" max="3332" width="4.21875" style="680" bestFit="1" customWidth="1"/>
    <col min="3333" max="3333" width="1.6640625" style="680" customWidth="1"/>
    <col min="3334" max="3335" width="4.21875" style="680" bestFit="1" customWidth="1"/>
    <col min="3336" max="3336" width="1.6640625" style="680" customWidth="1"/>
    <col min="3337" max="3338" width="4.21875" style="680" bestFit="1" customWidth="1"/>
    <col min="3339" max="3339" width="1.6640625" style="680" customWidth="1"/>
    <col min="3340" max="3341" width="3.44140625" style="680" bestFit="1" customWidth="1"/>
    <col min="3342" max="3342" width="1.6640625" style="680" customWidth="1"/>
    <col min="3343" max="3344" width="3.44140625" style="680" bestFit="1" customWidth="1"/>
    <col min="3345" max="3345" width="1.6640625" style="680" customWidth="1"/>
    <col min="3346" max="3347" width="3.44140625" style="680" bestFit="1" customWidth="1"/>
    <col min="3348" max="3348" width="1.6640625" style="680" customWidth="1"/>
    <col min="3349" max="3350" width="3.44140625" style="680" bestFit="1" customWidth="1"/>
    <col min="3351" max="3351" width="1.6640625" style="680" customWidth="1"/>
    <col min="3352" max="3353" width="3.44140625" style="680" bestFit="1" customWidth="1"/>
    <col min="3354" max="3354" width="1.6640625" style="680" customWidth="1"/>
    <col min="3355" max="3356" width="3.44140625" style="680" bestFit="1" customWidth="1"/>
    <col min="3357" max="3357" width="3.77734375" style="680" customWidth="1"/>
    <col min="3358" max="3358" width="0.44140625" style="680" customWidth="1"/>
    <col min="3359" max="3362" width="1.109375" style="680" customWidth="1"/>
    <col min="3363" max="3363" width="1.33203125" style="680" customWidth="1"/>
    <col min="3364" max="3364" width="1.21875" style="680" customWidth="1"/>
    <col min="3365" max="3365" width="1" style="680" customWidth="1"/>
    <col min="3366" max="3366" width="1.109375" style="680" customWidth="1"/>
    <col min="3367" max="3584" width="9" style="680"/>
    <col min="3585" max="3585" width="7.77734375" style="680" customWidth="1"/>
    <col min="3586" max="3586" width="3.44140625" style="680" customWidth="1"/>
    <col min="3587" max="3588" width="4.21875" style="680" bestFit="1" customWidth="1"/>
    <col min="3589" max="3589" width="1.6640625" style="680" customWidth="1"/>
    <col min="3590" max="3591" width="4.21875" style="680" bestFit="1" customWidth="1"/>
    <col min="3592" max="3592" width="1.6640625" style="680" customWidth="1"/>
    <col min="3593" max="3594" width="4.21875" style="680" bestFit="1" customWidth="1"/>
    <col min="3595" max="3595" width="1.6640625" style="680" customWidth="1"/>
    <col min="3596" max="3597" width="3.44140625" style="680" bestFit="1" customWidth="1"/>
    <col min="3598" max="3598" width="1.6640625" style="680" customWidth="1"/>
    <col min="3599" max="3600" width="3.44140625" style="680" bestFit="1" customWidth="1"/>
    <col min="3601" max="3601" width="1.6640625" style="680" customWidth="1"/>
    <col min="3602" max="3603" width="3.44140625" style="680" bestFit="1" customWidth="1"/>
    <col min="3604" max="3604" width="1.6640625" style="680" customWidth="1"/>
    <col min="3605" max="3606" width="3.44140625" style="680" bestFit="1" customWidth="1"/>
    <col min="3607" max="3607" width="1.6640625" style="680" customWidth="1"/>
    <col min="3608" max="3609" width="3.44140625" style="680" bestFit="1" customWidth="1"/>
    <col min="3610" max="3610" width="1.6640625" style="680" customWidth="1"/>
    <col min="3611" max="3612" width="3.44140625" style="680" bestFit="1" customWidth="1"/>
    <col min="3613" max="3613" width="3.77734375" style="680" customWidth="1"/>
    <col min="3614" max="3614" width="0.44140625" style="680" customWidth="1"/>
    <col min="3615" max="3618" width="1.109375" style="680" customWidth="1"/>
    <col min="3619" max="3619" width="1.33203125" style="680" customWidth="1"/>
    <col min="3620" max="3620" width="1.21875" style="680" customWidth="1"/>
    <col min="3621" max="3621" width="1" style="680" customWidth="1"/>
    <col min="3622" max="3622" width="1.109375" style="680" customWidth="1"/>
    <col min="3623" max="3840" width="9" style="680"/>
    <col min="3841" max="3841" width="7.77734375" style="680" customWidth="1"/>
    <col min="3842" max="3842" width="3.44140625" style="680" customWidth="1"/>
    <col min="3843" max="3844" width="4.21875" style="680" bestFit="1" customWidth="1"/>
    <col min="3845" max="3845" width="1.6640625" style="680" customWidth="1"/>
    <col min="3846" max="3847" width="4.21875" style="680" bestFit="1" customWidth="1"/>
    <col min="3848" max="3848" width="1.6640625" style="680" customWidth="1"/>
    <col min="3849" max="3850" width="4.21875" style="680" bestFit="1" customWidth="1"/>
    <col min="3851" max="3851" width="1.6640625" style="680" customWidth="1"/>
    <col min="3852" max="3853" width="3.44140625" style="680" bestFit="1" customWidth="1"/>
    <col min="3854" max="3854" width="1.6640625" style="680" customWidth="1"/>
    <col min="3855" max="3856" width="3.44140625" style="680" bestFit="1" customWidth="1"/>
    <col min="3857" max="3857" width="1.6640625" style="680" customWidth="1"/>
    <col min="3858" max="3859" width="3.44140625" style="680" bestFit="1" customWidth="1"/>
    <col min="3860" max="3860" width="1.6640625" style="680" customWidth="1"/>
    <col min="3861" max="3862" width="3.44140625" style="680" bestFit="1" customWidth="1"/>
    <col min="3863" max="3863" width="1.6640625" style="680" customWidth="1"/>
    <col min="3864" max="3865" width="3.44140625" style="680" bestFit="1" customWidth="1"/>
    <col min="3866" max="3866" width="1.6640625" style="680" customWidth="1"/>
    <col min="3867" max="3868" width="3.44140625" style="680" bestFit="1" customWidth="1"/>
    <col min="3869" max="3869" width="3.77734375" style="680" customWidth="1"/>
    <col min="3870" max="3870" width="0.44140625" style="680" customWidth="1"/>
    <col min="3871" max="3874" width="1.109375" style="680" customWidth="1"/>
    <col min="3875" max="3875" width="1.33203125" style="680" customWidth="1"/>
    <col min="3876" max="3876" width="1.21875" style="680" customWidth="1"/>
    <col min="3877" max="3877" width="1" style="680" customWidth="1"/>
    <col min="3878" max="3878" width="1.109375" style="680" customWidth="1"/>
    <col min="3879" max="4096" width="9" style="680"/>
    <col min="4097" max="4097" width="7.77734375" style="680" customWidth="1"/>
    <col min="4098" max="4098" width="3.44140625" style="680" customWidth="1"/>
    <col min="4099" max="4100" width="4.21875" style="680" bestFit="1" customWidth="1"/>
    <col min="4101" max="4101" width="1.6640625" style="680" customWidth="1"/>
    <col min="4102" max="4103" width="4.21875" style="680" bestFit="1" customWidth="1"/>
    <col min="4104" max="4104" width="1.6640625" style="680" customWidth="1"/>
    <col min="4105" max="4106" width="4.21875" style="680" bestFit="1" customWidth="1"/>
    <col min="4107" max="4107" width="1.6640625" style="680" customWidth="1"/>
    <col min="4108" max="4109" width="3.44140625" style="680" bestFit="1" customWidth="1"/>
    <col min="4110" max="4110" width="1.6640625" style="680" customWidth="1"/>
    <col min="4111" max="4112" width="3.44140625" style="680" bestFit="1" customWidth="1"/>
    <col min="4113" max="4113" width="1.6640625" style="680" customWidth="1"/>
    <col min="4114" max="4115" width="3.44140625" style="680" bestFit="1" customWidth="1"/>
    <col min="4116" max="4116" width="1.6640625" style="680" customWidth="1"/>
    <col min="4117" max="4118" width="3.44140625" style="680" bestFit="1" customWidth="1"/>
    <col min="4119" max="4119" width="1.6640625" style="680" customWidth="1"/>
    <col min="4120" max="4121" width="3.44140625" style="680" bestFit="1" customWidth="1"/>
    <col min="4122" max="4122" width="1.6640625" style="680" customWidth="1"/>
    <col min="4123" max="4124" width="3.44140625" style="680" bestFit="1" customWidth="1"/>
    <col min="4125" max="4125" width="3.77734375" style="680" customWidth="1"/>
    <col min="4126" max="4126" width="0.44140625" style="680" customWidth="1"/>
    <col min="4127" max="4130" width="1.109375" style="680" customWidth="1"/>
    <col min="4131" max="4131" width="1.33203125" style="680" customWidth="1"/>
    <col min="4132" max="4132" width="1.21875" style="680" customWidth="1"/>
    <col min="4133" max="4133" width="1" style="680" customWidth="1"/>
    <col min="4134" max="4134" width="1.109375" style="680" customWidth="1"/>
    <col min="4135" max="4352" width="9" style="680"/>
    <col min="4353" max="4353" width="7.77734375" style="680" customWidth="1"/>
    <col min="4354" max="4354" width="3.44140625" style="680" customWidth="1"/>
    <col min="4355" max="4356" width="4.21875" style="680" bestFit="1" customWidth="1"/>
    <col min="4357" max="4357" width="1.6640625" style="680" customWidth="1"/>
    <col min="4358" max="4359" width="4.21875" style="680" bestFit="1" customWidth="1"/>
    <col min="4360" max="4360" width="1.6640625" style="680" customWidth="1"/>
    <col min="4361" max="4362" width="4.21875" style="680" bestFit="1" customWidth="1"/>
    <col min="4363" max="4363" width="1.6640625" style="680" customWidth="1"/>
    <col min="4364" max="4365" width="3.44140625" style="680" bestFit="1" customWidth="1"/>
    <col min="4366" max="4366" width="1.6640625" style="680" customWidth="1"/>
    <col min="4367" max="4368" width="3.44140625" style="680" bestFit="1" customWidth="1"/>
    <col min="4369" max="4369" width="1.6640625" style="680" customWidth="1"/>
    <col min="4370" max="4371" width="3.44140625" style="680" bestFit="1" customWidth="1"/>
    <col min="4372" max="4372" width="1.6640625" style="680" customWidth="1"/>
    <col min="4373" max="4374" width="3.44140625" style="680" bestFit="1" customWidth="1"/>
    <col min="4375" max="4375" width="1.6640625" style="680" customWidth="1"/>
    <col min="4376" max="4377" width="3.44140625" style="680" bestFit="1" customWidth="1"/>
    <col min="4378" max="4378" width="1.6640625" style="680" customWidth="1"/>
    <col min="4379" max="4380" width="3.44140625" style="680" bestFit="1" customWidth="1"/>
    <col min="4381" max="4381" width="3.77734375" style="680" customWidth="1"/>
    <col min="4382" max="4382" width="0.44140625" style="680" customWidth="1"/>
    <col min="4383" max="4386" width="1.109375" style="680" customWidth="1"/>
    <col min="4387" max="4387" width="1.33203125" style="680" customWidth="1"/>
    <col min="4388" max="4388" width="1.21875" style="680" customWidth="1"/>
    <col min="4389" max="4389" width="1" style="680" customWidth="1"/>
    <col min="4390" max="4390" width="1.109375" style="680" customWidth="1"/>
    <col min="4391" max="4608" width="9" style="680"/>
    <col min="4609" max="4609" width="7.77734375" style="680" customWidth="1"/>
    <col min="4610" max="4610" width="3.44140625" style="680" customWidth="1"/>
    <col min="4611" max="4612" width="4.21875" style="680" bestFit="1" customWidth="1"/>
    <col min="4613" max="4613" width="1.6640625" style="680" customWidth="1"/>
    <col min="4614" max="4615" width="4.21875" style="680" bestFit="1" customWidth="1"/>
    <col min="4616" max="4616" width="1.6640625" style="680" customWidth="1"/>
    <col min="4617" max="4618" width="4.21875" style="680" bestFit="1" customWidth="1"/>
    <col min="4619" max="4619" width="1.6640625" style="680" customWidth="1"/>
    <col min="4620" max="4621" width="3.44140625" style="680" bestFit="1" customWidth="1"/>
    <col min="4622" max="4622" width="1.6640625" style="680" customWidth="1"/>
    <col min="4623" max="4624" width="3.44140625" style="680" bestFit="1" customWidth="1"/>
    <col min="4625" max="4625" width="1.6640625" style="680" customWidth="1"/>
    <col min="4626" max="4627" width="3.44140625" style="680" bestFit="1" customWidth="1"/>
    <col min="4628" max="4628" width="1.6640625" style="680" customWidth="1"/>
    <col min="4629" max="4630" width="3.44140625" style="680" bestFit="1" customWidth="1"/>
    <col min="4631" max="4631" width="1.6640625" style="680" customWidth="1"/>
    <col min="4632" max="4633" width="3.44140625" style="680" bestFit="1" customWidth="1"/>
    <col min="4634" max="4634" width="1.6640625" style="680" customWidth="1"/>
    <col min="4635" max="4636" width="3.44140625" style="680" bestFit="1" customWidth="1"/>
    <col min="4637" max="4637" width="3.77734375" style="680" customWidth="1"/>
    <col min="4638" max="4638" width="0.44140625" style="680" customWidth="1"/>
    <col min="4639" max="4642" width="1.109375" style="680" customWidth="1"/>
    <col min="4643" max="4643" width="1.33203125" style="680" customWidth="1"/>
    <col min="4644" max="4644" width="1.21875" style="680" customWidth="1"/>
    <col min="4645" max="4645" width="1" style="680" customWidth="1"/>
    <col min="4646" max="4646" width="1.109375" style="680" customWidth="1"/>
    <col min="4647" max="4864" width="9" style="680"/>
    <col min="4865" max="4865" width="7.77734375" style="680" customWidth="1"/>
    <col min="4866" max="4866" width="3.44140625" style="680" customWidth="1"/>
    <col min="4867" max="4868" width="4.21875" style="680" bestFit="1" customWidth="1"/>
    <col min="4869" max="4869" width="1.6640625" style="680" customWidth="1"/>
    <col min="4870" max="4871" width="4.21875" style="680" bestFit="1" customWidth="1"/>
    <col min="4872" max="4872" width="1.6640625" style="680" customWidth="1"/>
    <col min="4873" max="4874" width="4.21875" style="680" bestFit="1" customWidth="1"/>
    <col min="4875" max="4875" width="1.6640625" style="680" customWidth="1"/>
    <col min="4876" max="4877" width="3.44140625" style="680" bestFit="1" customWidth="1"/>
    <col min="4878" max="4878" width="1.6640625" style="680" customWidth="1"/>
    <col min="4879" max="4880" width="3.44140625" style="680" bestFit="1" customWidth="1"/>
    <col min="4881" max="4881" width="1.6640625" style="680" customWidth="1"/>
    <col min="4882" max="4883" width="3.44140625" style="680" bestFit="1" customWidth="1"/>
    <col min="4884" max="4884" width="1.6640625" style="680" customWidth="1"/>
    <col min="4885" max="4886" width="3.44140625" style="680" bestFit="1" customWidth="1"/>
    <col min="4887" max="4887" width="1.6640625" style="680" customWidth="1"/>
    <col min="4888" max="4889" width="3.44140625" style="680" bestFit="1" customWidth="1"/>
    <col min="4890" max="4890" width="1.6640625" style="680" customWidth="1"/>
    <col min="4891" max="4892" width="3.44140625" style="680" bestFit="1" customWidth="1"/>
    <col min="4893" max="4893" width="3.77734375" style="680" customWidth="1"/>
    <col min="4894" max="4894" width="0.44140625" style="680" customWidth="1"/>
    <col min="4895" max="4898" width="1.109375" style="680" customWidth="1"/>
    <col min="4899" max="4899" width="1.33203125" style="680" customWidth="1"/>
    <col min="4900" max="4900" width="1.21875" style="680" customWidth="1"/>
    <col min="4901" max="4901" width="1" style="680" customWidth="1"/>
    <col min="4902" max="4902" width="1.109375" style="680" customWidth="1"/>
    <col min="4903" max="5120" width="9" style="680"/>
    <col min="5121" max="5121" width="7.77734375" style="680" customWidth="1"/>
    <col min="5122" max="5122" width="3.44140625" style="680" customWidth="1"/>
    <col min="5123" max="5124" width="4.21875" style="680" bestFit="1" customWidth="1"/>
    <col min="5125" max="5125" width="1.6640625" style="680" customWidth="1"/>
    <col min="5126" max="5127" width="4.21875" style="680" bestFit="1" customWidth="1"/>
    <col min="5128" max="5128" width="1.6640625" style="680" customWidth="1"/>
    <col min="5129" max="5130" width="4.21875" style="680" bestFit="1" customWidth="1"/>
    <col min="5131" max="5131" width="1.6640625" style="680" customWidth="1"/>
    <col min="5132" max="5133" width="3.44140625" style="680" bestFit="1" customWidth="1"/>
    <col min="5134" max="5134" width="1.6640625" style="680" customWidth="1"/>
    <col min="5135" max="5136" width="3.44140625" style="680" bestFit="1" customWidth="1"/>
    <col min="5137" max="5137" width="1.6640625" style="680" customWidth="1"/>
    <col min="5138" max="5139" width="3.44140625" style="680" bestFit="1" customWidth="1"/>
    <col min="5140" max="5140" width="1.6640625" style="680" customWidth="1"/>
    <col min="5141" max="5142" width="3.44140625" style="680" bestFit="1" customWidth="1"/>
    <col min="5143" max="5143" width="1.6640625" style="680" customWidth="1"/>
    <col min="5144" max="5145" width="3.44140625" style="680" bestFit="1" customWidth="1"/>
    <col min="5146" max="5146" width="1.6640625" style="680" customWidth="1"/>
    <col min="5147" max="5148" width="3.44140625" style="680" bestFit="1" customWidth="1"/>
    <col min="5149" max="5149" width="3.77734375" style="680" customWidth="1"/>
    <col min="5150" max="5150" width="0.44140625" style="680" customWidth="1"/>
    <col min="5151" max="5154" width="1.109375" style="680" customWidth="1"/>
    <col min="5155" max="5155" width="1.33203125" style="680" customWidth="1"/>
    <col min="5156" max="5156" width="1.21875" style="680" customWidth="1"/>
    <col min="5157" max="5157" width="1" style="680" customWidth="1"/>
    <col min="5158" max="5158" width="1.109375" style="680" customWidth="1"/>
    <col min="5159" max="5376" width="9" style="680"/>
    <col min="5377" max="5377" width="7.77734375" style="680" customWidth="1"/>
    <col min="5378" max="5378" width="3.44140625" style="680" customWidth="1"/>
    <col min="5379" max="5380" width="4.21875" style="680" bestFit="1" customWidth="1"/>
    <col min="5381" max="5381" width="1.6640625" style="680" customWidth="1"/>
    <col min="5382" max="5383" width="4.21875" style="680" bestFit="1" customWidth="1"/>
    <col min="5384" max="5384" width="1.6640625" style="680" customWidth="1"/>
    <col min="5385" max="5386" width="4.21875" style="680" bestFit="1" customWidth="1"/>
    <col min="5387" max="5387" width="1.6640625" style="680" customWidth="1"/>
    <col min="5388" max="5389" width="3.44140625" style="680" bestFit="1" customWidth="1"/>
    <col min="5390" max="5390" width="1.6640625" style="680" customWidth="1"/>
    <col min="5391" max="5392" width="3.44140625" style="680" bestFit="1" customWidth="1"/>
    <col min="5393" max="5393" width="1.6640625" style="680" customWidth="1"/>
    <col min="5394" max="5395" width="3.44140625" style="680" bestFit="1" customWidth="1"/>
    <col min="5396" max="5396" width="1.6640625" style="680" customWidth="1"/>
    <col min="5397" max="5398" width="3.44140625" style="680" bestFit="1" customWidth="1"/>
    <col min="5399" max="5399" width="1.6640625" style="680" customWidth="1"/>
    <col min="5400" max="5401" width="3.44140625" style="680" bestFit="1" customWidth="1"/>
    <col min="5402" max="5402" width="1.6640625" style="680" customWidth="1"/>
    <col min="5403" max="5404" width="3.44140625" style="680" bestFit="1" customWidth="1"/>
    <col min="5405" max="5405" width="3.77734375" style="680" customWidth="1"/>
    <col min="5406" max="5406" width="0.44140625" style="680" customWidth="1"/>
    <col min="5407" max="5410" width="1.109375" style="680" customWidth="1"/>
    <col min="5411" max="5411" width="1.33203125" style="680" customWidth="1"/>
    <col min="5412" max="5412" width="1.21875" style="680" customWidth="1"/>
    <col min="5413" max="5413" width="1" style="680" customWidth="1"/>
    <col min="5414" max="5414" width="1.109375" style="680" customWidth="1"/>
    <col min="5415" max="5632" width="9" style="680"/>
    <col min="5633" max="5633" width="7.77734375" style="680" customWidth="1"/>
    <col min="5634" max="5634" width="3.44140625" style="680" customWidth="1"/>
    <col min="5635" max="5636" width="4.21875" style="680" bestFit="1" customWidth="1"/>
    <col min="5637" max="5637" width="1.6640625" style="680" customWidth="1"/>
    <col min="5638" max="5639" width="4.21875" style="680" bestFit="1" customWidth="1"/>
    <col min="5640" max="5640" width="1.6640625" style="680" customWidth="1"/>
    <col min="5641" max="5642" width="4.21875" style="680" bestFit="1" customWidth="1"/>
    <col min="5643" max="5643" width="1.6640625" style="680" customWidth="1"/>
    <col min="5644" max="5645" width="3.44140625" style="680" bestFit="1" customWidth="1"/>
    <col min="5646" max="5646" width="1.6640625" style="680" customWidth="1"/>
    <col min="5647" max="5648" width="3.44140625" style="680" bestFit="1" customWidth="1"/>
    <col min="5649" max="5649" width="1.6640625" style="680" customWidth="1"/>
    <col min="5650" max="5651" width="3.44140625" style="680" bestFit="1" customWidth="1"/>
    <col min="5652" max="5652" width="1.6640625" style="680" customWidth="1"/>
    <col min="5653" max="5654" width="3.44140625" style="680" bestFit="1" customWidth="1"/>
    <col min="5655" max="5655" width="1.6640625" style="680" customWidth="1"/>
    <col min="5656" max="5657" width="3.44140625" style="680" bestFit="1" customWidth="1"/>
    <col min="5658" max="5658" width="1.6640625" style="680" customWidth="1"/>
    <col min="5659" max="5660" width="3.44140625" style="680" bestFit="1" customWidth="1"/>
    <col min="5661" max="5661" width="3.77734375" style="680" customWidth="1"/>
    <col min="5662" max="5662" width="0.44140625" style="680" customWidth="1"/>
    <col min="5663" max="5666" width="1.109375" style="680" customWidth="1"/>
    <col min="5667" max="5667" width="1.33203125" style="680" customWidth="1"/>
    <col min="5668" max="5668" width="1.21875" style="680" customWidth="1"/>
    <col min="5669" max="5669" width="1" style="680" customWidth="1"/>
    <col min="5670" max="5670" width="1.109375" style="680" customWidth="1"/>
    <col min="5671" max="5888" width="9" style="680"/>
    <col min="5889" max="5889" width="7.77734375" style="680" customWidth="1"/>
    <col min="5890" max="5890" width="3.44140625" style="680" customWidth="1"/>
    <col min="5891" max="5892" width="4.21875" style="680" bestFit="1" customWidth="1"/>
    <col min="5893" max="5893" width="1.6640625" style="680" customWidth="1"/>
    <col min="5894" max="5895" width="4.21875" style="680" bestFit="1" customWidth="1"/>
    <col min="5896" max="5896" width="1.6640625" style="680" customWidth="1"/>
    <col min="5897" max="5898" width="4.21875" style="680" bestFit="1" customWidth="1"/>
    <col min="5899" max="5899" width="1.6640625" style="680" customWidth="1"/>
    <col min="5900" max="5901" width="3.44140625" style="680" bestFit="1" customWidth="1"/>
    <col min="5902" max="5902" width="1.6640625" style="680" customWidth="1"/>
    <col min="5903" max="5904" width="3.44140625" style="680" bestFit="1" customWidth="1"/>
    <col min="5905" max="5905" width="1.6640625" style="680" customWidth="1"/>
    <col min="5906" max="5907" width="3.44140625" style="680" bestFit="1" customWidth="1"/>
    <col min="5908" max="5908" width="1.6640625" style="680" customWidth="1"/>
    <col min="5909" max="5910" width="3.44140625" style="680" bestFit="1" customWidth="1"/>
    <col min="5911" max="5911" width="1.6640625" style="680" customWidth="1"/>
    <col min="5912" max="5913" width="3.44140625" style="680" bestFit="1" customWidth="1"/>
    <col min="5914" max="5914" width="1.6640625" style="680" customWidth="1"/>
    <col min="5915" max="5916" width="3.44140625" style="680" bestFit="1" customWidth="1"/>
    <col min="5917" max="5917" width="3.77734375" style="680" customWidth="1"/>
    <col min="5918" max="5918" width="0.44140625" style="680" customWidth="1"/>
    <col min="5919" max="5922" width="1.109375" style="680" customWidth="1"/>
    <col min="5923" max="5923" width="1.33203125" style="680" customWidth="1"/>
    <col min="5924" max="5924" width="1.21875" style="680" customWidth="1"/>
    <col min="5925" max="5925" width="1" style="680" customWidth="1"/>
    <col min="5926" max="5926" width="1.109375" style="680" customWidth="1"/>
    <col min="5927" max="6144" width="9" style="680"/>
    <col min="6145" max="6145" width="7.77734375" style="680" customWidth="1"/>
    <col min="6146" max="6146" width="3.44140625" style="680" customWidth="1"/>
    <col min="6147" max="6148" width="4.21875" style="680" bestFit="1" customWidth="1"/>
    <col min="6149" max="6149" width="1.6640625" style="680" customWidth="1"/>
    <col min="6150" max="6151" width="4.21875" style="680" bestFit="1" customWidth="1"/>
    <col min="6152" max="6152" width="1.6640625" style="680" customWidth="1"/>
    <col min="6153" max="6154" width="4.21875" style="680" bestFit="1" customWidth="1"/>
    <col min="6155" max="6155" width="1.6640625" style="680" customWidth="1"/>
    <col min="6156" max="6157" width="3.44140625" style="680" bestFit="1" customWidth="1"/>
    <col min="6158" max="6158" width="1.6640625" style="680" customWidth="1"/>
    <col min="6159" max="6160" width="3.44140625" style="680" bestFit="1" customWidth="1"/>
    <col min="6161" max="6161" width="1.6640625" style="680" customWidth="1"/>
    <col min="6162" max="6163" width="3.44140625" style="680" bestFit="1" customWidth="1"/>
    <col min="6164" max="6164" width="1.6640625" style="680" customWidth="1"/>
    <col min="6165" max="6166" width="3.44140625" style="680" bestFit="1" customWidth="1"/>
    <col min="6167" max="6167" width="1.6640625" style="680" customWidth="1"/>
    <col min="6168" max="6169" width="3.44140625" style="680" bestFit="1" customWidth="1"/>
    <col min="6170" max="6170" width="1.6640625" style="680" customWidth="1"/>
    <col min="6171" max="6172" width="3.44140625" style="680" bestFit="1" customWidth="1"/>
    <col min="6173" max="6173" width="3.77734375" style="680" customWidth="1"/>
    <col min="6174" max="6174" width="0.44140625" style="680" customWidth="1"/>
    <col min="6175" max="6178" width="1.109375" style="680" customWidth="1"/>
    <col min="6179" max="6179" width="1.33203125" style="680" customWidth="1"/>
    <col min="6180" max="6180" width="1.21875" style="680" customWidth="1"/>
    <col min="6181" max="6181" width="1" style="680" customWidth="1"/>
    <col min="6182" max="6182" width="1.109375" style="680" customWidth="1"/>
    <col min="6183" max="6400" width="9" style="680"/>
    <col min="6401" max="6401" width="7.77734375" style="680" customWidth="1"/>
    <col min="6402" max="6402" width="3.44140625" style="680" customWidth="1"/>
    <col min="6403" max="6404" width="4.21875" style="680" bestFit="1" customWidth="1"/>
    <col min="6405" max="6405" width="1.6640625" style="680" customWidth="1"/>
    <col min="6406" max="6407" width="4.21875" style="680" bestFit="1" customWidth="1"/>
    <col min="6408" max="6408" width="1.6640625" style="680" customWidth="1"/>
    <col min="6409" max="6410" width="4.21875" style="680" bestFit="1" customWidth="1"/>
    <col min="6411" max="6411" width="1.6640625" style="680" customWidth="1"/>
    <col min="6412" max="6413" width="3.44140625" style="680" bestFit="1" customWidth="1"/>
    <col min="6414" max="6414" width="1.6640625" style="680" customWidth="1"/>
    <col min="6415" max="6416" width="3.44140625" style="680" bestFit="1" customWidth="1"/>
    <col min="6417" max="6417" width="1.6640625" style="680" customWidth="1"/>
    <col min="6418" max="6419" width="3.44140625" style="680" bestFit="1" customWidth="1"/>
    <col min="6420" max="6420" width="1.6640625" style="680" customWidth="1"/>
    <col min="6421" max="6422" width="3.44140625" style="680" bestFit="1" customWidth="1"/>
    <col min="6423" max="6423" width="1.6640625" style="680" customWidth="1"/>
    <col min="6424" max="6425" width="3.44140625" style="680" bestFit="1" customWidth="1"/>
    <col min="6426" max="6426" width="1.6640625" style="680" customWidth="1"/>
    <col min="6427" max="6428" width="3.44140625" style="680" bestFit="1" customWidth="1"/>
    <col min="6429" max="6429" width="3.77734375" style="680" customWidth="1"/>
    <col min="6430" max="6430" width="0.44140625" style="680" customWidth="1"/>
    <col min="6431" max="6434" width="1.109375" style="680" customWidth="1"/>
    <col min="6435" max="6435" width="1.33203125" style="680" customWidth="1"/>
    <col min="6436" max="6436" width="1.21875" style="680" customWidth="1"/>
    <col min="6437" max="6437" width="1" style="680" customWidth="1"/>
    <col min="6438" max="6438" width="1.109375" style="680" customWidth="1"/>
    <col min="6439" max="6656" width="9" style="680"/>
    <col min="6657" max="6657" width="7.77734375" style="680" customWidth="1"/>
    <col min="6658" max="6658" width="3.44140625" style="680" customWidth="1"/>
    <col min="6659" max="6660" width="4.21875" style="680" bestFit="1" customWidth="1"/>
    <col min="6661" max="6661" width="1.6640625" style="680" customWidth="1"/>
    <col min="6662" max="6663" width="4.21875" style="680" bestFit="1" customWidth="1"/>
    <col min="6664" max="6664" width="1.6640625" style="680" customWidth="1"/>
    <col min="6665" max="6666" width="4.21875" style="680" bestFit="1" customWidth="1"/>
    <col min="6667" max="6667" width="1.6640625" style="680" customWidth="1"/>
    <col min="6668" max="6669" width="3.44140625" style="680" bestFit="1" customWidth="1"/>
    <col min="6670" max="6670" width="1.6640625" style="680" customWidth="1"/>
    <col min="6671" max="6672" width="3.44140625" style="680" bestFit="1" customWidth="1"/>
    <col min="6673" max="6673" width="1.6640625" style="680" customWidth="1"/>
    <col min="6674" max="6675" width="3.44140625" style="680" bestFit="1" customWidth="1"/>
    <col min="6676" max="6676" width="1.6640625" style="680" customWidth="1"/>
    <col min="6677" max="6678" width="3.44140625" style="680" bestFit="1" customWidth="1"/>
    <col min="6679" max="6679" width="1.6640625" style="680" customWidth="1"/>
    <col min="6680" max="6681" width="3.44140625" style="680" bestFit="1" customWidth="1"/>
    <col min="6682" max="6682" width="1.6640625" style="680" customWidth="1"/>
    <col min="6683" max="6684" width="3.44140625" style="680" bestFit="1" customWidth="1"/>
    <col min="6685" max="6685" width="3.77734375" style="680" customWidth="1"/>
    <col min="6686" max="6686" width="0.44140625" style="680" customWidth="1"/>
    <col min="6687" max="6690" width="1.109375" style="680" customWidth="1"/>
    <col min="6691" max="6691" width="1.33203125" style="680" customWidth="1"/>
    <col min="6692" max="6692" width="1.21875" style="680" customWidth="1"/>
    <col min="6693" max="6693" width="1" style="680" customWidth="1"/>
    <col min="6694" max="6694" width="1.109375" style="680" customWidth="1"/>
    <col min="6695" max="6912" width="9" style="680"/>
    <col min="6913" max="6913" width="7.77734375" style="680" customWidth="1"/>
    <col min="6914" max="6914" width="3.44140625" style="680" customWidth="1"/>
    <col min="6915" max="6916" width="4.21875" style="680" bestFit="1" customWidth="1"/>
    <col min="6917" max="6917" width="1.6640625" style="680" customWidth="1"/>
    <col min="6918" max="6919" width="4.21875" style="680" bestFit="1" customWidth="1"/>
    <col min="6920" max="6920" width="1.6640625" style="680" customWidth="1"/>
    <col min="6921" max="6922" width="4.21875" style="680" bestFit="1" customWidth="1"/>
    <col min="6923" max="6923" width="1.6640625" style="680" customWidth="1"/>
    <col min="6924" max="6925" width="3.44140625" style="680" bestFit="1" customWidth="1"/>
    <col min="6926" max="6926" width="1.6640625" style="680" customWidth="1"/>
    <col min="6927" max="6928" width="3.44140625" style="680" bestFit="1" customWidth="1"/>
    <col min="6929" max="6929" width="1.6640625" style="680" customWidth="1"/>
    <col min="6930" max="6931" width="3.44140625" style="680" bestFit="1" customWidth="1"/>
    <col min="6932" max="6932" width="1.6640625" style="680" customWidth="1"/>
    <col min="6933" max="6934" width="3.44140625" style="680" bestFit="1" customWidth="1"/>
    <col min="6935" max="6935" width="1.6640625" style="680" customWidth="1"/>
    <col min="6936" max="6937" width="3.44140625" style="680" bestFit="1" customWidth="1"/>
    <col min="6938" max="6938" width="1.6640625" style="680" customWidth="1"/>
    <col min="6939" max="6940" width="3.44140625" style="680" bestFit="1" customWidth="1"/>
    <col min="6941" max="6941" width="3.77734375" style="680" customWidth="1"/>
    <col min="6942" max="6942" width="0.44140625" style="680" customWidth="1"/>
    <col min="6943" max="6946" width="1.109375" style="680" customWidth="1"/>
    <col min="6947" max="6947" width="1.33203125" style="680" customWidth="1"/>
    <col min="6948" max="6948" width="1.21875" style="680" customWidth="1"/>
    <col min="6949" max="6949" width="1" style="680" customWidth="1"/>
    <col min="6950" max="6950" width="1.109375" style="680" customWidth="1"/>
    <col min="6951" max="7168" width="9" style="680"/>
    <col min="7169" max="7169" width="7.77734375" style="680" customWidth="1"/>
    <col min="7170" max="7170" width="3.44140625" style="680" customWidth="1"/>
    <col min="7171" max="7172" width="4.21875" style="680" bestFit="1" customWidth="1"/>
    <col min="7173" max="7173" width="1.6640625" style="680" customWidth="1"/>
    <col min="7174" max="7175" width="4.21875" style="680" bestFit="1" customWidth="1"/>
    <col min="7176" max="7176" width="1.6640625" style="680" customWidth="1"/>
    <col min="7177" max="7178" width="4.21875" style="680" bestFit="1" customWidth="1"/>
    <col min="7179" max="7179" width="1.6640625" style="680" customWidth="1"/>
    <col min="7180" max="7181" width="3.44140625" style="680" bestFit="1" customWidth="1"/>
    <col min="7182" max="7182" width="1.6640625" style="680" customWidth="1"/>
    <col min="7183" max="7184" width="3.44140625" style="680" bestFit="1" customWidth="1"/>
    <col min="7185" max="7185" width="1.6640625" style="680" customWidth="1"/>
    <col min="7186" max="7187" width="3.44140625" style="680" bestFit="1" customWidth="1"/>
    <col min="7188" max="7188" width="1.6640625" style="680" customWidth="1"/>
    <col min="7189" max="7190" width="3.44140625" style="680" bestFit="1" customWidth="1"/>
    <col min="7191" max="7191" width="1.6640625" style="680" customWidth="1"/>
    <col min="7192" max="7193" width="3.44140625" style="680" bestFit="1" customWidth="1"/>
    <col min="7194" max="7194" width="1.6640625" style="680" customWidth="1"/>
    <col min="7195" max="7196" width="3.44140625" style="680" bestFit="1" customWidth="1"/>
    <col min="7197" max="7197" width="3.77734375" style="680" customWidth="1"/>
    <col min="7198" max="7198" width="0.44140625" style="680" customWidth="1"/>
    <col min="7199" max="7202" width="1.109375" style="680" customWidth="1"/>
    <col min="7203" max="7203" width="1.33203125" style="680" customWidth="1"/>
    <col min="7204" max="7204" width="1.21875" style="680" customWidth="1"/>
    <col min="7205" max="7205" width="1" style="680" customWidth="1"/>
    <col min="7206" max="7206" width="1.109375" style="680" customWidth="1"/>
    <col min="7207" max="7424" width="9" style="680"/>
    <col min="7425" max="7425" width="7.77734375" style="680" customWidth="1"/>
    <col min="7426" max="7426" width="3.44140625" style="680" customWidth="1"/>
    <col min="7427" max="7428" width="4.21875" style="680" bestFit="1" customWidth="1"/>
    <col min="7429" max="7429" width="1.6640625" style="680" customWidth="1"/>
    <col min="7430" max="7431" width="4.21875" style="680" bestFit="1" customWidth="1"/>
    <col min="7432" max="7432" width="1.6640625" style="680" customWidth="1"/>
    <col min="7433" max="7434" width="4.21875" style="680" bestFit="1" customWidth="1"/>
    <col min="7435" max="7435" width="1.6640625" style="680" customWidth="1"/>
    <col min="7436" max="7437" width="3.44140625" style="680" bestFit="1" customWidth="1"/>
    <col min="7438" max="7438" width="1.6640625" style="680" customWidth="1"/>
    <col min="7439" max="7440" width="3.44140625" style="680" bestFit="1" customWidth="1"/>
    <col min="7441" max="7441" width="1.6640625" style="680" customWidth="1"/>
    <col min="7442" max="7443" width="3.44140625" style="680" bestFit="1" customWidth="1"/>
    <col min="7444" max="7444" width="1.6640625" style="680" customWidth="1"/>
    <col min="7445" max="7446" width="3.44140625" style="680" bestFit="1" customWidth="1"/>
    <col min="7447" max="7447" width="1.6640625" style="680" customWidth="1"/>
    <col min="7448" max="7449" width="3.44140625" style="680" bestFit="1" customWidth="1"/>
    <col min="7450" max="7450" width="1.6640625" style="680" customWidth="1"/>
    <col min="7451" max="7452" width="3.44140625" style="680" bestFit="1" customWidth="1"/>
    <col min="7453" max="7453" width="3.77734375" style="680" customWidth="1"/>
    <col min="7454" max="7454" width="0.44140625" style="680" customWidth="1"/>
    <col min="7455" max="7458" width="1.109375" style="680" customWidth="1"/>
    <col min="7459" max="7459" width="1.33203125" style="680" customWidth="1"/>
    <col min="7460" max="7460" width="1.21875" style="680" customWidth="1"/>
    <col min="7461" max="7461" width="1" style="680" customWidth="1"/>
    <col min="7462" max="7462" width="1.109375" style="680" customWidth="1"/>
    <col min="7463" max="7680" width="9" style="680"/>
    <col min="7681" max="7681" width="7.77734375" style="680" customWidth="1"/>
    <col min="7682" max="7682" width="3.44140625" style="680" customWidth="1"/>
    <col min="7683" max="7684" width="4.21875" style="680" bestFit="1" customWidth="1"/>
    <col min="7685" max="7685" width="1.6640625" style="680" customWidth="1"/>
    <col min="7686" max="7687" width="4.21875" style="680" bestFit="1" customWidth="1"/>
    <col min="7688" max="7688" width="1.6640625" style="680" customWidth="1"/>
    <col min="7689" max="7690" width="4.21875" style="680" bestFit="1" customWidth="1"/>
    <col min="7691" max="7691" width="1.6640625" style="680" customWidth="1"/>
    <col min="7692" max="7693" width="3.44140625" style="680" bestFit="1" customWidth="1"/>
    <col min="7694" max="7694" width="1.6640625" style="680" customWidth="1"/>
    <col min="7695" max="7696" width="3.44140625" style="680" bestFit="1" customWidth="1"/>
    <col min="7697" max="7697" width="1.6640625" style="680" customWidth="1"/>
    <col min="7698" max="7699" width="3.44140625" style="680" bestFit="1" customWidth="1"/>
    <col min="7700" max="7700" width="1.6640625" style="680" customWidth="1"/>
    <col min="7701" max="7702" width="3.44140625" style="680" bestFit="1" customWidth="1"/>
    <col min="7703" max="7703" width="1.6640625" style="680" customWidth="1"/>
    <col min="7704" max="7705" width="3.44140625" style="680" bestFit="1" customWidth="1"/>
    <col min="7706" max="7706" width="1.6640625" style="680" customWidth="1"/>
    <col min="7707" max="7708" width="3.44140625" style="680" bestFit="1" customWidth="1"/>
    <col min="7709" max="7709" width="3.77734375" style="680" customWidth="1"/>
    <col min="7710" max="7710" width="0.44140625" style="680" customWidth="1"/>
    <col min="7711" max="7714" width="1.109375" style="680" customWidth="1"/>
    <col min="7715" max="7715" width="1.33203125" style="680" customWidth="1"/>
    <col min="7716" max="7716" width="1.21875" style="680" customWidth="1"/>
    <col min="7717" max="7717" width="1" style="680" customWidth="1"/>
    <col min="7718" max="7718" width="1.109375" style="680" customWidth="1"/>
    <col min="7719" max="7936" width="9" style="680"/>
    <col min="7937" max="7937" width="7.77734375" style="680" customWidth="1"/>
    <col min="7938" max="7938" width="3.44140625" style="680" customWidth="1"/>
    <col min="7939" max="7940" width="4.21875" style="680" bestFit="1" customWidth="1"/>
    <col min="7941" max="7941" width="1.6640625" style="680" customWidth="1"/>
    <col min="7942" max="7943" width="4.21875" style="680" bestFit="1" customWidth="1"/>
    <col min="7944" max="7944" width="1.6640625" style="680" customWidth="1"/>
    <col min="7945" max="7946" width="4.21875" style="680" bestFit="1" customWidth="1"/>
    <col min="7947" max="7947" width="1.6640625" style="680" customWidth="1"/>
    <col min="7948" max="7949" width="3.44140625" style="680" bestFit="1" customWidth="1"/>
    <col min="7950" max="7950" width="1.6640625" style="680" customWidth="1"/>
    <col min="7951" max="7952" width="3.44140625" style="680" bestFit="1" customWidth="1"/>
    <col min="7953" max="7953" width="1.6640625" style="680" customWidth="1"/>
    <col min="7954" max="7955" width="3.44140625" style="680" bestFit="1" customWidth="1"/>
    <col min="7956" max="7956" width="1.6640625" style="680" customWidth="1"/>
    <col min="7957" max="7958" width="3.44140625" style="680" bestFit="1" customWidth="1"/>
    <col min="7959" max="7959" width="1.6640625" style="680" customWidth="1"/>
    <col min="7960" max="7961" width="3.44140625" style="680" bestFit="1" customWidth="1"/>
    <col min="7962" max="7962" width="1.6640625" style="680" customWidth="1"/>
    <col min="7963" max="7964" width="3.44140625" style="680" bestFit="1" customWidth="1"/>
    <col min="7965" max="7965" width="3.77734375" style="680" customWidth="1"/>
    <col min="7966" max="7966" width="0.44140625" style="680" customWidth="1"/>
    <col min="7967" max="7970" width="1.109375" style="680" customWidth="1"/>
    <col min="7971" max="7971" width="1.33203125" style="680" customWidth="1"/>
    <col min="7972" max="7972" width="1.21875" style="680" customWidth="1"/>
    <col min="7973" max="7973" width="1" style="680" customWidth="1"/>
    <col min="7974" max="7974" width="1.109375" style="680" customWidth="1"/>
    <col min="7975" max="8192" width="9" style="680"/>
    <col min="8193" max="8193" width="7.77734375" style="680" customWidth="1"/>
    <col min="8194" max="8194" width="3.44140625" style="680" customWidth="1"/>
    <col min="8195" max="8196" width="4.21875" style="680" bestFit="1" customWidth="1"/>
    <col min="8197" max="8197" width="1.6640625" style="680" customWidth="1"/>
    <col min="8198" max="8199" width="4.21875" style="680" bestFit="1" customWidth="1"/>
    <col min="8200" max="8200" width="1.6640625" style="680" customWidth="1"/>
    <col min="8201" max="8202" width="4.21875" style="680" bestFit="1" customWidth="1"/>
    <col min="8203" max="8203" width="1.6640625" style="680" customWidth="1"/>
    <col min="8204" max="8205" width="3.44140625" style="680" bestFit="1" customWidth="1"/>
    <col min="8206" max="8206" width="1.6640625" style="680" customWidth="1"/>
    <col min="8207" max="8208" width="3.44140625" style="680" bestFit="1" customWidth="1"/>
    <col min="8209" max="8209" width="1.6640625" style="680" customWidth="1"/>
    <col min="8210" max="8211" width="3.44140625" style="680" bestFit="1" customWidth="1"/>
    <col min="8212" max="8212" width="1.6640625" style="680" customWidth="1"/>
    <col min="8213" max="8214" width="3.44140625" style="680" bestFit="1" customWidth="1"/>
    <col min="8215" max="8215" width="1.6640625" style="680" customWidth="1"/>
    <col min="8216" max="8217" width="3.44140625" style="680" bestFit="1" customWidth="1"/>
    <col min="8218" max="8218" width="1.6640625" style="680" customWidth="1"/>
    <col min="8219" max="8220" width="3.44140625" style="680" bestFit="1" customWidth="1"/>
    <col min="8221" max="8221" width="3.77734375" style="680" customWidth="1"/>
    <col min="8222" max="8222" width="0.44140625" style="680" customWidth="1"/>
    <col min="8223" max="8226" width="1.109375" style="680" customWidth="1"/>
    <col min="8227" max="8227" width="1.33203125" style="680" customWidth="1"/>
    <col min="8228" max="8228" width="1.21875" style="680" customWidth="1"/>
    <col min="8229" max="8229" width="1" style="680" customWidth="1"/>
    <col min="8230" max="8230" width="1.109375" style="680" customWidth="1"/>
    <col min="8231" max="8448" width="9" style="680"/>
    <col min="8449" max="8449" width="7.77734375" style="680" customWidth="1"/>
    <col min="8450" max="8450" width="3.44140625" style="680" customWidth="1"/>
    <col min="8451" max="8452" width="4.21875" style="680" bestFit="1" customWidth="1"/>
    <col min="8453" max="8453" width="1.6640625" style="680" customWidth="1"/>
    <col min="8454" max="8455" width="4.21875" style="680" bestFit="1" customWidth="1"/>
    <col min="8456" max="8456" width="1.6640625" style="680" customWidth="1"/>
    <col min="8457" max="8458" width="4.21875" style="680" bestFit="1" customWidth="1"/>
    <col min="8459" max="8459" width="1.6640625" style="680" customWidth="1"/>
    <col min="8460" max="8461" width="3.44140625" style="680" bestFit="1" customWidth="1"/>
    <col min="8462" max="8462" width="1.6640625" style="680" customWidth="1"/>
    <col min="8463" max="8464" width="3.44140625" style="680" bestFit="1" customWidth="1"/>
    <col min="8465" max="8465" width="1.6640625" style="680" customWidth="1"/>
    <col min="8466" max="8467" width="3.44140625" style="680" bestFit="1" customWidth="1"/>
    <col min="8468" max="8468" width="1.6640625" style="680" customWidth="1"/>
    <col min="8469" max="8470" width="3.44140625" style="680" bestFit="1" customWidth="1"/>
    <col min="8471" max="8471" width="1.6640625" style="680" customWidth="1"/>
    <col min="8472" max="8473" width="3.44140625" style="680" bestFit="1" customWidth="1"/>
    <col min="8474" max="8474" width="1.6640625" style="680" customWidth="1"/>
    <col min="8475" max="8476" width="3.44140625" style="680" bestFit="1" customWidth="1"/>
    <col min="8477" max="8477" width="3.77734375" style="680" customWidth="1"/>
    <col min="8478" max="8478" width="0.44140625" style="680" customWidth="1"/>
    <col min="8479" max="8482" width="1.109375" style="680" customWidth="1"/>
    <col min="8483" max="8483" width="1.33203125" style="680" customWidth="1"/>
    <col min="8484" max="8484" width="1.21875" style="680" customWidth="1"/>
    <col min="8485" max="8485" width="1" style="680" customWidth="1"/>
    <col min="8486" max="8486" width="1.109375" style="680" customWidth="1"/>
    <col min="8487" max="8704" width="9" style="680"/>
    <col min="8705" max="8705" width="7.77734375" style="680" customWidth="1"/>
    <col min="8706" max="8706" width="3.44140625" style="680" customWidth="1"/>
    <col min="8707" max="8708" width="4.21875" style="680" bestFit="1" customWidth="1"/>
    <col min="8709" max="8709" width="1.6640625" style="680" customWidth="1"/>
    <col min="8710" max="8711" width="4.21875" style="680" bestFit="1" customWidth="1"/>
    <col min="8712" max="8712" width="1.6640625" style="680" customWidth="1"/>
    <col min="8713" max="8714" width="4.21875" style="680" bestFit="1" customWidth="1"/>
    <col min="8715" max="8715" width="1.6640625" style="680" customWidth="1"/>
    <col min="8716" max="8717" width="3.44140625" style="680" bestFit="1" customWidth="1"/>
    <col min="8718" max="8718" width="1.6640625" style="680" customWidth="1"/>
    <col min="8719" max="8720" width="3.44140625" style="680" bestFit="1" customWidth="1"/>
    <col min="8721" max="8721" width="1.6640625" style="680" customWidth="1"/>
    <col min="8722" max="8723" width="3.44140625" style="680" bestFit="1" customWidth="1"/>
    <col min="8724" max="8724" width="1.6640625" style="680" customWidth="1"/>
    <col min="8725" max="8726" width="3.44140625" style="680" bestFit="1" customWidth="1"/>
    <col min="8727" max="8727" width="1.6640625" style="680" customWidth="1"/>
    <col min="8728" max="8729" width="3.44140625" style="680" bestFit="1" customWidth="1"/>
    <col min="8730" max="8730" width="1.6640625" style="680" customWidth="1"/>
    <col min="8731" max="8732" width="3.44140625" style="680" bestFit="1" customWidth="1"/>
    <col min="8733" max="8733" width="3.77734375" style="680" customWidth="1"/>
    <col min="8734" max="8734" width="0.44140625" style="680" customWidth="1"/>
    <col min="8735" max="8738" width="1.109375" style="680" customWidth="1"/>
    <col min="8739" max="8739" width="1.33203125" style="680" customWidth="1"/>
    <col min="8740" max="8740" width="1.21875" style="680" customWidth="1"/>
    <col min="8741" max="8741" width="1" style="680" customWidth="1"/>
    <col min="8742" max="8742" width="1.109375" style="680" customWidth="1"/>
    <col min="8743" max="8960" width="9" style="680"/>
    <col min="8961" max="8961" width="7.77734375" style="680" customWidth="1"/>
    <col min="8962" max="8962" width="3.44140625" style="680" customWidth="1"/>
    <col min="8963" max="8964" width="4.21875" style="680" bestFit="1" customWidth="1"/>
    <col min="8965" max="8965" width="1.6640625" style="680" customWidth="1"/>
    <col min="8966" max="8967" width="4.21875" style="680" bestFit="1" customWidth="1"/>
    <col min="8968" max="8968" width="1.6640625" style="680" customWidth="1"/>
    <col min="8969" max="8970" width="4.21875" style="680" bestFit="1" customWidth="1"/>
    <col min="8971" max="8971" width="1.6640625" style="680" customWidth="1"/>
    <col min="8972" max="8973" width="3.44140625" style="680" bestFit="1" customWidth="1"/>
    <col min="8974" max="8974" width="1.6640625" style="680" customWidth="1"/>
    <col min="8975" max="8976" width="3.44140625" style="680" bestFit="1" customWidth="1"/>
    <col min="8977" max="8977" width="1.6640625" style="680" customWidth="1"/>
    <col min="8978" max="8979" width="3.44140625" style="680" bestFit="1" customWidth="1"/>
    <col min="8980" max="8980" width="1.6640625" style="680" customWidth="1"/>
    <col min="8981" max="8982" width="3.44140625" style="680" bestFit="1" customWidth="1"/>
    <col min="8983" max="8983" width="1.6640625" style="680" customWidth="1"/>
    <col min="8984" max="8985" width="3.44140625" style="680" bestFit="1" customWidth="1"/>
    <col min="8986" max="8986" width="1.6640625" style="680" customWidth="1"/>
    <col min="8987" max="8988" width="3.44140625" style="680" bestFit="1" customWidth="1"/>
    <col min="8989" max="8989" width="3.77734375" style="680" customWidth="1"/>
    <col min="8990" max="8990" width="0.44140625" style="680" customWidth="1"/>
    <col min="8991" max="8994" width="1.109375" style="680" customWidth="1"/>
    <col min="8995" max="8995" width="1.33203125" style="680" customWidth="1"/>
    <col min="8996" max="8996" width="1.21875" style="680" customWidth="1"/>
    <col min="8997" max="8997" width="1" style="680" customWidth="1"/>
    <col min="8998" max="8998" width="1.109375" style="680" customWidth="1"/>
    <col min="8999" max="9216" width="9" style="680"/>
    <col min="9217" max="9217" width="7.77734375" style="680" customWidth="1"/>
    <col min="9218" max="9218" width="3.44140625" style="680" customWidth="1"/>
    <col min="9219" max="9220" width="4.21875" style="680" bestFit="1" customWidth="1"/>
    <col min="9221" max="9221" width="1.6640625" style="680" customWidth="1"/>
    <col min="9222" max="9223" width="4.21875" style="680" bestFit="1" customWidth="1"/>
    <col min="9224" max="9224" width="1.6640625" style="680" customWidth="1"/>
    <col min="9225" max="9226" width="4.21875" style="680" bestFit="1" customWidth="1"/>
    <col min="9227" max="9227" width="1.6640625" style="680" customWidth="1"/>
    <col min="9228" max="9229" width="3.44140625" style="680" bestFit="1" customWidth="1"/>
    <col min="9230" max="9230" width="1.6640625" style="680" customWidth="1"/>
    <col min="9231" max="9232" width="3.44140625" style="680" bestFit="1" customWidth="1"/>
    <col min="9233" max="9233" width="1.6640625" style="680" customWidth="1"/>
    <col min="9234" max="9235" width="3.44140625" style="680" bestFit="1" customWidth="1"/>
    <col min="9236" max="9236" width="1.6640625" style="680" customWidth="1"/>
    <col min="9237" max="9238" width="3.44140625" style="680" bestFit="1" customWidth="1"/>
    <col min="9239" max="9239" width="1.6640625" style="680" customWidth="1"/>
    <col min="9240" max="9241" width="3.44140625" style="680" bestFit="1" customWidth="1"/>
    <col min="9242" max="9242" width="1.6640625" style="680" customWidth="1"/>
    <col min="9243" max="9244" width="3.44140625" style="680" bestFit="1" customWidth="1"/>
    <col min="9245" max="9245" width="3.77734375" style="680" customWidth="1"/>
    <col min="9246" max="9246" width="0.44140625" style="680" customWidth="1"/>
    <col min="9247" max="9250" width="1.109375" style="680" customWidth="1"/>
    <col min="9251" max="9251" width="1.33203125" style="680" customWidth="1"/>
    <col min="9252" max="9252" width="1.21875" style="680" customWidth="1"/>
    <col min="9253" max="9253" width="1" style="680" customWidth="1"/>
    <col min="9254" max="9254" width="1.109375" style="680" customWidth="1"/>
    <col min="9255" max="9472" width="9" style="680"/>
    <col min="9473" max="9473" width="7.77734375" style="680" customWidth="1"/>
    <col min="9474" max="9474" width="3.44140625" style="680" customWidth="1"/>
    <col min="9475" max="9476" width="4.21875" style="680" bestFit="1" customWidth="1"/>
    <col min="9477" max="9477" width="1.6640625" style="680" customWidth="1"/>
    <col min="9478" max="9479" width="4.21875" style="680" bestFit="1" customWidth="1"/>
    <col min="9480" max="9480" width="1.6640625" style="680" customWidth="1"/>
    <col min="9481" max="9482" width="4.21875" style="680" bestFit="1" customWidth="1"/>
    <col min="9483" max="9483" width="1.6640625" style="680" customWidth="1"/>
    <col min="9484" max="9485" width="3.44140625" style="680" bestFit="1" customWidth="1"/>
    <col min="9486" max="9486" width="1.6640625" style="680" customWidth="1"/>
    <col min="9487" max="9488" width="3.44140625" style="680" bestFit="1" customWidth="1"/>
    <col min="9489" max="9489" width="1.6640625" style="680" customWidth="1"/>
    <col min="9490" max="9491" width="3.44140625" style="680" bestFit="1" customWidth="1"/>
    <col min="9492" max="9492" width="1.6640625" style="680" customWidth="1"/>
    <col min="9493" max="9494" width="3.44140625" style="680" bestFit="1" customWidth="1"/>
    <col min="9495" max="9495" width="1.6640625" style="680" customWidth="1"/>
    <col min="9496" max="9497" width="3.44140625" style="680" bestFit="1" customWidth="1"/>
    <col min="9498" max="9498" width="1.6640625" style="680" customWidth="1"/>
    <col min="9499" max="9500" width="3.44140625" style="680" bestFit="1" customWidth="1"/>
    <col min="9501" max="9501" width="3.77734375" style="680" customWidth="1"/>
    <col min="9502" max="9502" width="0.44140625" style="680" customWidth="1"/>
    <col min="9503" max="9506" width="1.109375" style="680" customWidth="1"/>
    <col min="9507" max="9507" width="1.33203125" style="680" customWidth="1"/>
    <col min="9508" max="9508" width="1.21875" style="680" customWidth="1"/>
    <col min="9509" max="9509" width="1" style="680" customWidth="1"/>
    <col min="9510" max="9510" width="1.109375" style="680" customWidth="1"/>
    <col min="9511" max="9728" width="9" style="680"/>
    <col min="9729" max="9729" width="7.77734375" style="680" customWidth="1"/>
    <col min="9730" max="9730" width="3.44140625" style="680" customWidth="1"/>
    <col min="9731" max="9732" width="4.21875" style="680" bestFit="1" customWidth="1"/>
    <col min="9733" max="9733" width="1.6640625" style="680" customWidth="1"/>
    <col min="9734" max="9735" width="4.21875" style="680" bestFit="1" customWidth="1"/>
    <col min="9736" max="9736" width="1.6640625" style="680" customWidth="1"/>
    <col min="9737" max="9738" width="4.21875" style="680" bestFit="1" customWidth="1"/>
    <col min="9739" max="9739" width="1.6640625" style="680" customWidth="1"/>
    <col min="9740" max="9741" width="3.44140625" style="680" bestFit="1" customWidth="1"/>
    <col min="9742" max="9742" width="1.6640625" style="680" customWidth="1"/>
    <col min="9743" max="9744" width="3.44140625" style="680" bestFit="1" customWidth="1"/>
    <col min="9745" max="9745" width="1.6640625" style="680" customWidth="1"/>
    <col min="9746" max="9747" width="3.44140625" style="680" bestFit="1" customWidth="1"/>
    <col min="9748" max="9748" width="1.6640625" style="680" customWidth="1"/>
    <col min="9749" max="9750" width="3.44140625" style="680" bestFit="1" customWidth="1"/>
    <col min="9751" max="9751" width="1.6640625" style="680" customWidth="1"/>
    <col min="9752" max="9753" width="3.44140625" style="680" bestFit="1" customWidth="1"/>
    <col min="9754" max="9754" width="1.6640625" style="680" customWidth="1"/>
    <col min="9755" max="9756" width="3.44140625" style="680" bestFit="1" customWidth="1"/>
    <col min="9757" max="9757" width="3.77734375" style="680" customWidth="1"/>
    <col min="9758" max="9758" width="0.44140625" style="680" customWidth="1"/>
    <col min="9759" max="9762" width="1.109375" style="680" customWidth="1"/>
    <col min="9763" max="9763" width="1.33203125" style="680" customWidth="1"/>
    <col min="9764" max="9764" width="1.21875" style="680" customWidth="1"/>
    <col min="9765" max="9765" width="1" style="680" customWidth="1"/>
    <col min="9766" max="9766" width="1.109375" style="680" customWidth="1"/>
    <col min="9767" max="9984" width="9" style="680"/>
    <col min="9985" max="9985" width="7.77734375" style="680" customWidth="1"/>
    <col min="9986" max="9986" width="3.44140625" style="680" customWidth="1"/>
    <col min="9987" max="9988" width="4.21875" style="680" bestFit="1" customWidth="1"/>
    <col min="9989" max="9989" width="1.6640625" style="680" customWidth="1"/>
    <col min="9990" max="9991" width="4.21875" style="680" bestFit="1" customWidth="1"/>
    <col min="9992" max="9992" width="1.6640625" style="680" customWidth="1"/>
    <col min="9993" max="9994" width="4.21875" style="680" bestFit="1" customWidth="1"/>
    <col min="9995" max="9995" width="1.6640625" style="680" customWidth="1"/>
    <col min="9996" max="9997" width="3.44140625" style="680" bestFit="1" customWidth="1"/>
    <col min="9998" max="9998" width="1.6640625" style="680" customWidth="1"/>
    <col min="9999" max="10000" width="3.44140625" style="680" bestFit="1" customWidth="1"/>
    <col min="10001" max="10001" width="1.6640625" style="680" customWidth="1"/>
    <col min="10002" max="10003" width="3.44140625" style="680" bestFit="1" customWidth="1"/>
    <col min="10004" max="10004" width="1.6640625" style="680" customWidth="1"/>
    <col min="10005" max="10006" width="3.44140625" style="680" bestFit="1" customWidth="1"/>
    <col min="10007" max="10007" width="1.6640625" style="680" customWidth="1"/>
    <col min="10008" max="10009" width="3.44140625" style="680" bestFit="1" customWidth="1"/>
    <col min="10010" max="10010" width="1.6640625" style="680" customWidth="1"/>
    <col min="10011" max="10012" width="3.44140625" style="680" bestFit="1" customWidth="1"/>
    <col min="10013" max="10013" width="3.77734375" style="680" customWidth="1"/>
    <col min="10014" max="10014" width="0.44140625" style="680" customWidth="1"/>
    <col min="10015" max="10018" width="1.109375" style="680" customWidth="1"/>
    <col min="10019" max="10019" width="1.33203125" style="680" customWidth="1"/>
    <col min="10020" max="10020" width="1.21875" style="680" customWidth="1"/>
    <col min="10021" max="10021" width="1" style="680" customWidth="1"/>
    <col min="10022" max="10022" width="1.109375" style="680" customWidth="1"/>
    <col min="10023" max="10240" width="9" style="680"/>
    <col min="10241" max="10241" width="7.77734375" style="680" customWidth="1"/>
    <col min="10242" max="10242" width="3.44140625" style="680" customWidth="1"/>
    <col min="10243" max="10244" width="4.21875" style="680" bestFit="1" customWidth="1"/>
    <col min="10245" max="10245" width="1.6640625" style="680" customWidth="1"/>
    <col min="10246" max="10247" width="4.21875" style="680" bestFit="1" customWidth="1"/>
    <col min="10248" max="10248" width="1.6640625" style="680" customWidth="1"/>
    <col min="10249" max="10250" width="4.21875" style="680" bestFit="1" customWidth="1"/>
    <col min="10251" max="10251" width="1.6640625" style="680" customWidth="1"/>
    <col min="10252" max="10253" width="3.44140625" style="680" bestFit="1" customWidth="1"/>
    <col min="10254" max="10254" width="1.6640625" style="680" customWidth="1"/>
    <col min="10255" max="10256" width="3.44140625" style="680" bestFit="1" customWidth="1"/>
    <col min="10257" max="10257" width="1.6640625" style="680" customWidth="1"/>
    <col min="10258" max="10259" width="3.44140625" style="680" bestFit="1" customWidth="1"/>
    <col min="10260" max="10260" width="1.6640625" style="680" customWidth="1"/>
    <col min="10261" max="10262" width="3.44140625" style="680" bestFit="1" customWidth="1"/>
    <col min="10263" max="10263" width="1.6640625" style="680" customWidth="1"/>
    <col min="10264" max="10265" width="3.44140625" style="680" bestFit="1" customWidth="1"/>
    <col min="10266" max="10266" width="1.6640625" style="680" customWidth="1"/>
    <col min="10267" max="10268" width="3.44140625" style="680" bestFit="1" customWidth="1"/>
    <col min="10269" max="10269" width="3.77734375" style="680" customWidth="1"/>
    <col min="10270" max="10270" width="0.44140625" style="680" customWidth="1"/>
    <col min="10271" max="10274" width="1.109375" style="680" customWidth="1"/>
    <col min="10275" max="10275" width="1.33203125" style="680" customWidth="1"/>
    <col min="10276" max="10276" width="1.21875" style="680" customWidth="1"/>
    <col min="10277" max="10277" width="1" style="680" customWidth="1"/>
    <col min="10278" max="10278" width="1.109375" style="680" customWidth="1"/>
    <col min="10279" max="10496" width="9" style="680"/>
    <col min="10497" max="10497" width="7.77734375" style="680" customWidth="1"/>
    <col min="10498" max="10498" width="3.44140625" style="680" customWidth="1"/>
    <col min="10499" max="10500" width="4.21875" style="680" bestFit="1" customWidth="1"/>
    <col min="10501" max="10501" width="1.6640625" style="680" customWidth="1"/>
    <col min="10502" max="10503" width="4.21875" style="680" bestFit="1" customWidth="1"/>
    <col min="10504" max="10504" width="1.6640625" style="680" customWidth="1"/>
    <col min="10505" max="10506" width="4.21875" style="680" bestFit="1" customWidth="1"/>
    <col min="10507" max="10507" width="1.6640625" style="680" customWidth="1"/>
    <col min="10508" max="10509" width="3.44140625" style="680" bestFit="1" customWidth="1"/>
    <col min="10510" max="10510" width="1.6640625" style="680" customWidth="1"/>
    <col min="10511" max="10512" width="3.44140625" style="680" bestFit="1" customWidth="1"/>
    <col min="10513" max="10513" width="1.6640625" style="680" customWidth="1"/>
    <col min="10514" max="10515" width="3.44140625" style="680" bestFit="1" customWidth="1"/>
    <col min="10516" max="10516" width="1.6640625" style="680" customWidth="1"/>
    <col min="10517" max="10518" width="3.44140625" style="680" bestFit="1" customWidth="1"/>
    <col min="10519" max="10519" width="1.6640625" style="680" customWidth="1"/>
    <col min="10520" max="10521" width="3.44140625" style="680" bestFit="1" customWidth="1"/>
    <col min="10522" max="10522" width="1.6640625" style="680" customWidth="1"/>
    <col min="10523" max="10524" width="3.44140625" style="680" bestFit="1" customWidth="1"/>
    <col min="10525" max="10525" width="3.77734375" style="680" customWidth="1"/>
    <col min="10526" max="10526" width="0.44140625" style="680" customWidth="1"/>
    <col min="10527" max="10530" width="1.109375" style="680" customWidth="1"/>
    <col min="10531" max="10531" width="1.33203125" style="680" customWidth="1"/>
    <col min="10532" max="10532" width="1.21875" style="680" customWidth="1"/>
    <col min="10533" max="10533" width="1" style="680" customWidth="1"/>
    <col min="10534" max="10534" width="1.109375" style="680" customWidth="1"/>
    <col min="10535" max="10752" width="9" style="680"/>
    <col min="10753" max="10753" width="7.77734375" style="680" customWidth="1"/>
    <col min="10754" max="10754" width="3.44140625" style="680" customWidth="1"/>
    <col min="10755" max="10756" width="4.21875" style="680" bestFit="1" customWidth="1"/>
    <col min="10757" max="10757" width="1.6640625" style="680" customWidth="1"/>
    <col min="10758" max="10759" width="4.21875" style="680" bestFit="1" customWidth="1"/>
    <col min="10760" max="10760" width="1.6640625" style="680" customWidth="1"/>
    <col min="10761" max="10762" width="4.21875" style="680" bestFit="1" customWidth="1"/>
    <col min="10763" max="10763" width="1.6640625" style="680" customWidth="1"/>
    <col min="10764" max="10765" width="3.44140625" style="680" bestFit="1" customWidth="1"/>
    <col min="10766" max="10766" width="1.6640625" style="680" customWidth="1"/>
    <col min="10767" max="10768" width="3.44140625" style="680" bestFit="1" customWidth="1"/>
    <col min="10769" max="10769" width="1.6640625" style="680" customWidth="1"/>
    <col min="10770" max="10771" width="3.44140625" style="680" bestFit="1" customWidth="1"/>
    <col min="10772" max="10772" width="1.6640625" style="680" customWidth="1"/>
    <col min="10773" max="10774" width="3.44140625" style="680" bestFit="1" customWidth="1"/>
    <col min="10775" max="10775" width="1.6640625" style="680" customWidth="1"/>
    <col min="10776" max="10777" width="3.44140625" style="680" bestFit="1" customWidth="1"/>
    <col min="10778" max="10778" width="1.6640625" style="680" customWidth="1"/>
    <col min="10779" max="10780" width="3.44140625" style="680" bestFit="1" customWidth="1"/>
    <col min="10781" max="10781" width="3.77734375" style="680" customWidth="1"/>
    <col min="10782" max="10782" width="0.44140625" style="680" customWidth="1"/>
    <col min="10783" max="10786" width="1.109375" style="680" customWidth="1"/>
    <col min="10787" max="10787" width="1.33203125" style="680" customWidth="1"/>
    <col min="10788" max="10788" width="1.21875" style="680" customWidth="1"/>
    <col min="10789" max="10789" width="1" style="680" customWidth="1"/>
    <col min="10790" max="10790" width="1.109375" style="680" customWidth="1"/>
    <col min="10791" max="11008" width="9" style="680"/>
    <col min="11009" max="11009" width="7.77734375" style="680" customWidth="1"/>
    <col min="11010" max="11010" width="3.44140625" style="680" customWidth="1"/>
    <col min="11011" max="11012" width="4.21875" style="680" bestFit="1" customWidth="1"/>
    <col min="11013" max="11013" width="1.6640625" style="680" customWidth="1"/>
    <col min="11014" max="11015" width="4.21875" style="680" bestFit="1" customWidth="1"/>
    <col min="11016" max="11016" width="1.6640625" style="680" customWidth="1"/>
    <col min="11017" max="11018" width="4.21875" style="680" bestFit="1" customWidth="1"/>
    <col min="11019" max="11019" width="1.6640625" style="680" customWidth="1"/>
    <col min="11020" max="11021" width="3.44140625" style="680" bestFit="1" customWidth="1"/>
    <col min="11022" max="11022" width="1.6640625" style="680" customWidth="1"/>
    <col min="11023" max="11024" width="3.44140625" style="680" bestFit="1" customWidth="1"/>
    <col min="11025" max="11025" width="1.6640625" style="680" customWidth="1"/>
    <col min="11026" max="11027" width="3.44140625" style="680" bestFit="1" customWidth="1"/>
    <col min="11028" max="11028" width="1.6640625" style="680" customWidth="1"/>
    <col min="11029" max="11030" width="3.44140625" style="680" bestFit="1" customWidth="1"/>
    <col min="11031" max="11031" width="1.6640625" style="680" customWidth="1"/>
    <col min="11032" max="11033" width="3.44140625" style="680" bestFit="1" customWidth="1"/>
    <col min="11034" max="11034" width="1.6640625" style="680" customWidth="1"/>
    <col min="11035" max="11036" width="3.44140625" style="680" bestFit="1" customWidth="1"/>
    <col min="11037" max="11037" width="3.77734375" style="680" customWidth="1"/>
    <col min="11038" max="11038" width="0.44140625" style="680" customWidth="1"/>
    <col min="11039" max="11042" width="1.109375" style="680" customWidth="1"/>
    <col min="11043" max="11043" width="1.33203125" style="680" customWidth="1"/>
    <col min="11044" max="11044" width="1.21875" style="680" customWidth="1"/>
    <col min="11045" max="11045" width="1" style="680" customWidth="1"/>
    <col min="11046" max="11046" width="1.109375" style="680" customWidth="1"/>
    <col min="11047" max="11264" width="9" style="680"/>
    <col min="11265" max="11265" width="7.77734375" style="680" customWidth="1"/>
    <col min="11266" max="11266" width="3.44140625" style="680" customWidth="1"/>
    <col min="11267" max="11268" width="4.21875" style="680" bestFit="1" customWidth="1"/>
    <col min="11269" max="11269" width="1.6640625" style="680" customWidth="1"/>
    <col min="11270" max="11271" width="4.21875" style="680" bestFit="1" customWidth="1"/>
    <col min="11272" max="11272" width="1.6640625" style="680" customWidth="1"/>
    <col min="11273" max="11274" width="4.21875" style="680" bestFit="1" customWidth="1"/>
    <col min="11275" max="11275" width="1.6640625" style="680" customWidth="1"/>
    <col min="11276" max="11277" width="3.44140625" style="680" bestFit="1" customWidth="1"/>
    <col min="11278" max="11278" width="1.6640625" style="680" customWidth="1"/>
    <col min="11279" max="11280" width="3.44140625" style="680" bestFit="1" customWidth="1"/>
    <col min="11281" max="11281" width="1.6640625" style="680" customWidth="1"/>
    <col min="11282" max="11283" width="3.44140625" style="680" bestFit="1" customWidth="1"/>
    <col min="11284" max="11284" width="1.6640625" style="680" customWidth="1"/>
    <col min="11285" max="11286" width="3.44140625" style="680" bestFit="1" customWidth="1"/>
    <col min="11287" max="11287" width="1.6640625" style="680" customWidth="1"/>
    <col min="11288" max="11289" width="3.44140625" style="680" bestFit="1" customWidth="1"/>
    <col min="11290" max="11290" width="1.6640625" style="680" customWidth="1"/>
    <col min="11291" max="11292" width="3.44140625" style="680" bestFit="1" customWidth="1"/>
    <col min="11293" max="11293" width="3.77734375" style="680" customWidth="1"/>
    <col min="11294" max="11294" width="0.44140625" style="680" customWidth="1"/>
    <col min="11295" max="11298" width="1.109375" style="680" customWidth="1"/>
    <col min="11299" max="11299" width="1.33203125" style="680" customWidth="1"/>
    <col min="11300" max="11300" width="1.21875" style="680" customWidth="1"/>
    <col min="11301" max="11301" width="1" style="680" customWidth="1"/>
    <col min="11302" max="11302" width="1.109375" style="680" customWidth="1"/>
    <col min="11303" max="11520" width="9" style="680"/>
    <col min="11521" max="11521" width="7.77734375" style="680" customWidth="1"/>
    <col min="11522" max="11522" width="3.44140625" style="680" customWidth="1"/>
    <col min="11523" max="11524" width="4.21875" style="680" bestFit="1" customWidth="1"/>
    <col min="11525" max="11525" width="1.6640625" style="680" customWidth="1"/>
    <col min="11526" max="11527" width="4.21875" style="680" bestFit="1" customWidth="1"/>
    <col min="11528" max="11528" width="1.6640625" style="680" customWidth="1"/>
    <col min="11529" max="11530" width="4.21875" style="680" bestFit="1" customWidth="1"/>
    <col min="11531" max="11531" width="1.6640625" style="680" customWidth="1"/>
    <col min="11532" max="11533" width="3.44140625" style="680" bestFit="1" customWidth="1"/>
    <col min="11534" max="11534" width="1.6640625" style="680" customWidth="1"/>
    <col min="11535" max="11536" width="3.44140625" style="680" bestFit="1" customWidth="1"/>
    <col min="11537" max="11537" width="1.6640625" style="680" customWidth="1"/>
    <col min="11538" max="11539" width="3.44140625" style="680" bestFit="1" customWidth="1"/>
    <col min="11540" max="11540" width="1.6640625" style="680" customWidth="1"/>
    <col min="11541" max="11542" width="3.44140625" style="680" bestFit="1" customWidth="1"/>
    <col min="11543" max="11543" width="1.6640625" style="680" customWidth="1"/>
    <col min="11544" max="11545" width="3.44140625" style="680" bestFit="1" customWidth="1"/>
    <col min="11546" max="11546" width="1.6640625" style="680" customWidth="1"/>
    <col min="11547" max="11548" width="3.44140625" style="680" bestFit="1" customWidth="1"/>
    <col min="11549" max="11549" width="3.77734375" style="680" customWidth="1"/>
    <col min="11550" max="11550" width="0.44140625" style="680" customWidth="1"/>
    <col min="11551" max="11554" width="1.109375" style="680" customWidth="1"/>
    <col min="11555" max="11555" width="1.33203125" style="680" customWidth="1"/>
    <col min="11556" max="11556" width="1.21875" style="680" customWidth="1"/>
    <col min="11557" max="11557" width="1" style="680" customWidth="1"/>
    <col min="11558" max="11558" width="1.109375" style="680" customWidth="1"/>
    <col min="11559" max="11776" width="9" style="680"/>
    <col min="11777" max="11777" width="7.77734375" style="680" customWidth="1"/>
    <col min="11778" max="11778" width="3.44140625" style="680" customWidth="1"/>
    <col min="11779" max="11780" width="4.21875" style="680" bestFit="1" customWidth="1"/>
    <col min="11781" max="11781" width="1.6640625" style="680" customWidth="1"/>
    <col min="11782" max="11783" width="4.21875" style="680" bestFit="1" customWidth="1"/>
    <col min="11784" max="11784" width="1.6640625" style="680" customWidth="1"/>
    <col min="11785" max="11786" width="4.21875" style="680" bestFit="1" customWidth="1"/>
    <col min="11787" max="11787" width="1.6640625" style="680" customWidth="1"/>
    <col min="11788" max="11789" width="3.44140625" style="680" bestFit="1" customWidth="1"/>
    <col min="11790" max="11790" width="1.6640625" style="680" customWidth="1"/>
    <col min="11791" max="11792" width="3.44140625" style="680" bestFit="1" customWidth="1"/>
    <col min="11793" max="11793" width="1.6640625" style="680" customWidth="1"/>
    <col min="11794" max="11795" width="3.44140625" style="680" bestFit="1" customWidth="1"/>
    <col min="11796" max="11796" width="1.6640625" style="680" customWidth="1"/>
    <col min="11797" max="11798" width="3.44140625" style="680" bestFit="1" customWidth="1"/>
    <col min="11799" max="11799" width="1.6640625" style="680" customWidth="1"/>
    <col min="11800" max="11801" width="3.44140625" style="680" bestFit="1" customWidth="1"/>
    <col min="11802" max="11802" width="1.6640625" style="680" customWidth="1"/>
    <col min="11803" max="11804" width="3.44140625" style="680" bestFit="1" customWidth="1"/>
    <col min="11805" max="11805" width="3.77734375" style="680" customWidth="1"/>
    <col min="11806" max="11806" width="0.44140625" style="680" customWidth="1"/>
    <col min="11807" max="11810" width="1.109375" style="680" customWidth="1"/>
    <col min="11811" max="11811" width="1.33203125" style="680" customWidth="1"/>
    <col min="11812" max="11812" width="1.21875" style="680" customWidth="1"/>
    <col min="11813" max="11813" width="1" style="680" customWidth="1"/>
    <col min="11814" max="11814" width="1.109375" style="680" customWidth="1"/>
    <col min="11815" max="12032" width="9" style="680"/>
    <col min="12033" max="12033" width="7.77734375" style="680" customWidth="1"/>
    <col min="12034" max="12034" width="3.44140625" style="680" customWidth="1"/>
    <col min="12035" max="12036" width="4.21875" style="680" bestFit="1" customWidth="1"/>
    <col min="12037" max="12037" width="1.6640625" style="680" customWidth="1"/>
    <col min="12038" max="12039" width="4.21875" style="680" bestFit="1" customWidth="1"/>
    <col min="12040" max="12040" width="1.6640625" style="680" customWidth="1"/>
    <col min="12041" max="12042" width="4.21875" style="680" bestFit="1" customWidth="1"/>
    <col min="12043" max="12043" width="1.6640625" style="680" customWidth="1"/>
    <col min="12044" max="12045" width="3.44140625" style="680" bestFit="1" customWidth="1"/>
    <col min="12046" max="12046" width="1.6640625" style="680" customWidth="1"/>
    <col min="12047" max="12048" width="3.44140625" style="680" bestFit="1" customWidth="1"/>
    <col min="12049" max="12049" width="1.6640625" style="680" customWidth="1"/>
    <col min="12050" max="12051" width="3.44140625" style="680" bestFit="1" customWidth="1"/>
    <col min="12052" max="12052" width="1.6640625" style="680" customWidth="1"/>
    <col min="12053" max="12054" width="3.44140625" style="680" bestFit="1" customWidth="1"/>
    <col min="12055" max="12055" width="1.6640625" style="680" customWidth="1"/>
    <col min="12056" max="12057" width="3.44140625" style="680" bestFit="1" customWidth="1"/>
    <col min="12058" max="12058" width="1.6640625" style="680" customWidth="1"/>
    <col min="12059" max="12060" width="3.44140625" style="680" bestFit="1" customWidth="1"/>
    <col min="12061" max="12061" width="3.77734375" style="680" customWidth="1"/>
    <col min="12062" max="12062" width="0.44140625" style="680" customWidth="1"/>
    <col min="12063" max="12066" width="1.109375" style="680" customWidth="1"/>
    <col min="12067" max="12067" width="1.33203125" style="680" customWidth="1"/>
    <col min="12068" max="12068" width="1.21875" style="680" customWidth="1"/>
    <col min="12069" max="12069" width="1" style="680" customWidth="1"/>
    <col min="12070" max="12070" width="1.109375" style="680" customWidth="1"/>
    <col min="12071" max="12288" width="9" style="680"/>
    <col min="12289" max="12289" width="7.77734375" style="680" customWidth="1"/>
    <col min="12290" max="12290" width="3.44140625" style="680" customWidth="1"/>
    <col min="12291" max="12292" width="4.21875" style="680" bestFit="1" customWidth="1"/>
    <col min="12293" max="12293" width="1.6640625" style="680" customWidth="1"/>
    <col min="12294" max="12295" width="4.21875" style="680" bestFit="1" customWidth="1"/>
    <col min="12296" max="12296" width="1.6640625" style="680" customWidth="1"/>
    <col min="12297" max="12298" width="4.21875" style="680" bestFit="1" customWidth="1"/>
    <col min="12299" max="12299" width="1.6640625" style="680" customWidth="1"/>
    <col min="12300" max="12301" width="3.44140625" style="680" bestFit="1" customWidth="1"/>
    <col min="12302" max="12302" width="1.6640625" style="680" customWidth="1"/>
    <col min="12303" max="12304" width="3.44140625" style="680" bestFit="1" customWidth="1"/>
    <col min="12305" max="12305" width="1.6640625" style="680" customWidth="1"/>
    <col min="12306" max="12307" width="3.44140625" style="680" bestFit="1" customWidth="1"/>
    <col min="12308" max="12308" width="1.6640625" style="680" customWidth="1"/>
    <col min="12309" max="12310" width="3.44140625" style="680" bestFit="1" customWidth="1"/>
    <col min="12311" max="12311" width="1.6640625" style="680" customWidth="1"/>
    <col min="12312" max="12313" width="3.44140625" style="680" bestFit="1" customWidth="1"/>
    <col min="12314" max="12314" width="1.6640625" style="680" customWidth="1"/>
    <col min="12315" max="12316" width="3.44140625" style="680" bestFit="1" customWidth="1"/>
    <col min="12317" max="12317" width="3.77734375" style="680" customWidth="1"/>
    <col min="12318" max="12318" width="0.44140625" style="680" customWidth="1"/>
    <col min="12319" max="12322" width="1.109375" style="680" customWidth="1"/>
    <col min="12323" max="12323" width="1.33203125" style="680" customWidth="1"/>
    <col min="12324" max="12324" width="1.21875" style="680" customWidth="1"/>
    <col min="12325" max="12325" width="1" style="680" customWidth="1"/>
    <col min="12326" max="12326" width="1.109375" style="680" customWidth="1"/>
    <col min="12327" max="12544" width="9" style="680"/>
    <col min="12545" max="12545" width="7.77734375" style="680" customWidth="1"/>
    <col min="12546" max="12546" width="3.44140625" style="680" customWidth="1"/>
    <col min="12547" max="12548" width="4.21875" style="680" bestFit="1" customWidth="1"/>
    <col min="12549" max="12549" width="1.6640625" style="680" customWidth="1"/>
    <col min="12550" max="12551" width="4.21875" style="680" bestFit="1" customWidth="1"/>
    <col min="12552" max="12552" width="1.6640625" style="680" customWidth="1"/>
    <col min="12553" max="12554" width="4.21875" style="680" bestFit="1" customWidth="1"/>
    <col min="12555" max="12555" width="1.6640625" style="680" customWidth="1"/>
    <col min="12556" max="12557" width="3.44140625" style="680" bestFit="1" customWidth="1"/>
    <col min="12558" max="12558" width="1.6640625" style="680" customWidth="1"/>
    <col min="12559" max="12560" width="3.44140625" style="680" bestFit="1" customWidth="1"/>
    <col min="12561" max="12561" width="1.6640625" style="680" customWidth="1"/>
    <col min="12562" max="12563" width="3.44140625" style="680" bestFit="1" customWidth="1"/>
    <col min="12564" max="12564" width="1.6640625" style="680" customWidth="1"/>
    <col min="12565" max="12566" width="3.44140625" style="680" bestFit="1" customWidth="1"/>
    <col min="12567" max="12567" width="1.6640625" style="680" customWidth="1"/>
    <col min="12568" max="12569" width="3.44140625" style="680" bestFit="1" customWidth="1"/>
    <col min="12570" max="12570" width="1.6640625" style="680" customWidth="1"/>
    <col min="12571" max="12572" width="3.44140625" style="680" bestFit="1" customWidth="1"/>
    <col min="12573" max="12573" width="3.77734375" style="680" customWidth="1"/>
    <col min="12574" max="12574" width="0.44140625" style="680" customWidth="1"/>
    <col min="12575" max="12578" width="1.109375" style="680" customWidth="1"/>
    <col min="12579" max="12579" width="1.33203125" style="680" customWidth="1"/>
    <col min="12580" max="12580" width="1.21875" style="680" customWidth="1"/>
    <col min="12581" max="12581" width="1" style="680" customWidth="1"/>
    <col min="12582" max="12582" width="1.109375" style="680" customWidth="1"/>
    <col min="12583" max="12800" width="9" style="680"/>
    <col min="12801" max="12801" width="7.77734375" style="680" customWidth="1"/>
    <col min="12802" max="12802" width="3.44140625" style="680" customWidth="1"/>
    <col min="12803" max="12804" width="4.21875" style="680" bestFit="1" customWidth="1"/>
    <col min="12805" max="12805" width="1.6640625" style="680" customWidth="1"/>
    <col min="12806" max="12807" width="4.21875" style="680" bestFit="1" customWidth="1"/>
    <col min="12808" max="12808" width="1.6640625" style="680" customWidth="1"/>
    <col min="12809" max="12810" width="4.21875" style="680" bestFit="1" customWidth="1"/>
    <col min="12811" max="12811" width="1.6640625" style="680" customWidth="1"/>
    <col min="12812" max="12813" width="3.44140625" style="680" bestFit="1" customWidth="1"/>
    <col min="12814" max="12814" width="1.6640625" style="680" customWidth="1"/>
    <col min="12815" max="12816" width="3.44140625" style="680" bestFit="1" customWidth="1"/>
    <col min="12817" max="12817" width="1.6640625" style="680" customWidth="1"/>
    <col min="12818" max="12819" width="3.44140625" style="680" bestFit="1" customWidth="1"/>
    <col min="12820" max="12820" width="1.6640625" style="680" customWidth="1"/>
    <col min="12821" max="12822" width="3.44140625" style="680" bestFit="1" customWidth="1"/>
    <col min="12823" max="12823" width="1.6640625" style="680" customWidth="1"/>
    <col min="12824" max="12825" width="3.44140625" style="680" bestFit="1" customWidth="1"/>
    <col min="12826" max="12826" width="1.6640625" style="680" customWidth="1"/>
    <col min="12827" max="12828" width="3.44140625" style="680" bestFit="1" customWidth="1"/>
    <col min="12829" max="12829" width="3.77734375" style="680" customWidth="1"/>
    <col min="12830" max="12830" width="0.44140625" style="680" customWidth="1"/>
    <col min="12831" max="12834" width="1.109375" style="680" customWidth="1"/>
    <col min="12835" max="12835" width="1.33203125" style="680" customWidth="1"/>
    <col min="12836" max="12836" width="1.21875" style="680" customWidth="1"/>
    <col min="12837" max="12837" width="1" style="680" customWidth="1"/>
    <col min="12838" max="12838" width="1.109375" style="680" customWidth="1"/>
    <col min="12839" max="13056" width="9" style="680"/>
    <col min="13057" max="13057" width="7.77734375" style="680" customWidth="1"/>
    <col min="13058" max="13058" width="3.44140625" style="680" customWidth="1"/>
    <col min="13059" max="13060" width="4.21875" style="680" bestFit="1" customWidth="1"/>
    <col min="13061" max="13061" width="1.6640625" style="680" customWidth="1"/>
    <col min="13062" max="13063" width="4.21875" style="680" bestFit="1" customWidth="1"/>
    <col min="13064" max="13064" width="1.6640625" style="680" customWidth="1"/>
    <col min="13065" max="13066" width="4.21875" style="680" bestFit="1" customWidth="1"/>
    <col min="13067" max="13067" width="1.6640625" style="680" customWidth="1"/>
    <col min="13068" max="13069" width="3.44140625" style="680" bestFit="1" customWidth="1"/>
    <col min="13070" max="13070" width="1.6640625" style="680" customWidth="1"/>
    <col min="13071" max="13072" width="3.44140625" style="680" bestFit="1" customWidth="1"/>
    <col min="13073" max="13073" width="1.6640625" style="680" customWidth="1"/>
    <col min="13074" max="13075" width="3.44140625" style="680" bestFit="1" customWidth="1"/>
    <col min="13076" max="13076" width="1.6640625" style="680" customWidth="1"/>
    <col min="13077" max="13078" width="3.44140625" style="680" bestFit="1" customWidth="1"/>
    <col min="13079" max="13079" width="1.6640625" style="680" customWidth="1"/>
    <col min="13080" max="13081" width="3.44140625" style="680" bestFit="1" customWidth="1"/>
    <col min="13082" max="13082" width="1.6640625" style="680" customWidth="1"/>
    <col min="13083" max="13084" width="3.44140625" style="680" bestFit="1" customWidth="1"/>
    <col min="13085" max="13085" width="3.77734375" style="680" customWidth="1"/>
    <col min="13086" max="13086" width="0.44140625" style="680" customWidth="1"/>
    <col min="13087" max="13090" width="1.109375" style="680" customWidth="1"/>
    <col min="13091" max="13091" width="1.33203125" style="680" customWidth="1"/>
    <col min="13092" max="13092" width="1.21875" style="680" customWidth="1"/>
    <col min="13093" max="13093" width="1" style="680" customWidth="1"/>
    <col min="13094" max="13094" width="1.109375" style="680" customWidth="1"/>
    <col min="13095" max="13312" width="9" style="680"/>
    <col min="13313" max="13313" width="7.77734375" style="680" customWidth="1"/>
    <col min="13314" max="13314" width="3.44140625" style="680" customWidth="1"/>
    <col min="13315" max="13316" width="4.21875" style="680" bestFit="1" customWidth="1"/>
    <col min="13317" max="13317" width="1.6640625" style="680" customWidth="1"/>
    <col min="13318" max="13319" width="4.21875" style="680" bestFit="1" customWidth="1"/>
    <col min="13320" max="13320" width="1.6640625" style="680" customWidth="1"/>
    <col min="13321" max="13322" width="4.21875" style="680" bestFit="1" customWidth="1"/>
    <col min="13323" max="13323" width="1.6640625" style="680" customWidth="1"/>
    <col min="13324" max="13325" width="3.44140625" style="680" bestFit="1" customWidth="1"/>
    <col min="13326" max="13326" width="1.6640625" style="680" customWidth="1"/>
    <col min="13327" max="13328" width="3.44140625" style="680" bestFit="1" customWidth="1"/>
    <col min="13329" max="13329" width="1.6640625" style="680" customWidth="1"/>
    <col min="13330" max="13331" width="3.44140625" style="680" bestFit="1" customWidth="1"/>
    <col min="13332" max="13332" width="1.6640625" style="680" customWidth="1"/>
    <col min="13333" max="13334" width="3.44140625" style="680" bestFit="1" customWidth="1"/>
    <col min="13335" max="13335" width="1.6640625" style="680" customWidth="1"/>
    <col min="13336" max="13337" width="3.44140625" style="680" bestFit="1" customWidth="1"/>
    <col min="13338" max="13338" width="1.6640625" style="680" customWidth="1"/>
    <col min="13339" max="13340" width="3.44140625" style="680" bestFit="1" customWidth="1"/>
    <col min="13341" max="13341" width="3.77734375" style="680" customWidth="1"/>
    <col min="13342" max="13342" width="0.44140625" style="680" customWidth="1"/>
    <col min="13343" max="13346" width="1.109375" style="680" customWidth="1"/>
    <col min="13347" max="13347" width="1.33203125" style="680" customWidth="1"/>
    <col min="13348" max="13348" width="1.21875" style="680" customWidth="1"/>
    <col min="13349" max="13349" width="1" style="680" customWidth="1"/>
    <col min="13350" max="13350" width="1.109375" style="680" customWidth="1"/>
    <col min="13351" max="13568" width="9" style="680"/>
    <col min="13569" max="13569" width="7.77734375" style="680" customWidth="1"/>
    <col min="13570" max="13570" width="3.44140625" style="680" customWidth="1"/>
    <col min="13571" max="13572" width="4.21875" style="680" bestFit="1" customWidth="1"/>
    <col min="13573" max="13573" width="1.6640625" style="680" customWidth="1"/>
    <col min="13574" max="13575" width="4.21875" style="680" bestFit="1" customWidth="1"/>
    <col min="13576" max="13576" width="1.6640625" style="680" customWidth="1"/>
    <col min="13577" max="13578" width="4.21875" style="680" bestFit="1" customWidth="1"/>
    <col min="13579" max="13579" width="1.6640625" style="680" customWidth="1"/>
    <col min="13580" max="13581" width="3.44140625" style="680" bestFit="1" customWidth="1"/>
    <col min="13582" max="13582" width="1.6640625" style="680" customWidth="1"/>
    <col min="13583" max="13584" width="3.44140625" style="680" bestFit="1" customWidth="1"/>
    <col min="13585" max="13585" width="1.6640625" style="680" customWidth="1"/>
    <col min="13586" max="13587" width="3.44140625" style="680" bestFit="1" customWidth="1"/>
    <col min="13588" max="13588" width="1.6640625" style="680" customWidth="1"/>
    <col min="13589" max="13590" width="3.44140625" style="680" bestFit="1" customWidth="1"/>
    <col min="13591" max="13591" width="1.6640625" style="680" customWidth="1"/>
    <col min="13592" max="13593" width="3.44140625" style="680" bestFit="1" customWidth="1"/>
    <col min="13594" max="13594" width="1.6640625" style="680" customWidth="1"/>
    <col min="13595" max="13596" width="3.44140625" style="680" bestFit="1" customWidth="1"/>
    <col min="13597" max="13597" width="3.77734375" style="680" customWidth="1"/>
    <col min="13598" max="13598" width="0.44140625" style="680" customWidth="1"/>
    <col min="13599" max="13602" width="1.109375" style="680" customWidth="1"/>
    <col min="13603" max="13603" width="1.33203125" style="680" customWidth="1"/>
    <col min="13604" max="13604" width="1.21875" style="680" customWidth="1"/>
    <col min="13605" max="13605" width="1" style="680" customWidth="1"/>
    <col min="13606" max="13606" width="1.109375" style="680" customWidth="1"/>
    <col min="13607" max="13824" width="9" style="680"/>
    <col min="13825" max="13825" width="7.77734375" style="680" customWidth="1"/>
    <col min="13826" max="13826" width="3.44140625" style="680" customWidth="1"/>
    <col min="13827" max="13828" width="4.21875" style="680" bestFit="1" customWidth="1"/>
    <col min="13829" max="13829" width="1.6640625" style="680" customWidth="1"/>
    <col min="13830" max="13831" width="4.21875" style="680" bestFit="1" customWidth="1"/>
    <col min="13832" max="13832" width="1.6640625" style="680" customWidth="1"/>
    <col min="13833" max="13834" width="4.21875" style="680" bestFit="1" customWidth="1"/>
    <col min="13835" max="13835" width="1.6640625" style="680" customWidth="1"/>
    <col min="13836" max="13837" width="3.44140625" style="680" bestFit="1" customWidth="1"/>
    <col min="13838" max="13838" width="1.6640625" style="680" customWidth="1"/>
    <col min="13839" max="13840" width="3.44140625" style="680" bestFit="1" customWidth="1"/>
    <col min="13841" max="13841" width="1.6640625" style="680" customWidth="1"/>
    <col min="13842" max="13843" width="3.44140625" style="680" bestFit="1" customWidth="1"/>
    <col min="13844" max="13844" width="1.6640625" style="680" customWidth="1"/>
    <col min="13845" max="13846" width="3.44140625" style="680" bestFit="1" customWidth="1"/>
    <col min="13847" max="13847" width="1.6640625" style="680" customWidth="1"/>
    <col min="13848" max="13849" width="3.44140625" style="680" bestFit="1" customWidth="1"/>
    <col min="13850" max="13850" width="1.6640625" style="680" customWidth="1"/>
    <col min="13851" max="13852" width="3.44140625" style="680" bestFit="1" customWidth="1"/>
    <col min="13853" max="13853" width="3.77734375" style="680" customWidth="1"/>
    <col min="13854" max="13854" width="0.44140625" style="680" customWidth="1"/>
    <col min="13855" max="13858" width="1.109375" style="680" customWidth="1"/>
    <col min="13859" max="13859" width="1.33203125" style="680" customWidth="1"/>
    <col min="13860" max="13860" width="1.21875" style="680" customWidth="1"/>
    <col min="13861" max="13861" width="1" style="680" customWidth="1"/>
    <col min="13862" max="13862" width="1.109375" style="680" customWidth="1"/>
    <col min="13863" max="14080" width="9" style="680"/>
    <col min="14081" max="14081" width="7.77734375" style="680" customWidth="1"/>
    <col min="14082" max="14082" width="3.44140625" style="680" customWidth="1"/>
    <col min="14083" max="14084" width="4.21875" style="680" bestFit="1" customWidth="1"/>
    <col min="14085" max="14085" width="1.6640625" style="680" customWidth="1"/>
    <col min="14086" max="14087" width="4.21875" style="680" bestFit="1" customWidth="1"/>
    <col min="14088" max="14088" width="1.6640625" style="680" customWidth="1"/>
    <col min="14089" max="14090" width="4.21875" style="680" bestFit="1" customWidth="1"/>
    <col min="14091" max="14091" width="1.6640625" style="680" customWidth="1"/>
    <col min="14092" max="14093" width="3.44140625" style="680" bestFit="1" customWidth="1"/>
    <col min="14094" max="14094" width="1.6640625" style="680" customWidth="1"/>
    <col min="14095" max="14096" width="3.44140625" style="680" bestFit="1" customWidth="1"/>
    <col min="14097" max="14097" width="1.6640625" style="680" customWidth="1"/>
    <col min="14098" max="14099" width="3.44140625" style="680" bestFit="1" customWidth="1"/>
    <col min="14100" max="14100" width="1.6640625" style="680" customWidth="1"/>
    <col min="14101" max="14102" width="3.44140625" style="680" bestFit="1" customWidth="1"/>
    <col min="14103" max="14103" width="1.6640625" style="680" customWidth="1"/>
    <col min="14104" max="14105" width="3.44140625" style="680" bestFit="1" customWidth="1"/>
    <col min="14106" max="14106" width="1.6640625" style="680" customWidth="1"/>
    <col min="14107" max="14108" width="3.44140625" style="680" bestFit="1" customWidth="1"/>
    <col min="14109" max="14109" width="3.77734375" style="680" customWidth="1"/>
    <col min="14110" max="14110" width="0.44140625" style="680" customWidth="1"/>
    <col min="14111" max="14114" width="1.109375" style="680" customWidth="1"/>
    <col min="14115" max="14115" width="1.33203125" style="680" customWidth="1"/>
    <col min="14116" max="14116" width="1.21875" style="680" customWidth="1"/>
    <col min="14117" max="14117" width="1" style="680" customWidth="1"/>
    <col min="14118" max="14118" width="1.109375" style="680" customWidth="1"/>
    <col min="14119" max="14336" width="9" style="680"/>
    <col min="14337" max="14337" width="7.77734375" style="680" customWidth="1"/>
    <col min="14338" max="14338" width="3.44140625" style="680" customWidth="1"/>
    <col min="14339" max="14340" width="4.21875" style="680" bestFit="1" customWidth="1"/>
    <col min="14341" max="14341" width="1.6640625" style="680" customWidth="1"/>
    <col min="14342" max="14343" width="4.21875" style="680" bestFit="1" customWidth="1"/>
    <col min="14344" max="14344" width="1.6640625" style="680" customWidth="1"/>
    <col min="14345" max="14346" width="4.21875" style="680" bestFit="1" customWidth="1"/>
    <col min="14347" max="14347" width="1.6640625" style="680" customWidth="1"/>
    <col min="14348" max="14349" width="3.44140625" style="680" bestFit="1" customWidth="1"/>
    <col min="14350" max="14350" width="1.6640625" style="680" customWidth="1"/>
    <col min="14351" max="14352" width="3.44140625" style="680" bestFit="1" customWidth="1"/>
    <col min="14353" max="14353" width="1.6640625" style="680" customWidth="1"/>
    <col min="14354" max="14355" width="3.44140625" style="680" bestFit="1" customWidth="1"/>
    <col min="14356" max="14356" width="1.6640625" style="680" customWidth="1"/>
    <col min="14357" max="14358" width="3.44140625" style="680" bestFit="1" customWidth="1"/>
    <col min="14359" max="14359" width="1.6640625" style="680" customWidth="1"/>
    <col min="14360" max="14361" width="3.44140625" style="680" bestFit="1" customWidth="1"/>
    <col min="14362" max="14362" width="1.6640625" style="680" customWidth="1"/>
    <col min="14363" max="14364" width="3.44140625" style="680" bestFit="1" customWidth="1"/>
    <col min="14365" max="14365" width="3.77734375" style="680" customWidth="1"/>
    <col min="14366" max="14366" width="0.44140625" style="680" customWidth="1"/>
    <col min="14367" max="14370" width="1.109375" style="680" customWidth="1"/>
    <col min="14371" max="14371" width="1.33203125" style="680" customWidth="1"/>
    <col min="14372" max="14372" width="1.21875" style="680" customWidth="1"/>
    <col min="14373" max="14373" width="1" style="680" customWidth="1"/>
    <col min="14374" max="14374" width="1.109375" style="680" customWidth="1"/>
    <col min="14375" max="14592" width="9" style="680"/>
    <col min="14593" max="14593" width="7.77734375" style="680" customWidth="1"/>
    <col min="14594" max="14594" width="3.44140625" style="680" customWidth="1"/>
    <col min="14595" max="14596" width="4.21875" style="680" bestFit="1" customWidth="1"/>
    <col min="14597" max="14597" width="1.6640625" style="680" customWidth="1"/>
    <col min="14598" max="14599" width="4.21875" style="680" bestFit="1" customWidth="1"/>
    <col min="14600" max="14600" width="1.6640625" style="680" customWidth="1"/>
    <col min="14601" max="14602" width="4.21875" style="680" bestFit="1" customWidth="1"/>
    <col min="14603" max="14603" width="1.6640625" style="680" customWidth="1"/>
    <col min="14604" max="14605" width="3.44140625" style="680" bestFit="1" customWidth="1"/>
    <col min="14606" max="14606" width="1.6640625" style="680" customWidth="1"/>
    <col min="14607" max="14608" width="3.44140625" style="680" bestFit="1" customWidth="1"/>
    <col min="14609" max="14609" width="1.6640625" style="680" customWidth="1"/>
    <col min="14610" max="14611" width="3.44140625" style="680" bestFit="1" customWidth="1"/>
    <col min="14612" max="14612" width="1.6640625" style="680" customWidth="1"/>
    <col min="14613" max="14614" width="3.44140625" style="680" bestFit="1" customWidth="1"/>
    <col min="14615" max="14615" width="1.6640625" style="680" customWidth="1"/>
    <col min="14616" max="14617" width="3.44140625" style="680" bestFit="1" customWidth="1"/>
    <col min="14618" max="14618" width="1.6640625" style="680" customWidth="1"/>
    <col min="14619" max="14620" width="3.44140625" style="680" bestFit="1" customWidth="1"/>
    <col min="14621" max="14621" width="3.77734375" style="680" customWidth="1"/>
    <col min="14622" max="14622" width="0.44140625" style="680" customWidth="1"/>
    <col min="14623" max="14626" width="1.109375" style="680" customWidth="1"/>
    <col min="14627" max="14627" width="1.33203125" style="680" customWidth="1"/>
    <col min="14628" max="14628" width="1.21875" style="680" customWidth="1"/>
    <col min="14629" max="14629" width="1" style="680" customWidth="1"/>
    <col min="14630" max="14630" width="1.109375" style="680" customWidth="1"/>
    <col min="14631" max="14848" width="9" style="680"/>
    <col min="14849" max="14849" width="7.77734375" style="680" customWidth="1"/>
    <col min="14850" max="14850" width="3.44140625" style="680" customWidth="1"/>
    <col min="14851" max="14852" width="4.21875" style="680" bestFit="1" customWidth="1"/>
    <col min="14853" max="14853" width="1.6640625" style="680" customWidth="1"/>
    <col min="14854" max="14855" width="4.21875" style="680" bestFit="1" customWidth="1"/>
    <col min="14856" max="14856" width="1.6640625" style="680" customWidth="1"/>
    <col min="14857" max="14858" width="4.21875" style="680" bestFit="1" customWidth="1"/>
    <col min="14859" max="14859" width="1.6640625" style="680" customWidth="1"/>
    <col min="14860" max="14861" width="3.44140625" style="680" bestFit="1" customWidth="1"/>
    <col min="14862" max="14862" width="1.6640625" style="680" customWidth="1"/>
    <col min="14863" max="14864" width="3.44140625" style="680" bestFit="1" customWidth="1"/>
    <col min="14865" max="14865" width="1.6640625" style="680" customWidth="1"/>
    <col min="14866" max="14867" width="3.44140625" style="680" bestFit="1" customWidth="1"/>
    <col min="14868" max="14868" width="1.6640625" style="680" customWidth="1"/>
    <col min="14869" max="14870" width="3.44140625" style="680" bestFit="1" customWidth="1"/>
    <col min="14871" max="14871" width="1.6640625" style="680" customWidth="1"/>
    <col min="14872" max="14873" width="3.44140625" style="680" bestFit="1" customWidth="1"/>
    <col min="14874" max="14874" width="1.6640625" style="680" customWidth="1"/>
    <col min="14875" max="14876" width="3.44140625" style="680" bestFit="1" customWidth="1"/>
    <col min="14877" max="14877" width="3.77734375" style="680" customWidth="1"/>
    <col min="14878" max="14878" width="0.44140625" style="680" customWidth="1"/>
    <col min="14879" max="14882" width="1.109375" style="680" customWidth="1"/>
    <col min="14883" max="14883" width="1.33203125" style="680" customWidth="1"/>
    <col min="14884" max="14884" width="1.21875" style="680" customWidth="1"/>
    <col min="14885" max="14885" width="1" style="680" customWidth="1"/>
    <col min="14886" max="14886" width="1.109375" style="680" customWidth="1"/>
    <col min="14887" max="15104" width="9" style="680"/>
    <col min="15105" max="15105" width="7.77734375" style="680" customWidth="1"/>
    <col min="15106" max="15106" width="3.44140625" style="680" customWidth="1"/>
    <col min="15107" max="15108" width="4.21875" style="680" bestFit="1" customWidth="1"/>
    <col min="15109" max="15109" width="1.6640625" style="680" customWidth="1"/>
    <col min="15110" max="15111" width="4.21875" style="680" bestFit="1" customWidth="1"/>
    <col min="15112" max="15112" width="1.6640625" style="680" customWidth="1"/>
    <col min="15113" max="15114" width="4.21875" style="680" bestFit="1" customWidth="1"/>
    <col min="15115" max="15115" width="1.6640625" style="680" customWidth="1"/>
    <col min="15116" max="15117" width="3.44140625" style="680" bestFit="1" customWidth="1"/>
    <col min="15118" max="15118" width="1.6640625" style="680" customWidth="1"/>
    <col min="15119" max="15120" width="3.44140625" style="680" bestFit="1" customWidth="1"/>
    <col min="15121" max="15121" width="1.6640625" style="680" customWidth="1"/>
    <col min="15122" max="15123" width="3.44140625" style="680" bestFit="1" customWidth="1"/>
    <col min="15124" max="15124" width="1.6640625" style="680" customWidth="1"/>
    <col min="15125" max="15126" width="3.44140625" style="680" bestFit="1" customWidth="1"/>
    <col min="15127" max="15127" width="1.6640625" style="680" customWidth="1"/>
    <col min="15128" max="15129" width="3.44140625" style="680" bestFit="1" customWidth="1"/>
    <col min="15130" max="15130" width="1.6640625" style="680" customWidth="1"/>
    <col min="15131" max="15132" width="3.44140625" style="680" bestFit="1" customWidth="1"/>
    <col min="15133" max="15133" width="3.77734375" style="680" customWidth="1"/>
    <col min="15134" max="15134" width="0.44140625" style="680" customWidth="1"/>
    <col min="15135" max="15138" width="1.109375" style="680" customWidth="1"/>
    <col min="15139" max="15139" width="1.33203125" style="680" customWidth="1"/>
    <col min="15140" max="15140" width="1.21875" style="680" customWidth="1"/>
    <col min="15141" max="15141" width="1" style="680" customWidth="1"/>
    <col min="15142" max="15142" width="1.109375" style="680" customWidth="1"/>
    <col min="15143" max="15360" width="9" style="680"/>
    <col min="15361" max="15361" width="7.77734375" style="680" customWidth="1"/>
    <col min="15362" max="15362" width="3.44140625" style="680" customWidth="1"/>
    <col min="15363" max="15364" width="4.21875" style="680" bestFit="1" customWidth="1"/>
    <col min="15365" max="15365" width="1.6640625" style="680" customWidth="1"/>
    <col min="15366" max="15367" width="4.21875" style="680" bestFit="1" customWidth="1"/>
    <col min="15368" max="15368" width="1.6640625" style="680" customWidth="1"/>
    <col min="15369" max="15370" width="4.21875" style="680" bestFit="1" customWidth="1"/>
    <col min="15371" max="15371" width="1.6640625" style="680" customWidth="1"/>
    <col min="15372" max="15373" width="3.44140625" style="680" bestFit="1" customWidth="1"/>
    <col min="15374" max="15374" width="1.6640625" style="680" customWidth="1"/>
    <col min="15375" max="15376" width="3.44140625" style="680" bestFit="1" customWidth="1"/>
    <col min="15377" max="15377" width="1.6640625" style="680" customWidth="1"/>
    <col min="15378" max="15379" width="3.44140625" style="680" bestFit="1" customWidth="1"/>
    <col min="15380" max="15380" width="1.6640625" style="680" customWidth="1"/>
    <col min="15381" max="15382" width="3.44140625" style="680" bestFit="1" customWidth="1"/>
    <col min="15383" max="15383" width="1.6640625" style="680" customWidth="1"/>
    <col min="15384" max="15385" width="3.44140625" style="680" bestFit="1" customWidth="1"/>
    <col min="15386" max="15386" width="1.6640625" style="680" customWidth="1"/>
    <col min="15387" max="15388" width="3.44140625" style="680" bestFit="1" customWidth="1"/>
    <col min="15389" max="15389" width="3.77734375" style="680" customWidth="1"/>
    <col min="15390" max="15390" width="0.44140625" style="680" customWidth="1"/>
    <col min="15391" max="15394" width="1.109375" style="680" customWidth="1"/>
    <col min="15395" max="15395" width="1.33203125" style="680" customWidth="1"/>
    <col min="15396" max="15396" width="1.21875" style="680" customWidth="1"/>
    <col min="15397" max="15397" width="1" style="680" customWidth="1"/>
    <col min="15398" max="15398" width="1.109375" style="680" customWidth="1"/>
    <col min="15399" max="15616" width="9" style="680"/>
    <col min="15617" max="15617" width="7.77734375" style="680" customWidth="1"/>
    <col min="15618" max="15618" width="3.44140625" style="680" customWidth="1"/>
    <col min="15619" max="15620" width="4.21875" style="680" bestFit="1" customWidth="1"/>
    <col min="15621" max="15621" width="1.6640625" style="680" customWidth="1"/>
    <col min="15622" max="15623" width="4.21875" style="680" bestFit="1" customWidth="1"/>
    <col min="15624" max="15624" width="1.6640625" style="680" customWidth="1"/>
    <col min="15625" max="15626" width="4.21875" style="680" bestFit="1" customWidth="1"/>
    <col min="15627" max="15627" width="1.6640625" style="680" customWidth="1"/>
    <col min="15628" max="15629" width="3.44140625" style="680" bestFit="1" customWidth="1"/>
    <col min="15630" max="15630" width="1.6640625" style="680" customWidth="1"/>
    <col min="15631" max="15632" width="3.44140625" style="680" bestFit="1" customWidth="1"/>
    <col min="15633" max="15633" width="1.6640625" style="680" customWidth="1"/>
    <col min="15634" max="15635" width="3.44140625" style="680" bestFit="1" customWidth="1"/>
    <col min="15636" max="15636" width="1.6640625" style="680" customWidth="1"/>
    <col min="15637" max="15638" width="3.44140625" style="680" bestFit="1" customWidth="1"/>
    <col min="15639" max="15639" width="1.6640625" style="680" customWidth="1"/>
    <col min="15640" max="15641" width="3.44140625" style="680" bestFit="1" customWidth="1"/>
    <col min="15642" max="15642" width="1.6640625" style="680" customWidth="1"/>
    <col min="15643" max="15644" width="3.44140625" style="680" bestFit="1" customWidth="1"/>
    <col min="15645" max="15645" width="3.77734375" style="680" customWidth="1"/>
    <col min="15646" max="15646" width="0.44140625" style="680" customWidth="1"/>
    <col min="15647" max="15650" width="1.109375" style="680" customWidth="1"/>
    <col min="15651" max="15651" width="1.33203125" style="680" customWidth="1"/>
    <col min="15652" max="15652" width="1.21875" style="680" customWidth="1"/>
    <col min="15653" max="15653" width="1" style="680" customWidth="1"/>
    <col min="15654" max="15654" width="1.109375" style="680" customWidth="1"/>
    <col min="15655" max="15872" width="9" style="680"/>
    <col min="15873" max="15873" width="7.77734375" style="680" customWidth="1"/>
    <col min="15874" max="15874" width="3.44140625" style="680" customWidth="1"/>
    <col min="15875" max="15876" width="4.21875" style="680" bestFit="1" customWidth="1"/>
    <col min="15877" max="15877" width="1.6640625" style="680" customWidth="1"/>
    <col min="15878" max="15879" width="4.21875" style="680" bestFit="1" customWidth="1"/>
    <col min="15880" max="15880" width="1.6640625" style="680" customWidth="1"/>
    <col min="15881" max="15882" width="4.21875" style="680" bestFit="1" customWidth="1"/>
    <col min="15883" max="15883" width="1.6640625" style="680" customWidth="1"/>
    <col min="15884" max="15885" width="3.44140625" style="680" bestFit="1" customWidth="1"/>
    <col min="15886" max="15886" width="1.6640625" style="680" customWidth="1"/>
    <col min="15887" max="15888" width="3.44140625" style="680" bestFit="1" customWidth="1"/>
    <col min="15889" max="15889" width="1.6640625" style="680" customWidth="1"/>
    <col min="15890" max="15891" width="3.44140625" style="680" bestFit="1" customWidth="1"/>
    <col min="15892" max="15892" width="1.6640625" style="680" customWidth="1"/>
    <col min="15893" max="15894" width="3.44140625" style="680" bestFit="1" customWidth="1"/>
    <col min="15895" max="15895" width="1.6640625" style="680" customWidth="1"/>
    <col min="15896" max="15897" width="3.44140625" style="680" bestFit="1" customWidth="1"/>
    <col min="15898" max="15898" width="1.6640625" style="680" customWidth="1"/>
    <col min="15899" max="15900" width="3.44140625" style="680" bestFit="1" customWidth="1"/>
    <col min="15901" max="15901" width="3.77734375" style="680" customWidth="1"/>
    <col min="15902" max="15902" width="0.44140625" style="680" customWidth="1"/>
    <col min="15903" max="15906" width="1.109375" style="680" customWidth="1"/>
    <col min="15907" max="15907" width="1.33203125" style="680" customWidth="1"/>
    <col min="15908" max="15908" width="1.21875" style="680" customWidth="1"/>
    <col min="15909" max="15909" width="1" style="680" customWidth="1"/>
    <col min="15910" max="15910" width="1.109375" style="680" customWidth="1"/>
    <col min="15911" max="16128" width="9" style="680"/>
    <col min="16129" max="16129" width="7.77734375" style="680" customWidth="1"/>
    <col min="16130" max="16130" width="3.44140625" style="680" customWidth="1"/>
    <col min="16131" max="16132" width="4.21875" style="680" bestFit="1" customWidth="1"/>
    <col min="16133" max="16133" width="1.6640625" style="680" customWidth="1"/>
    <col min="16134" max="16135" width="4.21875" style="680" bestFit="1" customWidth="1"/>
    <col min="16136" max="16136" width="1.6640625" style="680" customWidth="1"/>
    <col min="16137" max="16138" width="4.21875" style="680" bestFit="1" customWidth="1"/>
    <col min="16139" max="16139" width="1.6640625" style="680" customWidth="1"/>
    <col min="16140" max="16141" width="3.44140625" style="680" bestFit="1" customWidth="1"/>
    <col min="16142" max="16142" width="1.6640625" style="680" customWidth="1"/>
    <col min="16143" max="16144" width="3.44140625" style="680" bestFit="1" customWidth="1"/>
    <col min="16145" max="16145" width="1.6640625" style="680" customWidth="1"/>
    <col min="16146" max="16147" width="3.44140625" style="680" bestFit="1" customWidth="1"/>
    <col min="16148" max="16148" width="1.6640625" style="680" customWidth="1"/>
    <col min="16149" max="16150" width="3.44140625" style="680" bestFit="1" customWidth="1"/>
    <col min="16151" max="16151" width="1.6640625" style="680" customWidth="1"/>
    <col min="16152" max="16153" width="3.44140625" style="680" bestFit="1" customWidth="1"/>
    <col min="16154" max="16154" width="1.6640625" style="680" customWidth="1"/>
    <col min="16155" max="16156" width="3.44140625" style="680" bestFit="1" customWidth="1"/>
    <col min="16157" max="16157" width="3.77734375" style="680" customWidth="1"/>
    <col min="16158" max="16158" width="0.44140625" style="680" customWidth="1"/>
    <col min="16159" max="16162" width="1.109375" style="680" customWidth="1"/>
    <col min="16163" max="16163" width="1.33203125" style="680" customWidth="1"/>
    <col min="16164" max="16164" width="1.21875" style="680" customWidth="1"/>
    <col min="16165" max="16165" width="1" style="680" customWidth="1"/>
    <col min="16166" max="16166" width="1.109375" style="680" customWidth="1"/>
    <col min="16167" max="16384" width="9" style="680"/>
  </cols>
  <sheetData>
    <row r="1" spans="1:47" ht="12.6" thickBot="1">
      <c r="A1" s="981" t="s">
        <v>528</v>
      </c>
      <c r="F1" s="1026" t="s">
        <v>1103</v>
      </c>
      <c r="Z1" s="2451" t="str" cm="1">
        <f t="array" aca="1" ref="Z1" ca="1">INDIRECT("'学校入力シート（要入力）'!$J$42")&amp;"年度版"</f>
        <v>2025年度版</v>
      </c>
      <c r="AA1" s="2452"/>
      <c r="AB1" s="2452"/>
      <c r="AC1" s="2452"/>
    </row>
    <row r="2" spans="1:47" ht="7.5" customHeight="1">
      <c r="A2" s="981"/>
      <c r="Z2" s="2453" t="s">
        <v>526</v>
      </c>
      <c r="AA2" s="2454"/>
      <c r="AB2" s="2454"/>
      <c r="AC2" s="2455"/>
    </row>
    <row r="3" spans="1:47" ht="10.5" customHeight="1" thickBot="1">
      <c r="Z3" s="2456"/>
      <c r="AA3" s="2457"/>
      <c r="AB3" s="2457"/>
      <c r="AC3" s="2458"/>
    </row>
    <row r="4" spans="1:47" ht="10.5" customHeight="1">
      <c r="A4" s="680" t="s">
        <v>624</v>
      </c>
    </row>
    <row r="5" spans="1:47" s="651" customFormat="1" ht="7.5" customHeight="1">
      <c r="A5" s="2477"/>
      <c r="B5" s="2463">
        <v>2</v>
      </c>
      <c r="C5" s="2412"/>
      <c r="D5" s="2412"/>
      <c r="E5" s="2412"/>
      <c r="F5" s="2412"/>
      <c r="G5" s="2412">
        <v>4</v>
      </c>
      <c r="H5" s="2412"/>
      <c r="I5" s="2412"/>
      <c r="J5" s="2412"/>
      <c r="K5" s="2412"/>
      <c r="L5" s="2412"/>
      <c r="M5" s="2412">
        <v>6</v>
      </c>
      <c r="N5" s="2412"/>
      <c r="O5" s="2412"/>
      <c r="P5" s="2412"/>
      <c r="Q5" s="2412"/>
      <c r="R5" s="2412"/>
      <c r="S5" s="2412">
        <v>8</v>
      </c>
      <c r="T5" s="2412"/>
      <c r="U5" s="2412"/>
      <c r="V5" s="2412"/>
      <c r="W5" s="2412"/>
      <c r="X5" s="2412"/>
      <c r="Y5" s="2412">
        <v>10</v>
      </c>
      <c r="Z5" s="2412"/>
      <c r="AA5" s="2412"/>
      <c r="AB5" s="2412"/>
      <c r="AC5" s="2412"/>
    </row>
    <row r="6" spans="1:47" s="651" customFormat="1" ht="7.5" customHeight="1">
      <c r="A6" s="2478"/>
      <c r="B6" s="2460">
        <v>1</v>
      </c>
      <c r="C6" s="2415"/>
      <c r="D6" s="2461">
        <v>2</v>
      </c>
      <c r="E6" s="2415"/>
      <c r="F6" s="2417"/>
      <c r="G6" s="2462">
        <v>3</v>
      </c>
      <c r="H6" s="2415"/>
      <c r="I6" s="2415"/>
      <c r="J6" s="2461">
        <v>4</v>
      </c>
      <c r="K6" s="2415"/>
      <c r="L6" s="2418"/>
      <c r="M6" s="2460">
        <v>5</v>
      </c>
      <c r="N6" s="2415"/>
      <c r="O6" s="2415"/>
      <c r="P6" s="2461">
        <v>6</v>
      </c>
      <c r="Q6" s="2415"/>
      <c r="R6" s="2417"/>
      <c r="S6" s="2462">
        <v>7</v>
      </c>
      <c r="T6" s="2415"/>
      <c r="U6" s="2415"/>
      <c r="V6" s="2461">
        <v>8</v>
      </c>
      <c r="W6" s="2415"/>
      <c r="X6" s="2418"/>
      <c r="Y6" s="2460">
        <v>9</v>
      </c>
      <c r="Z6" s="2415"/>
      <c r="AA6" s="2415"/>
      <c r="AB6" s="2461">
        <v>10</v>
      </c>
      <c r="AC6" s="2418"/>
    </row>
    <row r="7" spans="1:47" ht="11.25" customHeight="1">
      <c r="A7" s="684" t="s">
        <v>1140</v>
      </c>
      <c r="B7" s="2405" t="s">
        <v>1155</v>
      </c>
      <c r="C7" s="2405"/>
      <c r="D7" s="2405"/>
      <c r="E7" s="2405"/>
      <c r="F7" s="2405"/>
      <c r="G7" s="2405" t="s">
        <v>1156</v>
      </c>
      <c r="H7" s="2405"/>
      <c r="I7" s="2405"/>
      <c r="J7" s="2405"/>
      <c r="K7" s="2405"/>
      <c r="L7" s="2405"/>
      <c r="M7" s="2405" t="s">
        <v>1157</v>
      </c>
      <c r="N7" s="2405"/>
      <c r="O7" s="2405"/>
      <c r="P7" s="2405"/>
      <c r="Q7" s="2405"/>
      <c r="R7" s="2405"/>
      <c r="S7" s="2405" t="s">
        <v>1158</v>
      </c>
      <c r="T7" s="2405"/>
      <c r="U7" s="2405"/>
      <c r="V7" s="2405"/>
      <c r="W7" s="2405"/>
      <c r="X7" s="2405"/>
      <c r="Y7" s="2405" t="s">
        <v>1159</v>
      </c>
      <c r="Z7" s="2405"/>
      <c r="AA7" s="2405"/>
      <c r="AB7" s="2405"/>
      <c r="AC7" s="2405"/>
      <c r="AM7" s="413"/>
      <c r="AN7" s="413"/>
      <c r="AO7" s="413"/>
      <c r="AP7" s="413"/>
      <c r="AQ7" s="413"/>
      <c r="AR7" s="413"/>
      <c r="AS7" s="413"/>
      <c r="AT7" s="413"/>
      <c r="AU7" s="413"/>
    </row>
    <row r="8" spans="1:47" ht="11.25" customHeight="1">
      <c r="A8" s="1099" t="s">
        <v>1141</v>
      </c>
      <c r="B8" s="1092" t="s">
        <v>512</v>
      </c>
      <c r="C8" s="1093">
        <v>-0.34097282000000001</v>
      </c>
      <c r="D8" s="1094">
        <v>-0.34097281000000002</v>
      </c>
      <c r="E8" s="1095" t="s">
        <v>512</v>
      </c>
      <c r="F8" s="1093">
        <v>-0.16298298999999999</v>
      </c>
      <c r="G8" s="1094">
        <v>-0.16298298</v>
      </c>
      <c r="H8" s="1095" t="s">
        <v>512</v>
      </c>
      <c r="I8" s="1093">
        <v>-9.8042240000000003E-2</v>
      </c>
      <c r="J8" s="1094">
        <v>-9.804222999999998E-2</v>
      </c>
      <c r="K8" s="1095" t="s">
        <v>512</v>
      </c>
      <c r="L8" s="1093">
        <v>-4.5457280000000003E-2</v>
      </c>
      <c r="M8" s="1094">
        <v>-4.5457270000000001E-2</v>
      </c>
      <c r="N8" s="1095" t="s">
        <v>512</v>
      </c>
      <c r="O8" s="1093">
        <v>6.3560700000000001E-3</v>
      </c>
      <c r="P8" s="1094">
        <v>6.3560799999999992E-3</v>
      </c>
      <c r="Q8" s="1095" t="s">
        <v>512</v>
      </c>
      <c r="R8" s="1093">
        <v>3.7244949999999999E-2</v>
      </c>
      <c r="S8" s="1094">
        <v>3.7244960000000001E-2</v>
      </c>
      <c r="T8" s="1095" t="s">
        <v>512</v>
      </c>
      <c r="U8" s="1093">
        <v>7.0982260000000005E-2</v>
      </c>
      <c r="V8" s="1094">
        <v>7.098227E-2</v>
      </c>
      <c r="W8" s="1096" t="s">
        <v>512</v>
      </c>
      <c r="X8" s="1093">
        <v>9.5661350000000006E-2</v>
      </c>
      <c r="Y8" s="1094">
        <v>9.5661360000000001E-2</v>
      </c>
      <c r="Z8" s="1095" t="s">
        <v>512</v>
      </c>
      <c r="AA8" s="1093">
        <v>0.14489976000000002</v>
      </c>
      <c r="AB8" s="1094">
        <v>0.14489977000000001</v>
      </c>
      <c r="AC8" s="1097" t="s">
        <v>512</v>
      </c>
    </row>
    <row r="9" spans="1:47" ht="11.25" customHeight="1">
      <c r="A9" s="1084" t="s">
        <v>1142</v>
      </c>
      <c r="B9" s="2439" t="s">
        <v>531</v>
      </c>
      <c r="C9" s="2439"/>
      <c r="D9" s="2439"/>
      <c r="E9" s="2439"/>
      <c r="F9" s="2439"/>
      <c r="G9" s="2439" t="s">
        <v>536</v>
      </c>
      <c r="H9" s="2439"/>
      <c r="I9" s="2439"/>
      <c r="J9" s="2439"/>
      <c r="K9" s="2439"/>
      <c r="L9" s="2439"/>
      <c r="M9" s="2439" t="s">
        <v>849</v>
      </c>
      <c r="N9" s="2439"/>
      <c r="O9" s="2439"/>
      <c r="P9" s="2439"/>
      <c r="Q9" s="2439"/>
      <c r="R9" s="2439"/>
      <c r="S9" s="2439" t="s">
        <v>537</v>
      </c>
      <c r="T9" s="2439"/>
      <c r="U9" s="2439"/>
      <c r="V9" s="2439"/>
      <c r="W9" s="2439"/>
      <c r="X9" s="2439"/>
      <c r="Y9" s="2439" t="s">
        <v>532</v>
      </c>
      <c r="Z9" s="2439"/>
      <c r="AA9" s="2439"/>
      <c r="AB9" s="2439"/>
      <c r="AC9" s="2439"/>
    </row>
    <row r="10" spans="1:47" ht="5.25" customHeight="1">
      <c r="B10" s="685"/>
      <c r="C10" s="685"/>
      <c r="D10" s="685"/>
      <c r="E10" s="685"/>
      <c r="F10" s="685"/>
      <c r="G10" s="685"/>
      <c r="H10" s="685"/>
      <c r="I10" s="685"/>
      <c r="J10" s="685"/>
      <c r="K10" s="685"/>
      <c r="L10" s="685"/>
      <c r="M10" s="685"/>
      <c r="N10" s="685"/>
      <c r="O10" s="685"/>
      <c r="P10" s="685"/>
      <c r="Q10" s="685"/>
      <c r="R10" s="685"/>
      <c r="S10" s="685"/>
      <c r="T10" s="685"/>
      <c r="U10" s="685"/>
      <c r="V10" s="685"/>
      <c r="W10" s="686"/>
      <c r="X10" s="685"/>
      <c r="Y10" s="685"/>
      <c r="Z10" s="685"/>
      <c r="AA10" s="685"/>
      <c r="AB10" s="685"/>
      <c r="AC10" s="685"/>
    </row>
    <row r="11" spans="1:47">
      <c r="A11" s="680" t="s">
        <v>1160</v>
      </c>
      <c r="B11" s="685"/>
      <c r="C11" s="685"/>
      <c r="D11" s="685"/>
      <c r="E11" s="685"/>
      <c r="F11" s="685"/>
      <c r="G11" s="685"/>
      <c r="H11" s="685"/>
      <c r="I11" s="685"/>
      <c r="J11" s="685"/>
      <c r="K11" s="685"/>
      <c r="L11" s="685"/>
      <c r="M11" s="685"/>
      <c r="N11" s="685"/>
      <c r="O11" s="685"/>
      <c r="P11" s="685"/>
      <c r="Q11" s="685"/>
      <c r="R11" s="685"/>
      <c r="S11" s="685"/>
      <c r="T11" s="685"/>
      <c r="U11" s="685"/>
      <c r="V11" s="685"/>
      <c r="W11" s="686"/>
      <c r="X11" s="685"/>
      <c r="Y11" s="685"/>
      <c r="Z11" s="685"/>
      <c r="AA11" s="685"/>
      <c r="AB11" s="685"/>
      <c r="AC11" s="685"/>
    </row>
    <row r="12" spans="1:47" s="651" customFormat="1" ht="7.5" customHeight="1">
      <c r="A12" s="2477"/>
      <c r="B12" s="2479">
        <v>2</v>
      </c>
      <c r="C12" s="2424"/>
      <c r="D12" s="2424"/>
      <c r="E12" s="2424"/>
      <c r="F12" s="2424"/>
      <c r="G12" s="2424">
        <v>4</v>
      </c>
      <c r="H12" s="2424"/>
      <c r="I12" s="2424"/>
      <c r="J12" s="2424"/>
      <c r="K12" s="2424"/>
      <c r="L12" s="2424"/>
      <c r="M12" s="2424">
        <v>6</v>
      </c>
      <c r="N12" s="2424"/>
      <c r="O12" s="2424"/>
      <c r="P12" s="2424"/>
      <c r="Q12" s="2424"/>
      <c r="R12" s="2424"/>
      <c r="S12" s="2424">
        <v>8</v>
      </c>
      <c r="T12" s="2424"/>
      <c r="U12" s="2424"/>
      <c r="V12" s="2424"/>
      <c r="W12" s="2424"/>
      <c r="X12" s="2424"/>
      <c r="Y12" s="2424">
        <v>10</v>
      </c>
      <c r="Z12" s="2424"/>
      <c r="AA12" s="2424"/>
      <c r="AB12" s="2424"/>
      <c r="AC12" s="2424"/>
    </row>
    <row r="13" spans="1:47" s="651" customFormat="1" ht="7.5" customHeight="1">
      <c r="A13" s="2478"/>
      <c r="B13" s="2465">
        <v>1</v>
      </c>
      <c r="C13" s="2426"/>
      <c r="D13" s="2475">
        <v>2</v>
      </c>
      <c r="E13" s="2426"/>
      <c r="F13" s="2428"/>
      <c r="G13" s="2476">
        <v>3</v>
      </c>
      <c r="H13" s="2426"/>
      <c r="I13" s="2426"/>
      <c r="J13" s="2475">
        <v>4</v>
      </c>
      <c r="K13" s="2426"/>
      <c r="L13" s="2429"/>
      <c r="M13" s="2465">
        <v>5</v>
      </c>
      <c r="N13" s="2426"/>
      <c r="O13" s="2426"/>
      <c r="P13" s="2475">
        <v>6</v>
      </c>
      <c r="Q13" s="2426"/>
      <c r="R13" s="2428"/>
      <c r="S13" s="2476">
        <v>7</v>
      </c>
      <c r="T13" s="2426"/>
      <c r="U13" s="2426"/>
      <c r="V13" s="2475">
        <v>8</v>
      </c>
      <c r="W13" s="2426"/>
      <c r="X13" s="2429"/>
      <c r="Y13" s="2465">
        <v>9</v>
      </c>
      <c r="Z13" s="2426"/>
      <c r="AA13" s="2426"/>
      <c r="AB13" s="2475">
        <v>10</v>
      </c>
      <c r="AC13" s="2429"/>
    </row>
    <row r="14" spans="1:47" ht="11.25" customHeight="1">
      <c r="A14" s="684" t="s">
        <v>1140</v>
      </c>
      <c r="B14" s="2446" t="s">
        <v>1112</v>
      </c>
      <c r="C14" s="2446"/>
      <c r="D14" s="2446"/>
      <c r="E14" s="2446"/>
      <c r="F14" s="2446"/>
      <c r="G14" s="2446" t="s">
        <v>1113</v>
      </c>
      <c r="H14" s="2446"/>
      <c r="I14" s="2446"/>
      <c r="J14" s="2446"/>
      <c r="K14" s="2446"/>
      <c r="L14" s="2446"/>
      <c r="M14" s="2446" t="s">
        <v>1114</v>
      </c>
      <c r="N14" s="2446"/>
      <c r="O14" s="2446"/>
      <c r="P14" s="2446"/>
      <c r="Q14" s="2446"/>
      <c r="R14" s="2446"/>
      <c r="S14" s="2446" t="s">
        <v>1115</v>
      </c>
      <c r="T14" s="2446"/>
      <c r="U14" s="2446"/>
      <c r="V14" s="2446"/>
      <c r="W14" s="2446"/>
      <c r="X14" s="2446"/>
      <c r="Y14" s="2446" t="s">
        <v>1116</v>
      </c>
      <c r="Z14" s="2446"/>
      <c r="AA14" s="2446"/>
      <c r="AB14" s="2446"/>
      <c r="AC14" s="2446"/>
    </row>
    <row r="15" spans="1:47" ht="11.25" customHeight="1">
      <c r="A15" s="1099" t="s">
        <v>1141</v>
      </c>
      <c r="B15" s="1092" t="s">
        <v>512</v>
      </c>
      <c r="C15" s="1093">
        <v>0.77235555</v>
      </c>
      <c r="D15" s="1094">
        <v>0.77235553999999995</v>
      </c>
      <c r="E15" s="1095" t="s">
        <v>512</v>
      </c>
      <c r="F15" s="1093">
        <v>0.65644908000000002</v>
      </c>
      <c r="G15" s="1094">
        <v>0.65644907000000008</v>
      </c>
      <c r="H15" s="1095" t="s">
        <v>512</v>
      </c>
      <c r="I15" s="1093">
        <v>0.59702153000000002</v>
      </c>
      <c r="J15" s="1094">
        <v>0.59702151999999997</v>
      </c>
      <c r="K15" s="1095" t="s">
        <v>512</v>
      </c>
      <c r="L15" s="1093">
        <v>0.55748905000000004</v>
      </c>
      <c r="M15" s="1094">
        <v>0.55748903999999999</v>
      </c>
      <c r="N15" s="1095" t="s">
        <v>512</v>
      </c>
      <c r="O15" s="1093">
        <v>0.52370543999999997</v>
      </c>
      <c r="P15" s="1094">
        <v>0.52370542999999992</v>
      </c>
      <c r="Q15" s="1095" t="s">
        <v>512</v>
      </c>
      <c r="R15" s="1093">
        <v>0.50324855000000002</v>
      </c>
      <c r="S15" s="1094">
        <v>0.50324853999999997</v>
      </c>
      <c r="T15" s="1095" t="s">
        <v>512</v>
      </c>
      <c r="U15" s="1093">
        <v>0.4713852</v>
      </c>
      <c r="V15" s="1094">
        <v>0.47138519000000001</v>
      </c>
      <c r="W15" s="1096" t="s">
        <v>512</v>
      </c>
      <c r="X15" s="1093">
        <v>0.44268254000000001</v>
      </c>
      <c r="Y15" s="1094">
        <v>0.44268253000000002</v>
      </c>
      <c r="Z15" s="1095" t="s">
        <v>512</v>
      </c>
      <c r="AA15" s="1093">
        <v>0.39575147999999999</v>
      </c>
      <c r="AB15" s="1094">
        <v>0.39575146999999999</v>
      </c>
      <c r="AC15" s="1097" t="s">
        <v>512</v>
      </c>
    </row>
    <row r="16" spans="1:47" ht="11.25" customHeight="1">
      <c r="A16" s="1084" t="s">
        <v>1142</v>
      </c>
      <c r="B16" s="2439" t="s">
        <v>532</v>
      </c>
      <c r="C16" s="2439"/>
      <c r="D16" s="2439"/>
      <c r="E16" s="2439"/>
      <c r="F16" s="2439"/>
      <c r="G16" s="2439" t="s">
        <v>537</v>
      </c>
      <c r="H16" s="2439"/>
      <c r="I16" s="2439"/>
      <c r="J16" s="2439"/>
      <c r="K16" s="2439"/>
      <c r="L16" s="2439"/>
      <c r="M16" s="2439" t="s">
        <v>849</v>
      </c>
      <c r="N16" s="2439"/>
      <c r="O16" s="2439"/>
      <c r="P16" s="2439"/>
      <c r="Q16" s="2439"/>
      <c r="R16" s="2439"/>
      <c r="S16" s="2439" t="s">
        <v>536</v>
      </c>
      <c r="T16" s="2439"/>
      <c r="U16" s="2439"/>
      <c r="V16" s="2439"/>
      <c r="W16" s="2439"/>
      <c r="X16" s="2439"/>
      <c r="Y16" s="2439" t="s">
        <v>531</v>
      </c>
      <c r="Z16" s="2439"/>
      <c r="AA16" s="2439"/>
      <c r="AB16" s="2439"/>
      <c r="AC16" s="2439"/>
    </row>
    <row r="17" spans="1:47" ht="4.5" customHeight="1">
      <c r="B17" s="685"/>
      <c r="C17" s="685"/>
      <c r="D17" s="685"/>
      <c r="E17" s="685"/>
      <c r="F17" s="685"/>
      <c r="G17" s="685"/>
      <c r="H17" s="685"/>
      <c r="I17" s="685"/>
      <c r="J17" s="685"/>
      <c r="K17" s="685"/>
      <c r="L17" s="685"/>
      <c r="M17" s="685"/>
      <c r="N17" s="685"/>
      <c r="O17" s="685"/>
      <c r="P17" s="685"/>
      <c r="Q17" s="685"/>
      <c r="R17" s="685"/>
      <c r="S17" s="685"/>
      <c r="T17" s="685"/>
      <c r="U17" s="685"/>
      <c r="V17" s="685"/>
      <c r="W17" s="686"/>
      <c r="X17" s="685"/>
      <c r="Y17" s="685"/>
      <c r="Z17" s="685"/>
      <c r="AA17" s="685"/>
      <c r="AB17" s="685"/>
      <c r="AC17" s="685"/>
    </row>
    <row r="18" spans="1:47">
      <c r="A18" s="680" t="s">
        <v>1161</v>
      </c>
      <c r="B18" s="685"/>
      <c r="C18" s="685"/>
      <c r="D18" s="685"/>
      <c r="E18" s="685"/>
      <c r="F18" s="685"/>
      <c r="G18" s="685"/>
      <c r="H18" s="685"/>
      <c r="I18" s="685"/>
      <c r="J18" s="685"/>
      <c r="K18" s="685"/>
      <c r="L18" s="685"/>
      <c r="M18" s="685"/>
      <c r="N18" s="685"/>
      <c r="O18" s="685"/>
      <c r="P18" s="685"/>
      <c r="Q18" s="685"/>
      <c r="R18" s="685"/>
      <c r="S18" s="685"/>
      <c r="T18" s="685"/>
      <c r="U18" s="685"/>
      <c r="V18" s="685"/>
      <c r="W18" s="686"/>
      <c r="X18" s="685"/>
      <c r="Y18" s="685"/>
      <c r="Z18" s="685"/>
      <c r="AA18" s="685"/>
      <c r="AB18" s="685"/>
      <c r="AC18" s="685"/>
    </row>
    <row r="19" spans="1:47" s="651" customFormat="1" ht="7.5" customHeight="1">
      <c r="A19" s="2477"/>
      <c r="B19" s="2479">
        <v>2</v>
      </c>
      <c r="C19" s="2424"/>
      <c r="D19" s="2424"/>
      <c r="E19" s="2424"/>
      <c r="F19" s="2424"/>
      <c r="G19" s="2424">
        <v>4</v>
      </c>
      <c r="H19" s="2424"/>
      <c r="I19" s="2424"/>
      <c r="J19" s="2424"/>
      <c r="K19" s="2424"/>
      <c r="L19" s="2424"/>
      <c r="M19" s="2424">
        <v>6</v>
      </c>
      <c r="N19" s="2424"/>
      <c r="O19" s="2424"/>
      <c r="P19" s="2424"/>
      <c r="Q19" s="2424"/>
      <c r="R19" s="2424"/>
      <c r="S19" s="2424">
        <v>8</v>
      </c>
      <c r="T19" s="2424"/>
      <c r="U19" s="2424"/>
      <c r="V19" s="2424"/>
      <c r="W19" s="2424"/>
      <c r="X19" s="2424"/>
      <c r="Y19" s="2424">
        <v>10</v>
      </c>
      <c r="Z19" s="2424"/>
      <c r="AA19" s="2424"/>
      <c r="AB19" s="2424"/>
      <c r="AC19" s="2424"/>
    </row>
    <row r="20" spans="1:47" s="651" customFormat="1" ht="7.5" customHeight="1">
      <c r="A20" s="2478"/>
      <c r="B20" s="2465">
        <v>1</v>
      </c>
      <c r="C20" s="2426"/>
      <c r="D20" s="2475">
        <v>2</v>
      </c>
      <c r="E20" s="2426"/>
      <c r="F20" s="2428"/>
      <c r="G20" s="2476">
        <v>3</v>
      </c>
      <c r="H20" s="2426"/>
      <c r="I20" s="2426"/>
      <c r="J20" s="2475">
        <v>4</v>
      </c>
      <c r="K20" s="2426"/>
      <c r="L20" s="2429"/>
      <c r="M20" s="2465">
        <v>5</v>
      </c>
      <c r="N20" s="2426"/>
      <c r="O20" s="2426"/>
      <c r="P20" s="2475">
        <v>6</v>
      </c>
      <c r="Q20" s="2426"/>
      <c r="R20" s="2428"/>
      <c r="S20" s="2476">
        <v>7</v>
      </c>
      <c r="T20" s="2426"/>
      <c r="U20" s="2426"/>
      <c r="V20" s="2475">
        <v>8</v>
      </c>
      <c r="W20" s="2426"/>
      <c r="X20" s="2429"/>
      <c r="Y20" s="2465">
        <v>9</v>
      </c>
      <c r="Z20" s="2426"/>
      <c r="AA20" s="2426"/>
      <c r="AB20" s="2475">
        <v>10</v>
      </c>
      <c r="AC20" s="2429"/>
    </row>
    <row r="21" spans="1:47" ht="11.25" customHeight="1">
      <c r="A21" s="684" t="s">
        <v>1140</v>
      </c>
      <c r="B21" s="2446" t="s">
        <v>1162</v>
      </c>
      <c r="C21" s="2446"/>
      <c r="D21" s="2446"/>
      <c r="E21" s="2446"/>
      <c r="F21" s="2446"/>
      <c r="G21" s="2446" t="s">
        <v>1163</v>
      </c>
      <c r="H21" s="2446"/>
      <c r="I21" s="2446"/>
      <c r="J21" s="2446"/>
      <c r="K21" s="2446"/>
      <c r="L21" s="2446"/>
      <c r="M21" s="2446" t="s">
        <v>1164</v>
      </c>
      <c r="N21" s="2446"/>
      <c r="O21" s="2446"/>
      <c r="P21" s="2446"/>
      <c r="Q21" s="2446"/>
      <c r="R21" s="2446"/>
      <c r="S21" s="2446" t="s">
        <v>1165</v>
      </c>
      <c r="T21" s="2446"/>
      <c r="U21" s="2446"/>
      <c r="V21" s="2446"/>
      <c r="W21" s="2446"/>
      <c r="X21" s="2446"/>
      <c r="Y21" s="2446" t="s">
        <v>1166</v>
      </c>
      <c r="Z21" s="2446"/>
      <c r="AA21" s="2446"/>
      <c r="AB21" s="2446"/>
      <c r="AC21" s="2446"/>
    </row>
    <row r="22" spans="1:47" s="1113" customFormat="1" ht="11.25" customHeight="1">
      <c r="A22" s="1106" t="s">
        <v>1141</v>
      </c>
      <c r="B22" s="1107" t="s">
        <v>512</v>
      </c>
      <c r="C22" s="1108">
        <v>0.9484535999999999</v>
      </c>
      <c r="D22" s="1109">
        <v>0.94845360999999995</v>
      </c>
      <c r="E22" s="1110" t="s">
        <v>512</v>
      </c>
      <c r="F22" s="1108">
        <v>1.25179855</v>
      </c>
      <c r="G22" s="1109">
        <v>1.2517985599999999</v>
      </c>
      <c r="H22" s="1110" t="s">
        <v>512</v>
      </c>
      <c r="I22" s="1108">
        <v>1.4449999900000001</v>
      </c>
      <c r="J22" s="1109">
        <v>1.4450000000000001</v>
      </c>
      <c r="K22" s="1110" t="s">
        <v>512</v>
      </c>
      <c r="L22" s="1108">
        <v>1.74285713</v>
      </c>
      <c r="M22" s="1109">
        <v>1.7428571399999999</v>
      </c>
      <c r="N22" s="1110" t="s">
        <v>512</v>
      </c>
      <c r="O22" s="1108">
        <v>2.1999999900000002</v>
      </c>
      <c r="P22" s="1109">
        <v>2.2000000000000002</v>
      </c>
      <c r="Q22" s="1110" t="s">
        <v>512</v>
      </c>
      <c r="R22" s="1108">
        <v>2.7723439999999999</v>
      </c>
      <c r="S22" s="1109">
        <v>2.7723440099999999</v>
      </c>
      <c r="T22" s="1110" t="s">
        <v>512</v>
      </c>
      <c r="U22" s="1108">
        <v>3.75530586</v>
      </c>
      <c r="V22" s="1109">
        <v>3.7553058699999999</v>
      </c>
      <c r="W22" s="1111" t="s">
        <v>512</v>
      </c>
      <c r="X22" s="1108">
        <v>6.2779587299999999</v>
      </c>
      <c r="Y22" s="1109">
        <v>6.2779587399999999</v>
      </c>
      <c r="Z22" s="1110" t="s">
        <v>512</v>
      </c>
      <c r="AA22" s="1108">
        <v>10.256716409999999</v>
      </c>
      <c r="AB22" s="1109">
        <v>10.25671642</v>
      </c>
      <c r="AC22" s="1112" t="s">
        <v>512</v>
      </c>
      <c r="AM22" s="414"/>
      <c r="AN22" s="414"/>
      <c r="AO22" s="414"/>
      <c r="AP22" s="414"/>
      <c r="AQ22" s="414"/>
      <c r="AR22" s="414"/>
      <c r="AS22" s="414"/>
      <c r="AT22" s="414"/>
      <c r="AU22" s="414"/>
    </row>
    <row r="23" spans="1:47" ht="11.25" customHeight="1">
      <c r="A23" s="1084" t="s">
        <v>1142</v>
      </c>
      <c r="B23" s="2439" t="s">
        <v>762</v>
      </c>
      <c r="C23" s="2439"/>
      <c r="D23" s="2439"/>
      <c r="E23" s="2439"/>
      <c r="F23" s="2439"/>
      <c r="G23" s="2439" t="s">
        <v>763</v>
      </c>
      <c r="H23" s="2439"/>
      <c r="I23" s="2439"/>
      <c r="J23" s="2439"/>
      <c r="K23" s="2439"/>
      <c r="L23" s="2439"/>
      <c r="M23" s="2439" t="s">
        <v>744</v>
      </c>
      <c r="N23" s="2439"/>
      <c r="O23" s="2439"/>
      <c r="P23" s="2439"/>
      <c r="Q23" s="2439"/>
      <c r="R23" s="2439"/>
      <c r="S23" s="2439" t="s">
        <v>764</v>
      </c>
      <c r="T23" s="2439"/>
      <c r="U23" s="2439"/>
      <c r="V23" s="2439"/>
      <c r="W23" s="2439"/>
      <c r="X23" s="2439"/>
      <c r="Y23" s="2439" t="s">
        <v>765</v>
      </c>
      <c r="Z23" s="2439"/>
      <c r="AA23" s="2439"/>
      <c r="AB23" s="2439"/>
      <c r="AC23" s="2439"/>
    </row>
    <row r="24" spans="1:47" ht="4.5" customHeight="1">
      <c r="B24" s="688"/>
      <c r="C24" s="685"/>
      <c r="D24" s="685"/>
      <c r="E24" s="685"/>
      <c r="F24" s="685"/>
      <c r="G24" s="685"/>
      <c r="H24" s="685"/>
      <c r="I24" s="685"/>
      <c r="J24" s="685"/>
      <c r="K24" s="685"/>
      <c r="L24" s="685"/>
      <c r="M24" s="685"/>
      <c r="N24" s="685"/>
      <c r="O24" s="685"/>
      <c r="P24" s="685"/>
      <c r="Q24" s="685"/>
      <c r="R24" s="685"/>
      <c r="S24" s="685"/>
      <c r="T24" s="685"/>
      <c r="U24" s="685"/>
      <c r="V24" s="685"/>
      <c r="W24" s="686"/>
      <c r="X24" s="685"/>
      <c r="Y24" s="685"/>
      <c r="Z24" s="685"/>
      <c r="AA24" s="685"/>
      <c r="AB24" s="685"/>
      <c r="AC24" s="685"/>
    </row>
    <row r="25" spans="1:47">
      <c r="A25" s="680" t="s">
        <v>1167</v>
      </c>
      <c r="B25" s="685"/>
      <c r="C25" s="685"/>
      <c r="D25" s="685"/>
      <c r="E25" s="685"/>
      <c r="F25" s="685"/>
      <c r="G25" s="685"/>
      <c r="H25" s="685"/>
      <c r="I25" s="685"/>
      <c r="J25" s="685"/>
      <c r="K25" s="685"/>
      <c r="L25" s="685"/>
      <c r="M25" s="685"/>
      <c r="N25" s="685"/>
      <c r="O25" s="685"/>
      <c r="P25" s="685"/>
      <c r="Q25" s="685"/>
      <c r="R25" s="685"/>
      <c r="S25" s="685"/>
      <c r="T25" s="685"/>
      <c r="U25" s="685"/>
      <c r="V25" s="685"/>
      <c r="W25" s="686"/>
      <c r="X25" s="685"/>
      <c r="Y25" s="685"/>
      <c r="Z25" s="685"/>
      <c r="AA25" s="685"/>
      <c r="AB25" s="685"/>
      <c r="AC25" s="685"/>
    </row>
    <row r="26" spans="1:47" s="651" customFormat="1" ht="7.5" customHeight="1">
      <c r="A26" s="2477"/>
      <c r="B26" s="2479">
        <v>2</v>
      </c>
      <c r="C26" s="2424"/>
      <c r="D26" s="2424"/>
      <c r="E26" s="2424"/>
      <c r="F26" s="2424"/>
      <c r="G26" s="2424">
        <v>4</v>
      </c>
      <c r="H26" s="2424"/>
      <c r="I26" s="2424"/>
      <c r="J26" s="2424"/>
      <c r="K26" s="2424"/>
      <c r="L26" s="2424"/>
      <c r="M26" s="2424">
        <v>6</v>
      </c>
      <c r="N26" s="2424"/>
      <c r="O26" s="2424"/>
      <c r="P26" s="2424"/>
      <c r="Q26" s="2424"/>
      <c r="R26" s="2424"/>
      <c r="S26" s="2424">
        <v>8</v>
      </c>
      <c r="T26" s="2424"/>
      <c r="U26" s="2424"/>
      <c r="V26" s="2424"/>
      <c r="W26" s="2424"/>
      <c r="X26" s="2424"/>
      <c r="Y26" s="2424">
        <v>10</v>
      </c>
      <c r="Z26" s="2424"/>
      <c r="AA26" s="2424"/>
      <c r="AB26" s="2424"/>
      <c r="AC26" s="2424"/>
    </row>
    <row r="27" spans="1:47" s="651" customFormat="1" ht="7.5" customHeight="1">
      <c r="A27" s="2478"/>
      <c r="B27" s="2465">
        <v>1</v>
      </c>
      <c r="C27" s="2426"/>
      <c r="D27" s="2475">
        <v>2</v>
      </c>
      <c r="E27" s="2426"/>
      <c r="F27" s="2428"/>
      <c r="G27" s="2476">
        <v>3</v>
      </c>
      <c r="H27" s="2426"/>
      <c r="I27" s="2426"/>
      <c r="J27" s="2475">
        <v>4</v>
      </c>
      <c r="K27" s="2426"/>
      <c r="L27" s="2429"/>
      <c r="M27" s="2465">
        <v>5</v>
      </c>
      <c r="N27" s="2426"/>
      <c r="O27" s="2426"/>
      <c r="P27" s="2475">
        <v>6</v>
      </c>
      <c r="Q27" s="2426"/>
      <c r="R27" s="2428"/>
      <c r="S27" s="2476">
        <v>7</v>
      </c>
      <c r="T27" s="2426"/>
      <c r="U27" s="2426"/>
      <c r="V27" s="2475">
        <v>8</v>
      </c>
      <c r="W27" s="2426"/>
      <c r="X27" s="2429"/>
      <c r="Y27" s="2465">
        <v>9</v>
      </c>
      <c r="Z27" s="2426"/>
      <c r="AA27" s="2426"/>
      <c r="AB27" s="2475">
        <v>10</v>
      </c>
      <c r="AC27" s="2429"/>
    </row>
    <row r="28" spans="1:47" ht="11.25" customHeight="1">
      <c r="A28" s="684" t="s">
        <v>1140</v>
      </c>
      <c r="B28" s="2446" t="s">
        <v>1117</v>
      </c>
      <c r="C28" s="2446"/>
      <c r="D28" s="2446"/>
      <c r="E28" s="2446"/>
      <c r="F28" s="2446"/>
      <c r="G28" s="2446" t="s">
        <v>1118</v>
      </c>
      <c r="H28" s="2446"/>
      <c r="I28" s="2446"/>
      <c r="J28" s="2446"/>
      <c r="K28" s="2446"/>
      <c r="L28" s="2446"/>
      <c r="M28" s="2446" t="s">
        <v>515</v>
      </c>
      <c r="N28" s="2446"/>
      <c r="O28" s="2446"/>
      <c r="P28" s="2446"/>
      <c r="Q28" s="2446"/>
      <c r="R28" s="2446"/>
      <c r="S28" s="2446" t="s">
        <v>1119</v>
      </c>
      <c r="T28" s="2446"/>
      <c r="U28" s="2446"/>
      <c r="V28" s="2446"/>
      <c r="W28" s="2446"/>
      <c r="X28" s="2446"/>
      <c r="Y28" s="2446" t="s">
        <v>1120</v>
      </c>
      <c r="Z28" s="2446"/>
      <c r="AA28" s="2446"/>
      <c r="AB28" s="2446"/>
      <c r="AC28" s="2446"/>
    </row>
    <row r="29" spans="1:47" ht="11.25" customHeight="1">
      <c r="A29" s="1099" t="s">
        <v>1141</v>
      </c>
      <c r="B29" s="1114" t="s">
        <v>512</v>
      </c>
      <c r="C29" s="1115">
        <v>0.98581560000000001</v>
      </c>
      <c r="D29" s="1116">
        <v>0.98581558999999996</v>
      </c>
      <c r="E29" s="1117" t="s">
        <v>512</v>
      </c>
      <c r="F29" s="1115">
        <v>0.96610169000000001</v>
      </c>
      <c r="G29" s="1116">
        <v>0.96610167999999996</v>
      </c>
      <c r="H29" s="1117" t="s">
        <v>512</v>
      </c>
      <c r="I29" s="1115">
        <v>0.92929293000000002</v>
      </c>
      <c r="J29" s="1116">
        <v>0.92929292000000008</v>
      </c>
      <c r="K29" s="1117" t="s">
        <v>512</v>
      </c>
      <c r="L29" s="1115">
        <v>0.89376589999999989</v>
      </c>
      <c r="M29" s="1116">
        <v>0.89376588999999995</v>
      </c>
      <c r="N29" s="1117" t="s">
        <v>512</v>
      </c>
      <c r="O29" s="1115">
        <v>0.81971355999999995</v>
      </c>
      <c r="P29" s="1116">
        <v>0.8197135499999999</v>
      </c>
      <c r="Q29" s="1117" t="s">
        <v>512</v>
      </c>
      <c r="R29" s="1115">
        <v>0.74017856999999987</v>
      </c>
      <c r="S29" s="1116">
        <v>0.74017855999999993</v>
      </c>
      <c r="T29" s="1117" t="s">
        <v>512</v>
      </c>
      <c r="U29" s="1115">
        <v>0.61759942000000001</v>
      </c>
      <c r="V29" s="1116">
        <v>0.61759940999999996</v>
      </c>
      <c r="W29" s="1118" t="s">
        <v>512</v>
      </c>
      <c r="X29" s="1115">
        <v>0.46528497000000002</v>
      </c>
      <c r="Y29" s="1116">
        <v>0.46528496000000003</v>
      </c>
      <c r="Z29" s="1117" t="s">
        <v>512</v>
      </c>
      <c r="AA29" s="1115">
        <v>0.32873392000000001</v>
      </c>
      <c r="AB29" s="1116">
        <v>0.32873391000000007</v>
      </c>
      <c r="AC29" s="1119" t="s">
        <v>512</v>
      </c>
      <c r="AM29" s="413"/>
      <c r="AN29" s="413"/>
      <c r="AO29" s="413"/>
      <c r="AP29" s="413"/>
      <c r="AQ29" s="413"/>
      <c r="AR29" s="413"/>
      <c r="AS29" s="413"/>
      <c r="AT29" s="413"/>
      <c r="AU29" s="413"/>
    </row>
    <row r="30" spans="1:47" ht="11.25" customHeight="1">
      <c r="A30" s="1084" t="s">
        <v>1142</v>
      </c>
      <c r="B30" s="2439" t="s">
        <v>540</v>
      </c>
      <c r="C30" s="2439"/>
      <c r="D30" s="2439"/>
      <c r="E30" s="2439"/>
      <c r="F30" s="2439"/>
      <c r="G30" s="2439" t="s">
        <v>532</v>
      </c>
      <c r="H30" s="2439"/>
      <c r="I30" s="2439"/>
      <c r="J30" s="2439"/>
      <c r="K30" s="2439"/>
      <c r="L30" s="2439"/>
      <c r="M30" s="2439" t="s">
        <v>541</v>
      </c>
      <c r="N30" s="2439"/>
      <c r="O30" s="2439"/>
      <c r="P30" s="2439"/>
      <c r="Q30" s="2439"/>
      <c r="R30" s="2439"/>
      <c r="S30" s="2439" t="s">
        <v>531</v>
      </c>
      <c r="T30" s="2439"/>
      <c r="U30" s="2439"/>
      <c r="V30" s="2439"/>
      <c r="W30" s="2439"/>
      <c r="X30" s="2439"/>
      <c r="Y30" s="2439" t="s">
        <v>804</v>
      </c>
      <c r="Z30" s="2439"/>
      <c r="AA30" s="2439"/>
      <c r="AB30" s="2439"/>
      <c r="AC30" s="2439"/>
    </row>
    <row r="31" spans="1:47" ht="4.5" customHeight="1">
      <c r="B31" s="685"/>
      <c r="C31" s="685"/>
      <c r="D31" s="685"/>
      <c r="E31" s="685"/>
      <c r="F31" s="685"/>
      <c r="G31" s="685"/>
      <c r="H31" s="685"/>
      <c r="I31" s="685"/>
      <c r="J31" s="685"/>
      <c r="K31" s="685"/>
      <c r="L31" s="685"/>
      <c r="M31" s="685"/>
      <c r="N31" s="685"/>
      <c r="O31" s="685"/>
      <c r="P31" s="685"/>
      <c r="Q31" s="685"/>
      <c r="R31" s="685"/>
      <c r="S31" s="685"/>
      <c r="T31" s="685"/>
      <c r="U31" s="685"/>
      <c r="V31" s="685"/>
      <c r="W31" s="686"/>
      <c r="X31" s="685"/>
      <c r="Y31" s="685"/>
      <c r="Z31" s="685"/>
      <c r="AA31" s="685"/>
      <c r="AB31" s="685"/>
      <c r="AC31" s="685"/>
    </row>
    <row r="32" spans="1:47">
      <c r="A32" s="680" t="s">
        <v>1168</v>
      </c>
      <c r="B32" s="685"/>
      <c r="C32" s="688"/>
      <c r="D32" s="685"/>
      <c r="E32" s="685"/>
      <c r="F32" s="685"/>
      <c r="G32" s="685"/>
      <c r="H32" s="685"/>
      <c r="I32" s="685"/>
      <c r="J32" s="685"/>
      <c r="K32" s="685"/>
      <c r="L32" s="685"/>
      <c r="M32" s="685"/>
      <c r="N32" s="685"/>
      <c r="O32" s="685"/>
      <c r="P32" s="685"/>
      <c r="Q32" s="685"/>
      <c r="R32" s="685"/>
      <c r="S32" s="685"/>
      <c r="T32" s="685"/>
      <c r="U32" s="685"/>
      <c r="V32" s="685"/>
      <c r="W32" s="686"/>
      <c r="X32" s="685"/>
      <c r="Y32" s="685"/>
      <c r="Z32" s="685"/>
      <c r="AA32" s="685"/>
      <c r="AB32" s="685"/>
      <c r="AC32" s="685"/>
    </row>
    <row r="33" spans="1:47" s="651" customFormat="1" ht="6.75" customHeight="1">
      <c r="A33" s="2477"/>
      <c r="B33" s="2479">
        <v>2</v>
      </c>
      <c r="C33" s="2424"/>
      <c r="D33" s="2424"/>
      <c r="E33" s="2424"/>
      <c r="F33" s="2424"/>
      <c r="G33" s="2424">
        <v>4</v>
      </c>
      <c r="H33" s="2424"/>
      <c r="I33" s="2424"/>
      <c r="J33" s="2424"/>
      <c r="K33" s="2424"/>
      <c r="L33" s="2424"/>
      <c r="M33" s="2424">
        <v>6</v>
      </c>
      <c r="N33" s="2424"/>
      <c r="O33" s="2424"/>
      <c r="P33" s="2424"/>
      <c r="Q33" s="2424"/>
      <c r="R33" s="2424"/>
      <c r="S33" s="2424">
        <v>8</v>
      </c>
      <c r="T33" s="2424"/>
      <c r="U33" s="2424"/>
      <c r="V33" s="2424"/>
      <c r="W33" s="2424"/>
      <c r="X33" s="2424"/>
      <c r="Y33" s="2424">
        <v>10</v>
      </c>
      <c r="Z33" s="2424"/>
      <c r="AA33" s="2424"/>
      <c r="AB33" s="2424"/>
      <c r="AC33" s="2424"/>
    </row>
    <row r="34" spans="1:47" s="651" customFormat="1" ht="6.75" customHeight="1">
      <c r="A34" s="2478"/>
      <c r="B34" s="2465">
        <v>1</v>
      </c>
      <c r="C34" s="2426"/>
      <c r="D34" s="2475">
        <v>2</v>
      </c>
      <c r="E34" s="2426"/>
      <c r="F34" s="2428"/>
      <c r="G34" s="2476">
        <v>3</v>
      </c>
      <c r="H34" s="2426"/>
      <c r="I34" s="2426"/>
      <c r="J34" s="2475">
        <v>4</v>
      </c>
      <c r="K34" s="2426"/>
      <c r="L34" s="2429"/>
      <c r="M34" s="2465">
        <v>5</v>
      </c>
      <c r="N34" s="2426"/>
      <c r="O34" s="2426"/>
      <c r="P34" s="2475">
        <v>6</v>
      </c>
      <c r="Q34" s="2426"/>
      <c r="R34" s="2428"/>
      <c r="S34" s="2476">
        <v>7</v>
      </c>
      <c r="T34" s="2426"/>
      <c r="U34" s="2426"/>
      <c r="V34" s="2475">
        <v>8</v>
      </c>
      <c r="W34" s="2426"/>
      <c r="X34" s="2429"/>
      <c r="Y34" s="2465">
        <v>9</v>
      </c>
      <c r="Z34" s="2426"/>
      <c r="AA34" s="2426"/>
      <c r="AB34" s="2475">
        <v>10</v>
      </c>
      <c r="AC34" s="2429"/>
    </row>
    <row r="35" spans="1:47" ht="11.25" customHeight="1">
      <c r="A35" s="684" t="s">
        <v>1140</v>
      </c>
      <c r="B35" s="2446" t="s">
        <v>1117</v>
      </c>
      <c r="C35" s="2446"/>
      <c r="D35" s="2446"/>
      <c r="E35" s="2446"/>
      <c r="F35" s="2446"/>
      <c r="G35" s="2446" t="s">
        <v>1118</v>
      </c>
      <c r="H35" s="2446"/>
      <c r="I35" s="2446"/>
      <c r="J35" s="2446"/>
      <c r="K35" s="2446"/>
      <c r="L35" s="2446"/>
      <c r="M35" s="2446" t="s">
        <v>515</v>
      </c>
      <c r="N35" s="2446"/>
      <c r="O35" s="2446"/>
      <c r="P35" s="2446"/>
      <c r="Q35" s="2446"/>
      <c r="R35" s="2446"/>
      <c r="S35" s="2446" t="s">
        <v>1119</v>
      </c>
      <c r="T35" s="2446"/>
      <c r="U35" s="2446"/>
      <c r="V35" s="2446"/>
      <c r="W35" s="2446"/>
      <c r="X35" s="2446"/>
      <c r="Y35" s="2446" t="s">
        <v>1120</v>
      </c>
      <c r="Z35" s="2446"/>
      <c r="AA35" s="2446"/>
      <c r="AB35" s="2446"/>
      <c r="AC35" s="2446"/>
    </row>
    <row r="36" spans="1:47" ht="11.25" customHeight="1">
      <c r="A36" s="1099" t="s">
        <v>1169</v>
      </c>
      <c r="B36" s="1092" t="s">
        <v>512</v>
      </c>
      <c r="C36" s="1093">
        <v>0.29266407999999999</v>
      </c>
      <c r="D36" s="1094">
        <v>0.29266408999999999</v>
      </c>
      <c r="E36" s="1095" t="s">
        <v>512</v>
      </c>
      <c r="F36" s="1093">
        <v>0.37900874000000001</v>
      </c>
      <c r="G36" s="1094">
        <v>0.37900875000000001</v>
      </c>
      <c r="H36" s="1095" t="s">
        <v>512</v>
      </c>
      <c r="I36" s="1093">
        <v>0.45506911</v>
      </c>
      <c r="J36" s="1094">
        <v>0.45506911999999999</v>
      </c>
      <c r="K36" s="1095" t="s">
        <v>512</v>
      </c>
      <c r="L36" s="1093">
        <v>0.51744184999999998</v>
      </c>
      <c r="M36" s="1094">
        <v>0.51744186000000003</v>
      </c>
      <c r="N36" s="1095" t="s">
        <v>512</v>
      </c>
      <c r="O36" s="1093">
        <v>0.58778624999999995</v>
      </c>
      <c r="P36" s="1094">
        <v>0.58778626</v>
      </c>
      <c r="Q36" s="1095" t="s">
        <v>512</v>
      </c>
      <c r="R36" s="1093">
        <v>0.63745018999999992</v>
      </c>
      <c r="S36" s="1094">
        <v>0.63745019999999997</v>
      </c>
      <c r="T36" s="1095" t="s">
        <v>512</v>
      </c>
      <c r="U36" s="1093">
        <v>0.70338981999999983</v>
      </c>
      <c r="V36" s="1094">
        <v>0.70338982999999999</v>
      </c>
      <c r="W36" s="1096" t="s">
        <v>512</v>
      </c>
      <c r="X36" s="1093">
        <v>0.76756755999999993</v>
      </c>
      <c r="Y36" s="1094">
        <v>0.76756756999999998</v>
      </c>
      <c r="Z36" s="1095" t="s">
        <v>512</v>
      </c>
      <c r="AA36" s="1093">
        <v>0.8571428499999999</v>
      </c>
      <c r="AB36" s="1094">
        <v>0.85714286000000006</v>
      </c>
      <c r="AC36" s="1097" t="s">
        <v>512</v>
      </c>
      <c r="AM36" s="413"/>
      <c r="AN36" s="413"/>
      <c r="AO36" s="413"/>
      <c r="AP36" s="413"/>
      <c r="AQ36" s="413"/>
      <c r="AR36" s="413"/>
      <c r="AS36" s="413"/>
      <c r="AT36" s="413"/>
      <c r="AU36" s="413"/>
    </row>
    <row r="37" spans="1:47" ht="11.25" customHeight="1">
      <c r="A37" s="1099" t="s">
        <v>1170</v>
      </c>
      <c r="B37" s="1092" t="s">
        <v>512</v>
      </c>
      <c r="C37" s="1093">
        <v>0.27826086</v>
      </c>
      <c r="D37" s="1094">
        <v>0.27826086999999999</v>
      </c>
      <c r="E37" s="1095" t="s">
        <v>512</v>
      </c>
      <c r="F37" s="1093">
        <v>0.36544849000000001</v>
      </c>
      <c r="G37" s="1094">
        <v>0.36544850000000006</v>
      </c>
      <c r="H37" s="1095" t="s">
        <v>512</v>
      </c>
      <c r="I37" s="1093">
        <v>0.4425694</v>
      </c>
      <c r="J37" s="1094">
        <v>0.44256941</v>
      </c>
      <c r="K37" s="1095" t="s">
        <v>512</v>
      </c>
      <c r="L37" s="1093">
        <v>0.49855906999999999</v>
      </c>
      <c r="M37" s="1094">
        <v>0.49855907999999999</v>
      </c>
      <c r="N37" s="1095" t="s">
        <v>512</v>
      </c>
      <c r="O37" s="1093">
        <v>0.55339804999999997</v>
      </c>
      <c r="P37" s="1094">
        <v>0.55339806000000002</v>
      </c>
      <c r="Q37" s="1095" t="s">
        <v>512</v>
      </c>
      <c r="R37" s="1093">
        <v>0.60824740999999993</v>
      </c>
      <c r="S37" s="1094">
        <v>0.60824741999999998</v>
      </c>
      <c r="T37" s="1095" t="s">
        <v>512</v>
      </c>
      <c r="U37" s="1093">
        <v>0.67808217999999998</v>
      </c>
      <c r="V37" s="1094">
        <v>0.67808219000000003</v>
      </c>
      <c r="W37" s="1096" t="s">
        <v>512</v>
      </c>
      <c r="X37" s="1093">
        <v>0.74706341999999992</v>
      </c>
      <c r="Y37" s="1094">
        <v>0.74706343000000008</v>
      </c>
      <c r="Z37" s="1095" t="s">
        <v>512</v>
      </c>
      <c r="AA37" s="1093">
        <v>0.83789784</v>
      </c>
      <c r="AB37" s="1094">
        <v>0.83789785000000006</v>
      </c>
      <c r="AC37" s="1097" t="s">
        <v>512</v>
      </c>
      <c r="AM37" s="413"/>
      <c r="AN37" s="413"/>
      <c r="AO37" s="413"/>
      <c r="AP37" s="413"/>
      <c r="AQ37" s="413"/>
      <c r="AR37" s="413"/>
      <c r="AS37" s="413"/>
      <c r="AT37" s="413"/>
      <c r="AU37" s="413"/>
    </row>
    <row r="38" spans="1:47" ht="11.25" customHeight="1">
      <c r="A38" s="1084" t="s">
        <v>1142</v>
      </c>
      <c r="B38" s="2439" t="s">
        <v>804</v>
      </c>
      <c r="C38" s="2439"/>
      <c r="D38" s="2439"/>
      <c r="E38" s="2439"/>
      <c r="F38" s="2439"/>
      <c r="G38" s="2439" t="s">
        <v>531</v>
      </c>
      <c r="H38" s="2439"/>
      <c r="I38" s="2439"/>
      <c r="J38" s="2439"/>
      <c r="K38" s="2439"/>
      <c r="L38" s="2439"/>
      <c r="M38" s="2439" t="s">
        <v>541</v>
      </c>
      <c r="N38" s="2439"/>
      <c r="O38" s="2439"/>
      <c r="P38" s="2439"/>
      <c r="Q38" s="2439"/>
      <c r="R38" s="2439"/>
      <c r="S38" s="2439" t="s">
        <v>532</v>
      </c>
      <c r="T38" s="2439"/>
      <c r="U38" s="2439"/>
      <c r="V38" s="2439"/>
      <c r="W38" s="2439"/>
      <c r="X38" s="2439"/>
      <c r="Y38" s="2439" t="s">
        <v>540</v>
      </c>
      <c r="Z38" s="2439"/>
      <c r="AA38" s="2439"/>
      <c r="AB38" s="2439"/>
      <c r="AC38" s="2439"/>
    </row>
    <row r="39" spans="1:47" ht="4.5" customHeight="1">
      <c r="B39" s="685"/>
      <c r="C39" s="685"/>
      <c r="D39" s="685"/>
      <c r="E39" s="685"/>
      <c r="F39" s="685"/>
      <c r="G39" s="685"/>
      <c r="H39" s="685"/>
      <c r="I39" s="685"/>
      <c r="J39" s="685"/>
      <c r="K39" s="685"/>
      <c r="L39" s="685"/>
      <c r="M39" s="685"/>
      <c r="N39" s="685"/>
      <c r="O39" s="685"/>
      <c r="P39" s="685"/>
      <c r="Q39" s="685"/>
      <c r="R39" s="685"/>
      <c r="S39" s="685"/>
      <c r="T39" s="685"/>
      <c r="U39" s="685"/>
      <c r="V39" s="685"/>
      <c r="W39" s="686"/>
      <c r="X39" s="685"/>
      <c r="Y39" s="685"/>
      <c r="Z39" s="685"/>
      <c r="AA39" s="685"/>
      <c r="AB39" s="685"/>
      <c r="AC39" s="685"/>
    </row>
    <row r="40" spans="1:47" ht="9.75" customHeight="1">
      <c r="A40" s="680" t="s">
        <v>1171</v>
      </c>
      <c r="B40" s="685"/>
      <c r="C40" s="688"/>
      <c r="D40" s="685"/>
      <c r="E40" s="685"/>
      <c r="F40" s="685"/>
      <c r="G40" s="685"/>
      <c r="H40" s="685"/>
      <c r="I40" s="685"/>
      <c r="J40" s="685"/>
      <c r="K40" s="685"/>
      <c r="L40" s="685"/>
      <c r="M40" s="685"/>
      <c r="N40" s="685"/>
      <c r="O40" s="685"/>
      <c r="P40" s="685"/>
      <c r="Q40" s="685"/>
      <c r="R40" s="685"/>
      <c r="S40" s="685"/>
      <c r="T40" s="685"/>
      <c r="U40" s="685"/>
      <c r="V40" s="685"/>
      <c r="W40" s="686"/>
      <c r="X40" s="685"/>
      <c r="Y40" s="685"/>
      <c r="Z40" s="685"/>
      <c r="AA40" s="685"/>
      <c r="AB40" s="685"/>
      <c r="AC40" s="685"/>
    </row>
    <row r="41" spans="1:47" s="651" customFormat="1" ht="7.5" customHeight="1">
      <c r="A41" s="2477"/>
      <c r="B41" s="2479">
        <v>2</v>
      </c>
      <c r="C41" s="2424"/>
      <c r="D41" s="2424"/>
      <c r="E41" s="2424"/>
      <c r="F41" s="2424"/>
      <c r="G41" s="2424">
        <v>4</v>
      </c>
      <c r="H41" s="2424"/>
      <c r="I41" s="2424"/>
      <c r="J41" s="2424"/>
      <c r="K41" s="2424"/>
      <c r="L41" s="2424"/>
      <c r="M41" s="2424">
        <v>6</v>
      </c>
      <c r="N41" s="2424"/>
      <c r="O41" s="2424"/>
      <c r="P41" s="2424"/>
      <c r="Q41" s="2424"/>
      <c r="R41" s="2424"/>
      <c r="S41" s="2424">
        <v>8</v>
      </c>
      <c r="T41" s="2424"/>
      <c r="U41" s="2424"/>
      <c r="V41" s="2424"/>
      <c r="W41" s="2424"/>
      <c r="X41" s="2424"/>
      <c r="Y41" s="2424">
        <v>10</v>
      </c>
      <c r="Z41" s="2424"/>
      <c r="AA41" s="2424"/>
      <c r="AB41" s="2424"/>
      <c r="AC41" s="2424"/>
    </row>
    <row r="42" spans="1:47" s="651" customFormat="1" ht="7.5" customHeight="1">
      <c r="A42" s="2478"/>
      <c r="B42" s="2465">
        <v>1</v>
      </c>
      <c r="C42" s="2426"/>
      <c r="D42" s="2475">
        <v>2</v>
      </c>
      <c r="E42" s="2426"/>
      <c r="F42" s="2428"/>
      <c r="G42" s="2476">
        <v>3</v>
      </c>
      <c r="H42" s="2426"/>
      <c r="I42" s="2426"/>
      <c r="J42" s="2475">
        <v>4</v>
      </c>
      <c r="K42" s="2426"/>
      <c r="L42" s="2429"/>
      <c r="M42" s="2465">
        <v>5</v>
      </c>
      <c r="N42" s="2426"/>
      <c r="O42" s="2426"/>
      <c r="P42" s="2475">
        <v>6</v>
      </c>
      <c r="Q42" s="2426"/>
      <c r="R42" s="2428"/>
      <c r="S42" s="2476">
        <v>7</v>
      </c>
      <c r="T42" s="2426"/>
      <c r="U42" s="2426"/>
      <c r="V42" s="2475">
        <v>8</v>
      </c>
      <c r="W42" s="2426"/>
      <c r="X42" s="2429"/>
      <c r="Y42" s="2465">
        <v>9</v>
      </c>
      <c r="Z42" s="2426"/>
      <c r="AA42" s="2426"/>
      <c r="AB42" s="2475">
        <v>10</v>
      </c>
      <c r="AC42" s="2429"/>
    </row>
    <row r="43" spans="1:47" ht="11.25" customHeight="1">
      <c r="A43" s="684" t="s">
        <v>1140</v>
      </c>
      <c r="B43" s="2446" t="s">
        <v>542</v>
      </c>
      <c r="C43" s="2446"/>
      <c r="D43" s="2446"/>
      <c r="E43" s="2446"/>
      <c r="F43" s="2446"/>
      <c r="G43" s="2446" t="s">
        <v>807</v>
      </c>
      <c r="H43" s="2446"/>
      <c r="I43" s="2446"/>
      <c r="J43" s="2446"/>
      <c r="K43" s="2446"/>
      <c r="L43" s="2446"/>
      <c r="M43" s="2446" t="s">
        <v>805</v>
      </c>
      <c r="N43" s="2446"/>
      <c r="O43" s="2446"/>
      <c r="P43" s="2446"/>
      <c r="Q43" s="2446"/>
      <c r="R43" s="2446"/>
      <c r="S43" s="2446" t="s">
        <v>543</v>
      </c>
      <c r="T43" s="2446"/>
      <c r="U43" s="2446"/>
      <c r="V43" s="2446"/>
      <c r="W43" s="2446"/>
      <c r="X43" s="2446"/>
      <c r="Y43" s="2446" t="s">
        <v>808</v>
      </c>
      <c r="Z43" s="2446"/>
      <c r="AA43" s="2446"/>
      <c r="AB43" s="2446"/>
      <c r="AC43" s="2446"/>
    </row>
    <row r="44" spans="1:47" ht="11.25" customHeight="1">
      <c r="A44" s="1120" t="s">
        <v>1172</v>
      </c>
      <c r="B44" s="1092" t="s">
        <v>512</v>
      </c>
      <c r="C44" s="1093">
        <v>0.62184872999999996</v>
      </c>
      <c r="D44" s="1094">
        <v>0.62184874000000001</v>
      </c>
      <c r="E44" s="1095" t="s">
        <v>512</v>
      </c>
      <c r="F44" s="1093">
        <v>0.74444442999999993</v>
      </c>
      <c r="G44" s="1094">
        <v>0.7444444400000001</v>
      </c>
      <c r="H44" s="1095" t="s">
        <v>512</v>
      </c>
      <c r="I44" s="1093">
        <v>0.84571427999999993</v>
      </c>
      <c r="J44" s="1094">
        <v>0.84571428999999998</v>
      </c>
      <c r="K44" s="1095" t="s">
        <v>512</v>
      </c>
      <c r="L44" s="1093">
        <v>0.91315787999999998</v>
      </c>
      <c r="M44" s="1094">
        <v>0.91315789000000014</v>
      </c>
      <c r="N44" s="1095" t="s">
        <v>512</v>
      </c>
      <c r="O44" s="1093">
        <v>0.97843135999999997</v>
      </c>
      <c r="P44" s="1094">
        <v>0.97843137000000002</v>
      </c>
      <c r="Q44" s="1095" t="s">
        <v>512</v>
      </c>
      <c r="R44" s="1093">
        <v>1.0285156200000001</v>
      </c>
      <c r="S44" s="1094">
        <v>1.02851563</v>
      </c>
      <c r="T44" s="1095" t="s">
        <v>512</v>
      </c>
      <c r="U44" s="1093">
        <v>1.0683760600000001</v>
      </c>
      <c r="V44" s="1094">
        <v>1.06837607</v>
      </c>
      <c r="W44" s="1096" t="s">
        <v>512</v>
      </c>
      <c r="X44" s="1093">
        <v>1.11397173</v>
      </c>
      <c r="Y44" s="1094">
        <v>1.11397174</v>
      </c>
      <c r="Z44" s="1095" t="s">
        <v>512</v>
      </c>
      <c r="AA44" s="1093">
        <v>1.1710296600000001</v>
      </c>
      <c r="AB44" s="1094">
        <v>1.17102967</v>
      </c>
      <c r="AC44" s="1097" t="s">
        <v>512</v>
      </c>
      <c r="AM44" s="413"/>
      <c r="AN44" s="413"/>
      <c r="AO44" s="413"/>
      <c r="AP44" s="413"/>
      <c r="AQ44" s="413"/>
      <c r="AR44" s="413"/>
      <c r="AS44" s="413"/>
      <c r="AT44" s="413"/>
      <c r="AU44" s="413"/>
    </row>
    <row r="45" spans="1:47" ht="11.25" customHeight="1">
      <c r="A45" s="1120" t="s">
        <v>1173</v>
      </c>
      <c r="B45" s="1092" t="s">
        <v>512</v>
      </c>
      <c r="C45" s="1093">
        <v>0.65360823999999995</v>
      </c>
      <c r="D45" s="1094">
        <v>0.65360825</v>
      </c>
      <c r="E45" s="1095" t="s">
        <v>512</v>
      </c>
      <c r="F45" s="1093">
        <v>0.74642855999999991</v>
      </c>
      <c r="G45" s="1094">
        <v>0.74642856999999996</v>
      </c>
      <c r="H45" s="1095" t="s">
        <v>512</v>
      </c>
      <c r="I45" s="1093">
        <v>0.82083331999999998</v>
      </c>
      <c r="J45" s="1094">
        <v>0.82083332999999992</v>
      </c>
      <c r="K45" s="1095" t="s">
        <v>512</v>
      </c>
      <c r="L45" s="1093">
        <v>0.88749998999999991</v>
      </c>
      <c r="M45" s="1094">
        <v>0.88749999999999996</v>
      </c>
      <c r="N45" s="1095" t="s">
        <v>512</v>
      </c>
      <c r="O45" s="1093">
        <v>0.94939023000000011</v>
      </c>
      <c r="P45" s="1094">
        <v>0.94939024000000005</v>
      </c>
      <c r="Q45" s="1095" t="s">
        <v>512</v>
      </c>
      <c r="R45" s="1093">
        <v>1.0007936400000002</v>
      </c>
      <c r="S45" s="1094">
        <v>1.0007936500000001</v>
      </c>
      <c r="T45" s="1095" t="s">
        <v>512</v>
      </c>
      <c r="U45" s="1093">
        <v>1.0420479200000001</v>
      </c>
      <c r="V45" s="1094">
        <v>1.0420479300000001</v>
      </c>
      <c r="W45" s="1096" t="s">
        <v>512</v>
      </c>
      <c r="X45" s="1093">
        <v>1.07074943</v>
      </c>
      <c r="Y45" s="1094">
        <v>1.0707494399999999</v>
      </c>
      <c r="Z45" s="1095" t="s">
        <v>512</v>
      </c>
      <c r="AA45" s="1093">
        <v>1.1104166600000001</v>
      </c>
      <c r="AB45" s="1094">
        <v>1.11041667</v>
      </c>
      <c r="AC45" s="1097" t="s">
        <v>512</v>
      </c>
      <c r="AM45" s="413"/>
      <c r="AN45" s="413"/>
      <c r="AO45" s="413"/>
      <c r="AP45" s="413"/>
      <c r="AQ45" s="413"/>
      <c r="AR45" s="413"/>
      <c r="AS45" s="413"/>
      <c r="AT45" s="413"/>
      <c r="AU45" s="413"/>
    </row>
    <row r="46" spans="1:47" ht="11.25" customHeight="1">
      <c r="A46" s="1084" t="s">
        <v>1142</v>
      </c>
      <c r="B46" s="2439" t="s">
        <v>804</v>
      </c>
      <c r="C46" s="2439"/>
      <c r="D46" s="2439"/>
      <c r="E46" s="2439"/>
      <c r="F46" s="2439"/>
      <c r="G46" s="2439" t="s">
        <v>531</v>
      </c>
      <c r="H46" s="2439"/>
      <c r="I46" s="2439"/>
      <c r="J46" s="2439"/>
      <c r="K46" s="2439"/>
      <c r="L46" s="2439"/>
      <c r="M46" s="2439" t="s">
        <v>541</v>
      </c>
      <c r="N46" s="2439"/>
      <c r="O46" s="2439"/>
      <c r="P46" s="2439"/>
      <c r="Q46" s="2439"/>
      <c r="R46" s="2439"/>
      <c r="S46" s="2439" t="s">
        <v>532</v>
      </c>
      <c r="T46" s="2439"/>
      <c r="U46" s="2439"/>
      <c r="V46" s="2439"/>
      <c r="W46" s="2439"/>
      <c r="X46" s="2439"/>
      <c r="Y46" s="2439" t="s">
        <v>540</v>
      </c>
      <c r="Z46" s="2439"/>
      <c r="AA46" s="2439"/>
      <c r="AB46" s="2439"/>
      <c r="AC46" s="2439"/>
    </row>
    <row r="47" spans="1:47" ht="5.25" customHeight="1">
      <c r="B47" s="685"/>
      <c r="C47" s="685"/>
      <c r="D47" s="685"/>
      <c r="E47" s="685"/>
      <c r="F47" s="685"/>
      <c r="G47" s="685"/>
      <c r="H47" s="685"/>
      <c r="I47" s="685"/>
      <c r="J47" s="685"/>
      <c r="K47" s="685"/>
      <c r="L47" s="685"/>
      <c r="M47" s="685"/>
      <c r="N47" s="685"/>
      <c r="O47" s="685"/>
      <c r="P47" s="685"/>
      <c r="Q47" s="685"/>
      <c r="R47" s="685"/>
      <c r="S47" s="685"/>
      <c r="T47" s="685"/>
      <c r="U47" s="685"/>
      <c r="V47" s="685"/>
      <c r="W47" s="686"/>
      <c r="X47" s="685"/>
      <c r="Y47" s="685"/>
      <c r="Z47" s="685"/>
      <c r="AA47" s="685"/>
      <c r="AB47" s="685"/>
      <c r="AC47" s="685"/>
    </row>
    <row r="48" spans="1:47">
      <c r="A48" s="680" t="s">
        <v>1174</v>
      </c>
      <c r="B48" s="685"/>
      <c r="C48" s="688"/>
      <c r="D48" s="685"/>
      <c r="E48" s="685"/>
      <c r="F48" s="685"/>
      <c r="G48" s="685"/>
      <c r="H48" s="685"/>
      <c r="I48" s="685"/>
      <c r="J48" s="685"/>
      <c r="K48" s="685"/>
      <c r="L48" s="685"/>
      <c r="M48" s="685"/>
      <c r="N48" s="685"/>
      <c r="O48" s="685"/>
      <c r="P48" s="685"/>
      <c r="Q48" s="685"/>
      <c r="R48" s="685"/>
      <c r="S48" s="685"/>
      <c r="T48" s="685"/>
      <c r="U48" s="685"/>
      <c r="V48" s="685"/>
      <c r="W48" s="686"/>
      <c r="X48" s="685"/>
      <c r="Y48" s="685"/>
      <c r="Z48" s="685"/>
      <c r="AA48" s="685"/>
      <c r="AB48" s="685"/>
      <c r="AC48" s="685"/>
    </row>
    <row r="49" spans="1:47" s="651" customFormat="1" ht="7.5" customHeight="1">
      <c r="A49" s="2477"/>
      <c r="B49" s="2479">
        <v>2</v>
      </c>
      <c r="C49" s="2424"/>
      <c r="D49" s="2424"/>
      <c r="E49" s="2424"/>
      <c r="F49" s="2424"/>
      <c r="G49" s="2424">
        <v>4</v>
      </c>
      <c r="H49" s="2424"/>
      <c r="I49" s="2424"/>
      <c r="J49" s="2424"/>
      <c r="K49" s="2424"/>
      <c r="L49" s="2424"/>
      <c r="M49" s="2424">
        <v>6</v>
      </c>
      <c r="N49" s="2424"/>
      <c r="O49" s="2424"/>
      <c r="P49" s="2424"/>
      <c r="Q49" s="2424"/>
      <c r="R49" s="2424"/>
      <c r="S49" s="2424">
        <v>8</v>
      </c>
      <c r="T49" s="2424"/>
      <c r="U49" s="2424"/>
      <c r="V49" s="2424"/>
      <c r="W49" s="2424"/>
      <c r="X49" s="2424"/>
      <c r="Y49" s="2424">
        <v>10</v>
      </c>
      <c r="Z49" s="2424"/>
      <c r="AA49" s="2424"/>
      <c r="AB49" s="2424"/>
      <c r="AC49" s="2424"/>
    </row>
    <row r="50" spans="1:47" s="651" customFormat="1" ht="7.5" customHeight="1">
      <c r="A50" s="2478"/>
      <c r="B50" s="2465">
        <v>1</v>
      </c>
      <c r="C50" s="2426"/>
      <c r="D50" s="2475">
        <v>2</v>
      </c>
      <c r="E50" s="2426"/>
      <c r="F50" s="2428"/>
      <c r="G50" s="2476">
        <v>3</v>
      </c>
      <c r="H50" s="2426"/>
      <c r="I50" s="2426"/>
      <c r="J50" s="2475">
        <v>4</v>
      </c>
      <c r="K50" s="2426"/>
      <c r="L50" s="2429"/>
      <c r="M50" s="2465">
        <v>5</v>
      </c>
      <c r="N50" s="2426"/>
      <c r="O50" s="2426"/>
      <c r="P50" s="2475">
        <v>6</v>
      </c>
      <c r="Q50" s="2426"/>
      <c r="R50" s="2428"/>
      <c r="S50" s="2476">
        <v>7</v>
      </c>
      <c r="T50" s="2426"/>
      <c r="U50" s="2426"/>
      <c r="V50" s="2475">
        <v>8</v>
      </c>
      <c r="W50" s="2426"/>
      <c r="X50" s="2429"/>
      <c r="Y50" s="2465">
        <v>9</v>
      </c>
      <c r="Z50" s="2426"/>
      <c r="AA50" s="2426"/>
      <c r="AB50" s="2475">
        <v>10</v>
      </c>
      <c r="AC50" s="2429"/>
    </row>
    <row r="51" spans="1:47" ht="11.25" customHeight="1">
      <c r="A51" s="684" t="s">
        <v>1140</v>
      </c>
      <c r="B51" s="2446" t="s">
        <v>1117</v>
      </c>
      <c r="C51" s="2446"/>
      <c r="D51" s="2446"/>
      <c r="E51" s="2446"/>
      <c r="F51" s="2446"/>
      <c r="G51" s="2446" t="s">
        <v>1118</v>
      </c>
      <c r="H51" s="2446"/>
      <c r="I51" s="2446"/>
      <c r="J51" s="2446"/>
      <c r="K51" s="2446"/>
      <c r="L51" s="2446"/>
      <c r="M51" s="2446" t="s">
        <v>515</v>
      </c>
      <c r="N51" s="2446"/>
      <c r="O51" s="2446"/>
      <c r="P51" s="2446"/>
      <c r="Q51" s="2446"/>
      <c r="R51" s="2446"/>
      <c r="S51" s="2446" t="s">
        <v>1119</v>
      </c>
      <c r="T51" s="2446"/>
      <c r="U51" s="2446"/>
      <c r="V51" s="2446"/>
      <c r="W51" s="2446"/>
      <c r="X51" s="2446"/>
      <c r="Y51" s="2446" t="s">
        <v>1120</v>
      </c>
      <c r="Z51" s="2446"/>
      <c r="AA51" s="2446"/>
      <c r="AB51" s="2446"/>
      <c r="AC51" s="2446"/>
    </row>
    <row r="52" spans="1:47" ht="11.25" customHeight="1">
      <c r="A52" s="1099" t="s">
        <v>1175</v>
      </c>
      <c r="B52" s="1092" t="s">
        <v>512</v>
      </c>
      <c r="C52" s="1093">
        <v>5.2854119999999997E-2</v>
      </c>
      <c r="D52" s="1094">
        <v>5.2854109999999996E-2</v>
      </c>
      <c r="E52" s="1095" t="s">
        <v>512</v>
      </c>
      <c r="F52" s="1093">
        <v>4.2797490000000001E-2</v>
      </c>
      <c r="G52" s="1094">
        <v>4.2797479999999999E-2</v>
      </c>
      <c r="H52" s="1095" t="s">
        <v>512</v>
      </c>
      <c r="I52" s="1093">
        <v>3.5759899999999997E-2</v>
      </c>
      <c r="J52" s="1094">
        <v>3.5759889999999996E-2</v>
      </c>
      <c r="K52" s="1095" t="s">
        <v>512</v>
      </c>
      <c r="L52" s="1093">
        <v>3.0881970000000002E-2</v>
      </c>
      <c r="M52" s="1094">
        <v>3.088196E-2</v>
      </c>
      <c r="N52" s="1095" t="s">
        <v>512</v>
      </c>
      <c r="O52" s="1093">
        <v>2.6809650000000001E-2</v>
      </c>
      <c r="P52" s="1094">
        <v>2.6809639999999999E-2</v>
      </c>
      <c r="Q52" s="1095" t="s">
        <v>512</v>
      </c>
      <c r="R52" s="1093">
        <v>2.3272729999999998E-2</v>
      </c>
      <c r="S52" s="1094">
        <v>2.3272719999999997E-2</v>
      </c>
      <c r="T52" s="1095" t="s">
        <v>512</v>
      </c>
      <c r="U52" s="1093">
        <v>1.9417480000000001E-2</v>
      </c>
      <c r="V52" s="1094">
        <v>1.9417469999999999E-2</v>
      </c>
      <c r="W52" s="1096" t="s">
        <v>512</v>
      </c>
      <c r="X52" s="1093">
        <v>1.492537E-2</v>
      </c>
      <c r="Y52" s="1094">
        <v>1.492536E-2</v>
      </c>
      <c r="Z52" s="1095" t="s">
        <v>512</v>
      </c>
      <c r="AA52" s="1093">
        <v>1.12762E-2</v>
      </c>
      <c r="AB52" s="1094">
        <v>1.1276189999999998E-2</v>
      </c>
      <c r="AC52" s="1097" t="s">
        <v>512</v>
      </c>
      <c r="AM52" s="413"/>
      <c r="AN52" s="413"/>
      <c r="AO52" s="413"/>
      <c r="AP52" s="413"/>
      <c r="AQ52" s="413"/>
      <c r="AR52" s="413"/>
      <c r="AS52" s="413"/>
      <c r="AT52" s="413"/>
      <c r="AU52" s="413"/>
    </row>
    <row r="53" spans="1:47" ht="11.25" customHeight="1">
      <c r="A53" s="1120" t="s">
        <v>1176</v>
      </c>
      <c r="B53" s="1092" t="s">
        <v>512</v>
      </c>
      <c r="C53" s="1093">
        <v>0.12725590000000001</v>
      </c>
      <c r="D53" s="1094">
        <v>0.12725589000000001</v>
      </c>
      <c r="E53" s="1095" t="s">
        <v>512</v>
      </c>
      <c r="F53" s="1093">
        <v>7.7085219999999996E-2</v>
      </c>
      <c r="G53" s="1094">
        <v>7.7085210000000001E-2</v>
      </c>
      <c r="H53" s="1095" t="s">
        <v>512</v>
      </c>
      <c r="I53" s="1093">
        <v>5.3039830000000003E-2</v>
      </c>
      <c r="J53" s="1094">
        <v>5.3039820000000001E-2</v>
      </c>
      <c r="K53" s="1095" t="s">
        <v>512</v>
      </c>
      <c r="L53" s="1093">
        <v>3.6437419999999998E-2</v>
      </c>
      <c r="M53" s="1094">
        <v>3.6437409999999996E-2</v>
      </c>
      <c r="N53" s="1095" t="s">
        <v>512</v>
      </c>
      <c r="O53" s="1093">
        <v>2.726959E-2</v>
      </c>
      <c r="P53" s="1094">
        <v>2.7269579999999998E-2</v>
      </c>
      <c r="Q53" s="1095" t="s">
        <v>512</v>
      </c>
      <c r="R53" s="1093">
        <v>2.0314849999999999E-2</v>
      </c>
      <c r="S53" s="1094">
        <v>2.0314839999999997E-2</v>
      </c>
      <c r="T53" s="1095" t="s">
        <v>512</v>
      </c>
      <c r="U53" s="1093">
        <v>1.555954E-2</v>
      </c>
      <c r="V53" s="1094">
        <v>1.5559529999999999E-2</v>
      </c>
      <c r="W53" s="1096" t="s">
        <v>512</v>
      </c>
      <c r="X53" s="1093">
        <v>1.04668E-2</v>
      </c>
      <c r="Y53" s="1094">
        <v>1.0466789999999998E-2</v>
      </c>
      <c r="Z53" s="1095" t="s">
        <v>512</v>
      </c>
      <c r="AA53" s="1093">
        <v>5.39231E-3</v>
      </c>
      <c r="AB53" s="1094">
        <v>5.3923E-3</v>
      </c>
      <c r="AC53" s="1097" t="s">
        <v>512</v>
      </c>
      <c r="AM53" s="413"/>
      <c r="AN53" s="413"/>
      <c r="AO53" s="413"/>
      <c r="AP53" s="413"/>
      <c r="AQ53" s="413"/>
      <c r="AR53" s="413"/>
      <c r="AS53" s="413"/>
      <c r="AT53" s="413"/>
      <c r="AU53" s="413"/>
    </row>
    <row r="54" spans="1:47" ht="11.25" customHeight="1">
      <c r="A54" s="1084" t="s">
        <v>1142</v>
      </c>
      <c r="B54" s="2439" t="s">
        <v>758</v>
      </c>
      <c r="C54" s="2439"/>
      <c r="D54" s="2439"/>
      <c r="E54" s="2439"/>
      <c r="F54" s="2439"/>
      <c r="G54" s="2439" t="s">
        <v>759</v>
      </c>
      <c r="H54" s="2439"/>
      <c r="I54" s="2439"/>
      <c r="J54" s="2439"/>
      <c r="K54" s="2439"/>
      <c r="L54" s="2439"/>
      <c r="M54" s="2439" t="s">
        <v>809</v>
      </c>
      <c r="N54" s="2439"/>
      <c r="O54" s="2439"/>
      <c r="P54" s="2439"/>
      <c r="Q54" s="2439"/>
      <c r="R54" s="2439"/>
      <c r="S54" s="2438" t="s">
        <v>760</v>
      </c>
      <c r="T54" s="2469"/>
      <c r="U54" s="2469"/>
      <c r="V54" s="2469"/>
      <c r="W54" s="2469"/>
      <c r="X54" s="2470"/>
      <c r="Y54" s="2439" t="s">
        <v>761</v>
      </c>
      <c r="Z54" s="2439"/>
      <c r="AA54" s="2439"/>
      <c r="AB54" s="2439"/>
      <c r="AC54" s="2439"/>
    </row>
    <row r="55" spans="1:47" ht="5.25" customHeight="1"/>
    <row r="56" spans="1:47">
      <c r="A56" s="680" t="s">
        <v>1177</v>
      </c>
      <c r="C56" s="689"/>
    </row>
    <row r="57" spans="1:47" s="651" customFormat="1" ht="7.5" customHeight="1">
      <c r="A57" s="2477"/>
      <c r="B57" s="2479">
        <v>2</v>
      </c>
      <c r="C57" s="2424"/>
      <c r="D57" s="2424"/>
      <c r="E57" s="2424"/>
      <c r="F57" s="2424"/>
      <c r="G57" s="2424">
        <v>4</v>
      </c>
      <c r="H57" s="2424"/>
      <c r="I57" s="2424"/>
      <c r="J57" s="2424"/>
      <c r="K57" s="2424"/>
      <c r="L57" s="2424"/>
      <c r="M57" s="2424">
        <v>6</v>
      </c>
      <c r="N57" s="2424"/>
      <c r="O57" s="2424"/>
      <c r="P57" s="2424"/>
      <c r="Q57" s="2424"/>
      <c r="R57" s="2424"/>
      <c r="S57" s="2424">
        <v>8</v>
      </c>
      <c r="T57" s="2424"/>
      <c r="U57" s="2424"/>
      <c r="V57" s="2424"/>
      <c r="W57" s="2424"/>
      <c r="X57" s="2424"/>
      <c r="Y57" s="2424">
        <v>10</v>
      </c>
      <c r="Z57" s="2424"/>
      <c r="AA57" s="2424"/>
      <c r="AB57" s="2424"/>
      <c r="AC57" s="2424"/>
    </row>
    <row r="58" spans="1:47" s="651" customFormat="1" ht="7.5" customHeight="1">
      <c r="A58" s="2478"/>
      <c r="B58" s="2465">
        <v>1</v>
      </c>
      <c r="C58" s="2426"/>
      <c r="D58" s="2475">
        <v>2</v>
      </c>
      <c r="E58" s="2426"/>
      <c r="F58" s="2428"/>
      <c r="G58" s="2476">
        <v>3</v>
      </c>
      <c r="H58" s="2426"/>
      <c r="I58" s="2426"/>
      <c r="J58" s="2475">
        <v>4</v>
      </c>
      <c r="K58" s="2426"/>
      <c r="L58" s="2429"/>
      <c r="M58" s="2465">
        <v>5</v>
      </c>
      <c r="N58" s="2426"/>
      <c r="O58" s="2426"/>
      <c r="P58" s="2475">
        <v>6</v>
      </c>
      <c r="Q58" s="2426"/>
      <c r="R58" s="2428"/>
      <c r="S58" s="2476">
        <v>7</v>
      </c>
      <c r="T58" s="2426"/>
      <c r="U58" s="2426"/>
      <c r="V58" s="2475">
        <v>8</v>
      </c>
      <c r="W58" s="2426"/>
      <c r="X58" s="2429"/>
      <c r="Y58" s="2465">
        <v>9</v>
      </c>
      <c r="Z58" s="2426"/>
      <c r="AA58" s="2426"/>
      <c r="AB58" s="2475">
        <v>10</v>
      </c>
      <c r="AC58" s="2429"/>
    </row>
    <row r="59" spans="1:47" ht="11.25" customHeight="1">
      <c r="A59" s="684" t="s">
        <v>1140</v>
      </c>
      <c r="B59" s="2446" t="s">
        <v>1117</v>
      </c>
      <c r="C59" s="2446"/>
      <c r="D59" s="2446"/>
      <c r="E59" s="2446"/>
      <c r="F59" s="2446"/>
      <c r="G59" s="2446" t="s">
        <v>1118</v>
      </c>
      <c r="H59" s="2446"/>
      <c r="I59" s="2446"/>
      <c r="J59" s="2446"/>
      <c r="K59" s="2446"/>
      <c r="L59" s="2446"/>
      <c r="M59" s="2446" t="s">
        <v>515</v>
      </c>
      <c r="N59" s="2446"/>
      <c r="O59" s="2446"/>
      <c r="P59" s="2446"/>
      <c r="Q59" s="2446"/>
      <c r="R59" s="2446"/>
      <c r="S59" s="2446" t="s">
        <v>1119</v>
      </c>
      <c r="T59" s="2446"/>
      <c r="U59" s="2446"/>
      <c r="V59" s="2446"/>
      <c r="W59" s="2446"/>
      <c r="X59" s="2446"/>
      <c r="Y59" s="2446" t="s">
        <v>1120</v>
      </c>
      <c r="Z59" s="2446"/>
      <c r="AA59" s="2446"/>
      <c r="AB59" s="2446"/>
      <c r="AC59" s="2446"/>
    </row>
    <row r="60" spans="1:47" ht="11.25" customHeight="1">
      <c r="A60" s="1120" t="s">
        <v>1178</v>
      </c>
      <c r="B60" s="1121" t="s">
        <v>512</v>
      </c>
      <c r="C60" s="1122">
        <v>6.4857142799999998</v>
      </c>
      <c r="D60" s="1123">
        <v>6.4857142899999998</v>
      </c>
      <c r="E60" s="1124" t="s">
        <v>512</v>
      </c>
      <c r="F60" s="1122">
        <v>10.246575329999999</v>
      </c>
      <c r="G60" s="1123">
        <v>10.24657534</v>
      </c>
      <c r="H60" s="1124" t="s">
        <v>512</v>
      </c>
      <c r="I60" s="1122">
        <v>12.537313419999998</v>
      </c>
      <c r="J60" s="1123">
        <v>12.537313429999999</v>
      </c>
      <c r="K60" s="1124" t="s">
        <v>512</v>
      </c>
      <c r="L60" s="1122">
        <v>14.63636363</v>
      </c>
      <c r="M60" s="1123">
        <v>14.636363640000001</v>
      </c>
      <c r="N60" s="1124" t="s">
        <v>512</v>
      </c>
      <c r="O60" s="1122">
        <v>17.27999999</v>
      </c>
      <c r="P60" s="1123">
        <v>17.28</v>
      </c>
      <c r="Q60" s="1124" t="s">
        <v>512</v>
      </c>
      <c r="R60" s="1122">
        <v>19.737704909999998</v>
      </c>
      <c r="S60" s="1123">
        <v>19.737704919999999</v>
      </c>
      <c r="T60" s="1124" t="s">
        <v>512</v>
      </c>
      <c r="U60" s="1122">
        <v>23.159999989999999</v>
      </c>
      <c r="V60" s="1123">
        <v>23.16</v>
      </c>
      <c r="W60" s="1125" t="s">
        <v>512</v>
      </c>
      <c r="X60" s="1122">
        <v>28.122448970000001</v>
      </c>
      <c r="Y60" s="1123">
        <v>28.122448980000001</v>
      </c>
      <c r="Z60" s="1124" t="s">
        <v>512</v>
      </c>
      <c r="AA60" s="1122">
        <v>32.682242979999998</v>
      </c>
      <c r="AB60" s="1123">
        <v>32.682242989999999</v>
      </c>
      <c r="AC60" s="1126" t="s">
        <v>512</v>
      </c>
      <c r="AM60" s="415"/>
      <c r="AN60" s="415"/>
      <c r="AO60" s="415"/>
      <c r="AP60" s="415"/>
      <c r="AQ60" s="415"/>
      <c r="AR60" s="415"/>
      <c r="AS60" s="415"/>
      <c r="AT60" s="415"/>
      <c r="AU60" s="415"/>
    </row>
    <row r="61" spans="1:47" ht="11.25" customHeight="1">
      <c r="A61" s="1120" t="s">
        <v>1178</v>
      </c>
      <c r="B61" s="1121" t="s">
        <v>512</v>
      </c>
      <c r="C61" s="1122">
        <v>12.52941175</v>
      </c>
      <c r="D61" s="1123">
        <v>12.52941176</v>
      </c>
      <c r="E61" s="1124" t="s">
        <v>512</v>
      </c>
      <c r="F61" s="1122">
        <v>17.785714280000001</v>
      </c>
      <c r="G61" s="1123">
        <v>17.785714290000001</v>
      </c>
      <c r="H61" s="1124" t="s">
        <v>512</v>
      </c>
      <c r="I61" s="1122">
        <v>21.999999989999999</v>
      </c>
      <c r="J61" s="1123">
        <v>22</v>
      </c>
      <c r="K61" s="1124" t="s">
        <v>512</v>
      </c>
      <c r="L61" s="1122">
        <v>25.487804869999998</v>
      </c>
      <c r="M61" s="1123">
        <v>25.487804879999999</v>
      </c>
      <c r="N61" s="1124" t="s">
        <v>512</v>
      </c>
      <c r="O61" s="1122">
        <v>28.928571420000001</v>
      </c>
      <c r="P61" s="1123">
        <v>28.928571430000002</v>
      </c>
      <c r="Q61" s="1124" t="s">
        <v>512</v>
      </c>
      <c r="R61" s="1122">
        <v>32.666666659999997</v>
      </c>
      <c r="S61" s="1123">
        <v>32.666666669999998</v>
      </c>
      <c r="T61" s="1124" t="s">
        <v>512</v>
      </c>
      <c r="U61" s="1122">
        <v>37.285714280000001</v>
      </c>
      <c r="V61" s="1123">
        <v>37.285714290000001</v>
      </c>
      <c r="W61" s="1125" t="s">
        <v>512</v>
      </c>
      <c r="X61" s="1122">
        <v>42.308411200000002</v>
      </c>
      <c r="Y61" s="1123">
        <v>42.308411210000003</v>
      </c>
      <c r="Z61" s="1124" t="s">
        <v>512</v>
      </c>
      <c r="AA61" s="1122">
        <v>52.28372092</v>
      </c>
      <c r="AB61" s="1123">
        <v>52.283720930000001</v>
      </c>
      <c r="AC61" s="1126" t="s">
        <v>512</v>
      </c>
    </row>
    <row r="62" spans="1:47" ht="11.25" customHeight="1">
      <c r="A62" s="1084" t="s">
        <v>1142</v>
      </c>
      <c r="B62" s="2431" t="s">
        <v>748</v>
      </c>
      <c r="C62" s="2431"/>
      <c r="D62" s="2431"/>
      <c r="E62" s="2431"/>
      <c r="F62" s="2431"/>
      <c r="G62" s="2431" t="s">
        <v>749</v>
      </c>
      <c r="H62" s="2431"/>
      <c r="I62" s="2431"/>
      <c r="J62" s="2431"/>
      <c r="K62" s="2431"/>
      <c r="L62" s="2431"/>
      <c r="M62" s="2431" t="s">
        <v>750</v>
      </c>
      <c r="N62" s="2431"/>
      <c r="O62" s="2431"/>
      <c r="P62" s="2431"/>
      <c r="Q62" s="2431"/>
      <c r="R62" s="2431"/>
      <c r="S62" s="2431" t="s">
        <v>751</v>
      </c>
      <c r="T62" s="2431"/>
      <c r="U62" s="2431"/>
      <c r="V62" s="2431"/>
      <c r="W62" s="2431"/>
      <c r="X62" s="2431"/>
      <c r="Y62" s="2431" t="s">
        <v>752</v>
      </c>
      <c r="Z62" s="2431"/>
      <c r="AA62" s="2431"/>
      <c r="AB62" s="2431"/>
      <c r="AC62" s="2431"/>
    </row>
    <row r="63" spans="1:47" ht="5.25" customHeight="1"/>
    <row r="64" spans="1:47" ht="9.75" customHeight="1">
      <c r="A64" s="680" t="s">
        <v>1179</v>
      </c>
      <c r="C64" s="689"/>
    </row>
    <row r="65" spans="1:47" s="651" customFormat="1" ht="6.75" customHeight="1">
      <c r="A65" s="2477"/>
      <c r="B65" s="2479">
        <v>2</v>
      </c>
      <c r="C65" s="2424"/>
      <c r="D65" s="2424"/>
      <c r="E65" s="2424"/>
      <c r="F65" s="2424"/>
      <c r="G65" s="2424">
        <v>4</v>
      </c>
      <c r="H65" s="2424"/>
      <c r="I65" s="2424"/>
      <c r="J65" s="2424"/>
      <c r="K65" s="2424"/>
      <c r="L65" s="2424"/>
      <c r="M65" s="2424">
        <v>6</v>
      </c>
      <c r="N65" s="2424"/>
      <c r="O65" s="2424"/>
      <c r="P65" s="2424"/>
      <c r="Q65" s="2424"/>
      <c r="R65" s="2424"/>
      <c r="S65" s="2424">
        <v>8</v>
      </c>
      <c r="T65" s="2424"/>
      <c r="U65" s="2424"/>
      <c r="V65" s="2424"/>
      <c r="W65" s="2424"/>
      <c r="X65" s="2424"/>
      <c r="Y65" s="2424">
        <v>10</v>
      </c>
      <c r="Z65" s="2424"/>
      <c r="AA65" s="2424"/>
      <c r="AB65" s="2424"/>
      <c r="AC65" s="2424"/>
    </row>
    <row r="66" spans="1:47" s="651" customFormat="1" ht="6.75" customHeight="1">
      <c r="A66" s="2478"/>
      <c r="B66" s="2465">
        <v>1</v>
      </c>
      <c r="C66" s="2426"/>
      <c r="D66" s="2475">
        <v>2</v>
      </c>
      <c r="E66" s="2426"/>
      <c r="F66" s="2428"/>
      <c r="G66" s="2476">
        <v>3</v>
      </c>
      <c r="H66" s="2426"/>
      <c r="I66" s="2426"/>
      <c r="J66" s="2475">
        <v>4</v>
      </c>
      <c r="K66" s="2426"/>
      <c r="L66" s="2429"/>
      <c r="M66" s="2465">
        <v>5</v>
      </c>
      <c r="N66" s="2426"/>
      <c r="O66" s="2426"/>
      <c r="P66" s="2475">
        <v>6</v>
      </c>
      <c r="Q66" s="2426"/>
      <c r="R66" s="2428"/>
      <c r="S66" s="2476">
        <v>7</v>
      </c>
      <c r="T66" s="2426"/>
      <c r="U66" s="2426"/>
      <c r="V66" s="2475">
        <v>8</v>
      </c>
      <c r="W66" s="2426"/>
      <c r="X66" s="2429"/>
      <c r="Y66" s="2465">
        <v>9</v>
      </c>
      <c r="Z66" s="2426"/>
      <c r="AA66" s="2426"/>
      <c r="AB66" s="2475">
        <v>10</v>
      </c>
      <c r="AC66" s="2429"/>
    </row>
    <row r="67" spans="1:47" ht="11.25" customHeight="1">
      <c r="A67" s="684" t="s">
        <v>1140</v>
      </c>
      <c r="B67" s="2446" t="s">
        <v>1117</v>
      </c>
      <c r="C67" s="2446"/>
      <c r="D67" s="2446"/>
      <c r="E67" s="2446"/>
      <c r="F67" s="2446"/>
      <c r="G67" s="2446" t="s">
        <v>1118</v>
      </c>
      <c r="H67" s="2446"/>
      <c r="I67" s="2446"/>
      <c r="J67" s="2446"/>
      <c r="K67" s="2446"/>
      <c r="L67" s="2446"/>
      <c r="M67" s="2446" t="s">
        <v>515</v>
      </c>
      <c r="N67" s="2446"/>
      <c r="O67" s="2446"/>
      <c r="P67" s="2446"/>
      <c r="Q67" s="2446"/>
      <c r="R67" s="2446"/>
      <c r="S67" s="2446" t="s">
        <v>1119</v>
      </c>
      <c r="T67" s="2446"/>
      <c r="U67" s="2446"/>
      <c r="V67" s="2446"/>
      <c r="W67" s="2446"/>
      <c r="X67" s="2446"/>
      <c r="Y67" s="2446" t="s">
        <v>1120</v>
      </c>
      <c r="Z67" s="2446"/>
      <c r="AA67" s="2446"/>
      <c r="AB67" s="2446"/>
      <c r="AC67" s="2446"/>
    </row>
    <row r="68" spans="1:47" ht="11.25" customHeight="1">
      <c r="A68" s="1099" t="s">
        <v>1141</v>
      </c>
      <c r="B68" s="1092" t="s">
        <v>512</v>
      </c>
      <c r="C68" s="1093">
        <v>0.50892855999999997</v>
      </c>
      <c r="D68" s="1094">
        <v>0.50892857000000002</v>
      </c>
      <c r="E68" s="1095" t="s">
        <v>512</v>
      </c>
      <c r="F68" s="1093">
        <v>0.74704490999999995</v>
      </c>
      <c r="G68" s="1094">
        <v>0.74704492</v>
      </c>
      <c r="H68" s="1095" t="s">
        <v>512</v>
      </c>
      <c r="I68" s="1093">
        <v>0.94736840999999994</v>
      </c>
      <c r="J68" s="1094">
        <v>0.94736841999999999</v>
      </c>
      <c r="K68" s="1095" t="s">
        <v>512</v>
      </c>
      <c r="L68" s="1093">
        <v>1.1782477200000001</v>
      </c>
      <c r="M68" s="1094">
        <v>1.17824773</v>
      </c>
      <c r="N68" s="1095" t="s">
        <v>512</v>
      </c>
      <c r="O68" s="1093">
        <v>1.39024389</v>
      </c>
      <c r="P68" s="1094">
        <v>1.3902439000000002</v>
      </c>
      <c r="Q68" s="1095" t="s">
        <v>512</v>
      </c>
      <c r="R68" s="1093">
        <v>1.6716417800000003</v>
      </c>
      <c r="S68" s="1094">
        <v>1.6716417899999998</v>
      </c>
      <c r="T68" s="1095" t="s">
        <v>512</v>
      </c>
      <c r="U68" s="1093">
        <v>1.9285714200000001</v>
      </c>
      <c r="V68" s="1094">
        <v>1.9285714300000001</v>
      </c>
      <c r="W68" s="1096" t="s">
        <v>512</v>
      </c>
      <c r="X68" s="1093">
        <v>2.2954545400000002</v>
      </c>
      <c r="Y68" s="1094">
        <v>2.2954545500000001</v>
      </c>
      <c r="Z68" s="1095" t="s">
        <v>512</v>
      </c>
      <c r="AA68" s="1093">
        <v>2.9999999900000001</v>
      </c>
      <c r="AB68" s="1094">
        <v>3</v>
      </c>
      <c r="AC68" s="1097" t="s">
        <v>512</v>
      </c>
      <c r="AM68" s="413"/>
      <c r="AN68" s="413"/>
      <c r="AO68" s="413"/>
      <c r="AP68" s="413"/>
      <c r="AQ68" s="413"/>
      <c r="AR68" s="413"/>
      <c r="AS68" s="413"/>
      <c r="AT68" s="413"/>
      <c r="AU68" s="413"/>
    </row>
    <row r="69" spans="1:47" ht="11.25" customHeight="1">
      <c r="A69" s="1084" t="s">
        <v>1142</v>
      </c>
      <c r="B69" s="2431" t="s">
        <v>746</v>
      </c>
      <c r="C69" s="2431"/>
      <c r="D69" s="2431"/>
      <c r="E69" s="2431"/>
      <c r="F69" s="2431"/>
      <c r="G69" s="2431" t="s">
        <v>522</v>
      </c>
      <c r="H69" s="2431"/>
      <c r="I69" s="2431"/>
      <c r="J69" s="2431"/>
      <c r="K69" s="2431"/>
      <c r="L69" s="2431"/>
      <c r="M69" s="2431" t="s">
        <v>523</v>
      </c>
      <c r="N69" s="2431"/>
      <c r="O69" s="2431"/>
      <c r="P69" s="2431"/>
      <c r="Q69" s="2431"/>
      <c r="R69" s="2431"/>
      <c r="S69" s="2431" t="s">
        <v>747</v>
      </c>
      <c r="T69" s="2431"/>
      <c r="U69" s="2431"/>
      <c r="V69" s="2431"/>
      <c r="W69" s="2431"/>
      <c r="X69" s="2431"/>
      <c r="Y69" s="2431" t="s">
        <v>524</v>
      </c>
      <c r="Z69" s="2431"/>
      <c r="AA69" s="2431"/>
      <c r="AB69" s="2431"/>
      <c r="AC69" s="2431"/>
    </row>
    <row r="70" spans="1:47" ht="5.25" customHeight="1"/>
    <row r="71" spans="1:47" ht="9.75" customHeight="1">
      <c r="A71" s="680" t="s">
        <v>1180</v>
      </c>
      <c r="C71" s="689"/>
    </row>
    <row r="72" spans="1:47" s="651" customFormat="1" ht="6.75" customHeight="1">
      <c r="A72" s="2477"/>
      <c r="B72" s="2479">
        <v>2</v>
      </c>
      <c r="C72" s="2424"/>
      <c r="D72" s="2424"/>
      <c r="E72" s="2424"/>
      <c r="F72" s="2424"/>
      <c r="G72" s="2424">
        <v>4</v>
      </c>
      <c r="H72" s="2424"/>
      <c r="I72" s="2424"/>
      <c r="J72" s="2424"/>
      <c r="K72" s="2424"/>
      <c r="L72" s="2424"/>
      <c r="M72" s="2424">
        <v>6</v>
      </c>
      <c r="N72" s="2424"/>
      <c r="O72" s="2424"/>
      <c r="P72" s="2424"/>
      <c r="Q72" s="2424"/>
      <c r="R72" s="2424"/>
      <c r="S72" s="2424">
        <v>8</v>
      </c>
      <c r="T72" s="2424"/>
      <c r="U72" s="2424"/>
      <c r="V72" s="2424"/>
      <c r="W72" s="2424"/>
      <c r="X72" s="2424"/>
      <c r="Y72" s="2424">
        <v>10</v>
      </c>
      <c r="Z72" s="2424"/>
      <c r="AA72" s="2424"/>
      <c r="AB72" s="2424"/>
      <c r="AC72" s="2424"/>
    </row>
    <row r="73" spans="1:47" s="651" customFormat="1" ht="6.75" customHeight="1">
      <c r="A73" s="2478"/>
      <c r="B73" s="2465">
        <v>1</v>
      </c>
      <c r="C73" s="2426"/>
      <c r="D73" s="2475">
        <v>2</v>
      </c>
      <c r="E73" s="2426"/>
      <c r="F73" s="2428"/>
      <c r="G73" s="2476">
        <v>3</v>
      </c>
      <c r="H73" s="2426"/>
      <c r="I73" s="2426"/>
      <c r="J73" s="2475">
        <v>4</v>
      </c>
      <c r="K73" s="2426"/>
      <c r="L73" s="2429"/>
      <c r="M73" s="2465">
        <v>5</v>
      </c>
      <c r="N73" s="2426"/>
      <c r="O73" s="2426"/>
      <c r="P73" s="2475">
        <v>6</v>
      </c>
      <c r="Q73" s="2426"/>
      <c r="R73" s="2428"/>
      <c r="S73" s="2476">
        <v>7</v>
      </c>
      <c r="T73" s="2426"/>
      <c r="U73" s="2426"/>
      <c r="V73" s="2475">
        <v>8</v>
      </c>
      <c r="W73" s="2426"/>
      <c r="X73" s="2429"/>
      <c r="Y73" s="2465">
        <v>9</v>
      </c>
      <c r="Z73" s="2426"/>
      <c r="AA73" s="2426"/>
      <c r="AB73" s="2475">
        <v>10</v>
      </c>
      <c r="AC73" s="2429"/>
    </row>
    <row r="74" spans="1:47" ht="11.25" customHeight="1">
      <c r="A74" s="684" t="s">
        <v>1140</v>
      </c>
      <c r="B74" s="2446" t="s">
        <v>1117</v>
      </c>
      <c r="C74" s="2446"/>
      <c r="D74" s="2446"/>
      <c r="E74" s="2446"/>
      <c r="F74" s="2446"/>
      <c r="G74" s="2446" t="s">
        <v>1118</v>
      </c>
      <c r="H74" s="2446"/>
      <c r="I74" s="2446"/>
      <c r="J74" s="2446"/>
      <c r="K74" s="2446"/>
      <c r="L74" s="2446"/>
      <c r="M74" s="2446" t="s">
        <v>515</v>
      </c>
      <c r="N74" s="2446"/>
      <c r="O74" s="2446"/>
      <c r="P74" s="2446"/>
      <c r="Q74" s="2446"/>
      <c r="R74" s="2446"/>
      <c r="S74" s="2446" t="s">
        <v>1119</v>
      </c>
      <c r="T74" s="2446"/>
      <c r="U74" s="2446"/>
      <c r="V74" s="2446"/>
      <c r="W74" s="2446"/>
      <c r="X74" s="2446"/>
      <c r="Y74" s="2446" t="s">
        <v>1120</v>
      </c>
      <c r="Z74" s="2446"/>
      <c r="AA74" s="2446"/>
      <c r="AB74" s="2446"/>
      <c r="AC74" s="2446"/>
    </row>
    <row r="75" spans="1:47" ht="11.25" customHeight="1">
      <c r="A75" s="1099" t="s">
        <v>1141</v>
      </c>
      <c r="B75" s="1092" t="s">
        <v>512</v>
      </c>
      <c r="C75" s="1093">
        <v>0.95271867999999993</v>
      </c>
      <c r="D75" s="1094">
        <v>0.95271866999999999</v>
      </c>
      <c r="E75" s="1095" t="s">
        <v>512</v>
      </c>
      <c r="F75" s="1093">
        <v>0.81437126000000004</v>
      </c>
      <c r="G75" s="1094">
        <v>0.81437124999999999</v>
      </c>
      <c r="H75" s="1095" t="s">
        <v>512</v>
      </c>
      <c r="I75" s="1093">
        <v>0.73529412000000005</v>
      </c>
      <c r="J75" s="1094">
        <v>0.73529411</v>
      </c>
      <c r="K75" s="1095" t="s">
        <v>512</v>
      </c>
      <c r="L75" s="1093">
        <v>0.68</v>
      </c>
      <c r="M75" s="1094">
        <v>0.67999999</v>
      </c>
      <c r="N75" s="1095" t="s">
        <v>512</v>
      </c>
      <c r="O75" s="1093">
        <v>0.61261261</v>
      </c>
      <c r="P75" s="1094">
        <v>0.61261259999999995</v>
      </c>
      <c r="Q75" s="1095" t="s">
        <v>512</v>
      </c>
      <c r="R75" s="1093">
        <v>0.55102041000000002</v>
      </c>
      <c r="S75" s="1094">
        <v>0.55102039999999997</v>
      </c>
      <c r="T75" s="1095" t="s">
        <v>512</v>
      </c>
      <c r="U75" s="1093">
        <v>0.49609375</v>
      </c>
      <c r="V75" s="1094">
        <v>0.49609374000000001</v>
      </c>
      <c r="W75" s="1096" t="s">
        <v>512</v>
      </c>
      <c r="X75" s="1093">
        <v>0.43181818</v>
      </c>
      <c r="Y75" s="1094">
        <v>0.43181817</v>
      </c>
      <c r="Z75" s="1095" t="s">
        <v>512</v>
      </c>
      <c r="AA75" s="1093">
        <v>0.34444444000000002</v>
      </c>
      <c r="AB75" s="1094">
        <v>0.34444443000000002</v>
      </c>
      <c r="AC75" s="1097" t="s">
        <v>512</v>
      </c>
      <c r="AM75" s="413"/>
      <c r="AN75" s="413"/>
      <c r="AO75" s="413"/>
      <c r="AP75" s="413"/>
      <c r="AQ75" s="413"/>
      <c r="AR75" s="413"/>
      <c r="AS75" s="413"/>
      <c r="AT75" s="413"/>
      <c r="AU75" s="413"/>
    </row>
    <row r="76" spans="1:47" ht="11.25" customHeight="1">
      <c r="A76" s="1084" t="s">
        <v>1142</v>
      </c>
      <c r="B76" s="2431" t="s">
        <v>524</v>
      </c>
      <c r="C76" s="2431"/>
      <c r="D76" s="2431"/>
      <c r="E76" s="2431"/>
      <c r="F76" s="2431"/>
      <c r="G76" s="2431" t="s">
        <v>747</v>
      </c>
      <c r="H76" s="2431"/>
      <c r="I76" s="2431"/>
      <c r="J76" s="2431"/>
      <c r="K76" s="2431"/>
      <c r="L76" s="2431"/>
      <c r="M76" s="2431" t="s">
        <v>523</v>
      </c>
      <c r="N76" s="2431"/>
      <c r="O76" s="2431"/>
      <c r="P76" s="2431"/>
      <c r="Q76" s="2431"/>
      <c r="R76" s="2431"/>
      <c r="S76" s="2431" t="s">
        <v>522</v>
      </c>
      <c r="T76" s="2431"/>
      <c r="U76" s="2431"/>
      <c r="V76" s="2431"/>
      <c r="W76" s="2431"/>
      <c r="X76" s="2431"/>
      <c r="Y76" s="2431" t="s">
        <v>746</v>
      </c>
      <c r="Z76" s="2431"/>
      <c r="AA76" s="2431"/>
      <c r="AB76" s="2431"/>
      <c r="AC76" s="2431"/>
    </row>
    <row r="77" spans="1:47" ht="5.25" customHeight="1"/>
    <row r="78" spans="1:47">
      <c r="A78" s="680" t="s">
        <v>1181</v>
      </c>
      <c r="C78" s="689"/>
    </row>
    <row r="79" spans="1:47" s="651" customFormat="1" ht="7.5" customHeight="1">
      <c r="A79" s="2477"/>
      <c r="B79" s="2479">
        <v>2</v>
      </c>
      <c r="C79" s="2424"/>
      <c r="D79" s="2424"/>
      <c r="E79" s="2424"/>
      <c r="F79" s="2424"/>
      <c r="G79" s="2424">
        <v>4</v>
      </c>
      <c r="H79" s="2424"/>
      <c r="I79" s="2424"/>
      <c r="J79" s="2424"/>
      <c r="K79" s="2424"/>
      <c r="L79" s="2424"/>
      <c r="M79" s="2424">
        <v>6</v>
      </c>
      <c r="N79" s="2424"/>
      <c r="O79" s="2424"/>
      <c r="P79" s="2424"/>
      <c r="Q79" s="2424"/>
      <c r="R79" s="2424"/>
      <c r="S79" s="2424">
        <v>8</v>
      </c>
      <c r="T79" s="2424"/>
      <c r="U79" s="2424"/>
      <c r="V79" s="2424"/>
      <c r="W79" s="2424"/>
      <c r="X79" s="2424"/>
      <c r="Y79" s="2424">
        <v>10</v>
      </c>
      <c r="Z79" s="2424"/>
      <c r="AA79" s="2424"/>
      <c r="AB79" s="2424"/>
      <c r="AC79" s="2424"/>
    </row>
    <row r="80" spans="1:47" s="651" customFormat="1" ht="7.5" customHeight="1">
      <c r="A80" s="2478"/>
      <c r="B80" s="2465">
        <v>1</v>
      </c>
      <c r="C80" s="2426"/>
      <c r="D80" s="2475">
        <v>2</v>
      </c>
      <c r="E80" s="2426"/>
      <c r="F80" s="2428"/>
      <c r="G80" s="2476">
        <v>3</v>
      </c>
      <c r="H80" s="2426"/>
      <c r="I80" s="2426"/>
      <c r="J80" s="2475">
        <v>4</v>
      </c>
      <c r="K80" s="2426"/>
      <c r="L80" s="2429"/>
      <c r="M80" s="2465">
        <v>5</v>
      </c>
      <c r="N80" s="2426"/>
      <c r="O80" s="2426"/>
      <c r="P80" s="2475">
        <v>6</v>
      </c>
      <c r="Q80" s="2426"/>
      <c r="R80" s="2428"/>
      <c r="S80" s="2476">
        <v>7</v>
      </c>
      <c r="T80" s="2426"/>
      <c r="U80" s="2426"/>
      <c r="V80" s="2475">
        <v>8</v>
      </c>
      <c r="W80" s="2426"/>
      <c r="X80" s="2429"/>
      <c r="Y80" s="2465">
        <v>9</v>
      </c>
      <c r="Z80" s="2426"/>
      <c r="AA80" s="2426"/>
      <c r="AB80" s="2475">
        <v>10</v>
      </c>
      <c r="AC80" s="2429"/>
    </row>
    <row r="81" spans="1:48" ht="11.25" customHeight="1">
      <c r="A81" s="684" t="s">
        <v>1140</v>
      </c>
      <c r="B81" s="2446" t="s">
        <v>1117</v>
      </c>
      <c r="C81" s="2446"/>
      <c r="D81" s="2446"/>
      <c r="E81" s="2446"/>
      <c r="F81" s="2446"/>
      <c r="G81" s="2446" t="s">
        <v>1118</v>
      </c>
      <c r="H81" s="2446"/>
      <c r="I81" s="2446"/>
      <c r="J81" s="2446"/>
      <c r="K81" s="2446"/>
      <c r="L81" s="2446"/>
      <c r="M81" s="2446" t="s">
        <v>515</v>
      </c>
      <c r="N81" s="2446"/>
      <c r="O81" s="2446"/>
      <c r="P81" s="2446"/>
      <c r="Q81" s="2446"/>
      <c r="R81" s="2446"/>
      <c r="S81" s="2446" t="s">
        <v>1119</v>
      </c>
      <c r="T81" s="2446"/>
      <c r="U81" s="2446"/>
      <c r="V81" s="2446"/>
      <c r="W81" s="2446"/>
      <c r="X81" s="2446"/>
      <c r="Y81" s="2446" t="s">
        <v>1120</v>
      </c>
      <c r="Z81" s="2446"/>
      <c r="AA81" s="2446"/>
      <c r="AB81" s="2446"/>
      <c r="AC81" s="2446"/>
    </row>
    <row r="82" spans="1:48" ht="11.25" customHeight="1">
      <c r="A82" s="1120" t="s">
        <v>1182</v>
      </c>
      <c r="B82" s="1127" t="s">
        <v>512</v>
      </c>
      <c r="C82" s="1128">
        <v>13.52225335</v>
      </c>
      <c r="D82" s="1129">
        <v>13.522253339999999</v>
      </c>
      <c r="E82" s="1130" t="s">
        <v>512</v>
      </c>
      <c r="F82" s="1128">
        <v>12.13064653</v>
      </c>
      <c r="G82" s="1129">
        <v>12.130646519999999</v>
      </c>
      <c r="H82" s="1130" t="s">
        <v>512</v>
      </c>
      <c r="I82" s="1128">
        <v>11.155038380000001</v>
      </c>
      <c r="J82" s="1129">
        <v>11.15503837</v>
      </c>
      <c r="K82" s="1130" t="s">
        <v>512</v>
      </c>
      <c r="L82" s="1128">
        <v>10.21825776</v>
      </c>
      <c r="M82" s="1129">
        <v>10.218257749999999</v>
      </c>
      <c r="N82" s="1130" t="s">
        <v>512</v>
      </c>
      <c r="O82" s="1128">
        <v>9.5262172300000003</v>
      </c>
      <c r="P82" s="1129">
        <v>9.5262172199999995</v>
      </c>
      <c r="Q82" s="1130" t="s">
        <v>512</v>
      </c>
      <c r="R82" s="1128">
        <v>9.0655126999999993</v>
      </c>
      <c r="S82" s="1129">
        <v>9.0655126899999985</v>
      </c>
      <c r="T82" s="1130" t="s">
        <v>512</v>
      </c>
      <c r="U82" s="1128">
        <v>8.5291813699999999</v>
      </c>
      <c r="V82" s="1129">
        <v>8.529181359999999</v>
      </c>
      <c r="W82" s="1131" t="s">
        <v>512</v>
      </c>
      <c r="X82" s="1128">
        <v>7.9488535100000002</v>
      </c>
      <c r="Y82" s="1129">
        <v>7.9488535000000002</v>
      </c>
      <c r="Z82" s="1130" t="s">
        <v>512</v>
      </c>
      <c r="AA82" s="1128">
        <v>6.9025443500000003</v>
      </c>
      <c r="AB82" s="1129">
        <v>6.9025443400000004</v>
      </c>
      <c r="AC82" s="1132" t="s">
        <v>512</v>
      </c>
      <c r="AM82" s="416"/>
      <c r="AN82" s="416"/>
      <c r="AO82" s="416"/>
      <c r="AP82" s="416"/>
      <c r="AQ82" s="416"/>
      <c r="AR82" s="416"/>
      <c r="AS82" s="416"/>
      <c r="AT82" s="416"/>
      <c r="AU82" s="416"/>
    </row>
    <row r="83" spans="1:48" ht="11.25" customHeight="1">
      <c r="A83" s="1120" t="s">
        <v>1182</v>
      </c>
      <c r="B83" s="1127" t="s">
        <v>512</v>
      </c>
      <c r="C83" s="1128">
        <v>9.46014613</v>
      </c>
      <c r="D83" s="1129">
        <v>9.4601461199999992</v>
      </c>
      <c r="E83" s="1130" t="s">
        <v>512</v>
      </c>
      <c r="F83" s="1128">
        <v>8.6728281299999992</v>
      </c>
      <c r="G83" s="1129">
        <v>8.6728281199999984</v>
      </c>
      <c r="H83" s="1130" t="s">
        <v>512</v>
      </c>
      <c r="I83" s="1128">
        <v>7.8973893000000004</v>
      </c>
      <c r="J83" s="1129">
        <v>7.8973892900000005</v>
      </c>
      <c r="K83" s="1130" t="s">
        <v>512</v>
      </c>
      <c r="L83" s="1128">
        <v>7.3081187700000001</v>
      </c>
      <c r="M83" s="1129">
        <v>7.3081187600000002</v>
      </c>
      <c r="N83" s="1130" t="s">
        <v>512</v>
      </c>
      <c r="O83" s="1128">
        <v>6.9030096399999996</v>
      </c>
      <c r="P83" s="1129">
        <v>6.9030096299999997</v>
      </c>
      <c r="Q83" s="1130" t="s">
        <v>512</v>
      </c>
      <c r="R83" s="1128">
        <v>6.517512</v>
      </c>
      <c r="S83" s="1129">
        <v>6.51751199</v>
      </c>
      <c r="T83" s="1130" t="s">
        <v>512</v>
      </c>
      <c r="U83" s="1128">
        <v>6.0348602500000004</v>
      </c>
      <c r="V83" s="1129">
        <v>6.0348602400000004</v>
      </c>
      <c r="W83" s="1131" t="s">
        <v>512</v>
      </c>
      <c r="X83" s="1128">
        <v>5.5335737800000002</v>
      </c>
      <c r="Y83" s="1129">
        <v>5.5335737700000003</v>
      </c>
      <c r="Z83" s="1130" t="s">
        <v>512</v>
      </c>
      <c r="AA83" s="1128">
        <v>4.8920335599999998</v>
      </c>
      <c r="AB83" s="1129">
        <v>4.8920335499999998</v>
      </c>
      <c r="AC83" s="1132" t="s">
        <v>512</v>
      </c>
      <c r="AM83" s="416"/>
      <c r="AN83" s="416"/>
      <c r="AO83" s="416"/>
      <c r="AP83" s="416"/>
      <c r="AQ83" s="416"/>
      <c r="AR83" s="416"/>
      <c r="AS83" s="416"/>
      <c r="AT83" s="416"/>
      <c r="AU83" s="416"/>
    </row>
    <row r="84" spans="1:48" ht="11.25" customHeight="1">
      <c r="A84" s="1084" t="s">
        <v>1142</v>
      </c>
      <c r="B84" s="2431" t="s">
        <v>754</v>
      </c>
      <c r="C84" s="2431"/>
      <c r="D84" s="2431"/>
      <c r="E84" s="2431"/>
      <c r="F84" s="2431"/>
      <c r="G84" s="2431" t="s">
        <v>755</v>
      </c>
      <c r="H84" s="2431"/>
      <c r="I84" s="2431"/>
      <c r="J84" s="2431"/>
      <c r="K84" s="2431"/>
      <c r="L84" s="2431"/>
      <c r="M84" s="2431" t="s">
        <v>1080</v>
      </c>
      <c r="N84" s="2431"/>
      <c r="O84" s="2431"/>
      <c r="P84" s="2431"/>
      <c r="Q84" s="2431"/>
      <c r="R84" s="2431"/>
      <c r="S84" s="2431" t="s">
        <v>756</v>
      </c>
      <c r="T84" s="2431"/>
      <c r="U84" s="2431"/>
      <c r="V84" s="2431"/>
      <c r="W84" s="2431"/>
      <c r="X84" s="2431"/>
      <c r="Y84" s="2431" t="s">
        <v>757</v>
      </c>
      <c r="Z84" s="2431"/>
      <c r="AA84" s="2431"/>
      <c r="AB84" s="2431"/>
      <c r="AC84" s="2431"/>
    </row>
    <row r="85" spans="1:48" ht="5.25" customHeight="1">
      <c r="B85" s="1040"/>
      <c r="D85" s="689"/>
    </row>
    <row r="86" spans="1:48">
      <c r="A86" s="680" t="s">
        <v>1183</v>
      </c>
      <c r="C86" s="689"/>
    </row>
    <row r="87" spans="1:48" s="651" customFormat="1" ht="7.5" customHeight="1">
      <c r="A87" s="2477"/>
      <c r="B87" s="2479">
        <v>2</v>
      </c>
      <c r="C87" s="2424"/>
      <c r="D87" s="2424"/>
      <c r="E87" s="2424"/>
      <c r="F87" s="2424"/>
      <c r="G87" s="2424">
        <v>4</v>
      </c>
      <c r="H87" s="2424"/>
      <c r="I87" s="2424"/>
      <c r="J87" s="2424"/>
      <c r="K87" s="2424"/>
      <c r="L87" s="2424"/>
      <c r="M87" s="2424">
        <v>6</v>
      </c>
      <c r="N87" s="2424"/>
      <c r="O87" s="2424"/>
      <c r="P87" s="2424"/>
      <c r="Q87" s="2424"/>
      <c r="R87" s="2424"/>
      <c r="S87" s="2424">
        <v>8</v>
      </c>
      <c r="T87" s="2424"/>
      <c r="U87" s="2424"/>
      <c r="V87" s="2424"/>
      <c r="W87" s="2424"/>
      <c r="X87" s="2424"/>
      <c r="Y87" s="2424">
        <v>10</v>
      </c>
      <c r="Z87" s="2424"/>
      <c r="AA87" s="2424"/>
      <c r="AB87" s="2424"/>
      <c r="AC87" s="2424"/>
    </row>
    <row r="88" spans="1:48" s="651" customFormat="1" ht="7.5" customHeight="1">
      <c r="A88" s="2478"/>
      <c r="B88" s="2465">
        <v>1</v>
      </c>
      <c r="C88" s="2426"/>
      <c r="D88" s="2475">
        <v>2</v>
      </c>
      <c r="E88" s="2426"/>
      <c r="F88" s="2428"/>
      <c r="G88" s="2476">
        <v>3</v>
      </c>
      <c r="H88" s="2426"/>
      <c r="I88" s="2426"/>
      <c r="J88" s="2475">
        <v>4</v>
      </c>
      <c r="K88" s="2426"/>
      <c r="L88" s="2429"/>
      <c r="M88" s="2465">
        <v>5</v>
      </c>
      <c r="N88" s="2426"/>
      <c r="O88" s="2426"/>
      <c r="P88" s="2475">
        <v>6</v>
      </c>
      <c r="Q88" s="2426"/>
      <c r="R88" s="2428"/>
      <c r="S88" s="2476">
        <v>7</v>
      </c>
      <c r="T88" s="2426"/>
      <c r="U88" s="2426"/>
      <c r="V88" s="2475">
        <v>8</v>
      </c>
      <c r="W88" s="2426"/>
      <c r="X88" s="2429"/>
      <c r="Y88" s="2465">
        <v>9</v>
      </c>
      <c r="Z88" s="2426"/>
      <c r="AA88" s="2426"/>
      <c r="AB88" s="2475">
        <v>10</v>
      </c>
      <c r="AC88" s="2429"/>
    </row>
    <row r="89" spans="1:48" ht="11.25" customHeight="1">
      <c r="A89" s="684" t="s">
        <v>1140</v>
      </c>
      <c r="B89" s="2446" t="s">
        <v>1117</v>
      </c>
      <c r="C89" s="2446"/>
      <c r="D89" s="2446"/>
      <c r="E89" s="2446"/>
      <c r="F89" s="2446"/>
      <c r="G89" s="2446" t="s">
        <v>1118</v>
      </c>
      <c r="H89" s="2446"/>
      <c r="I89" s="2446"/>
      <c r="J89" s="2446"/>
      <c r="K89" s="2446"/>
      <c r="L89" s="2446"/>
      <c r="M89" s="2446" t="s">
        <v>515</v>
      </c>
      <c r="N89" s="2446"/>
      <c r="O89" s="2446"/>
      <c r="P89" s="2446"/>
      <c r="Q89" s="2446"/>
      <c r="R89" s="2446"/>
      <c r="S89" s="2446" t="s">
        <v>1119</v>
      </c>
      <c r="T89" s="2446"/>
      <c r="U89" s="2446"/>
      <c r="V89" s="2446"/>
      <c r="W89" s="2446"/>
      <c r="X89" s="2446"/>
      <c r="Y89" s="2446" t="s">
        <v>1120</v>
      </c>
      <c r="Z89" s="2446"/>
      <c r="AA89" s="2446"/>
      <c r="AB89" s="2446"/>
      <c r="AC89" s="2446"/>
    </row>
    <row r="90" spans="1:48" ht="11.25" customHeight="1">
      <c r="A90" s="1120" t="s">
        <v>1184</v>
      </c>
      <c r="B90" s="1121" t="s">
        <v>512</v>
      </c>
      <c r="C90" s="1133">
        <v>806.07325373000003</v>
      </c>
      <c r="D90" s="1134">
        <v>806.07325372000003</v>
      </c>
      <c r="E90" s="1135" t="s">
        <v>512</v>
      </c>
      <c r="F90" s="1133">
        <v>619.86895802000004</v>
      </c>
      <c r="G90" s="1134">
        <v>619.86895801000003</v>
      </c>
      <c r="H90" s="1135" t="s">
        <v>512</v>
      </c>
      <c r="I90" s="1133">
        <v>542.42037518999996</v>
      </c>
      <c r="J90" s="1134">
        <v>542.42037517999995</v>
      </c>
      <c r="K90" s="1135" t="s">
        <v>512</v>
      </c>
      <c r="L90" s="1133">
        <v>481.81616043999998</v>
      </c>
      <c r="M90" s="1134">
        <v>481.81616042999997</v>
      </c>
      <c r="N90" s="1135" t="s">
        <v>512</v>
      </c>
      <c r="O90" s="1133">
        <v>448.58365598</v>
      </c>
      <c r="P90" s="1134">
        <v>448.58365597</v>
      </c>
      <c r="Q90" s="1135" t="s">
        <v>512</v>
      </c>
      <c r="R90" s="1133">
        <v>415.11992857000001</v>
      </c>
      <c r="S90" s="1134">
        <v>415.11992856000001</v>
      </c>
      <c r="T90" s="1135" t="s">
        <v>512</v>
      </c>
      <c r="U90" s="1133">
        <v>379.89829524999999</v>
      </c>
      <c r="V90" s="1134">
        <v>379.89829523999998</v>
      </c>
      <c r="W90" s="1136" t="s">
        <v>512</v>
      </c>
      <c r="X90" s="1133">
        <v>352.87759</v>
      </c>
      <c r="Y90" s="1134">
        <v>352.87758998999999</v>
      </c>
      <c r="Z90" s="1135" t="s">
        <v>512</v>
      </c>
      <c r="AA90" s="1133">
        <v>322.07119723</v>
      </c>
      <c r="AB90" s="1134">
        <v>322.07119721999999</v>
      </c>
      <c r="AC90" s="1137" t="s">
        <v>512</v>
      </c>
      <c r="AM90" s="981"/>
      <c r="AN90" s="417"/>
      <c r="AO90" s="417"/>
      <c r="AP90" s="417"/>
      <c r="AQ90" s="417"/>
      <c r="AR90" s="417"/>
      <c r="AS90" s="417"/>
      <c r="AT90" s="417"/>
      <c r="AU90" s="417"/>
      <c r="AV90" s="417"/>
    </row>
    <row r="91" spans="1:48" ht="11.25" customHeight="1">
      <c r="A91" s="1120" t="s">
        <v>1184</v>
      </c>
      <c r="B91" s="1121" t="s">
        <v>512</v>
      </c>
      <c r="C91" s="1133">
        <v>273.86143750000002</v>
      </c>
      <c r="D91" s="1134">
        <v>273.86143749000001</v>
      </c>
      <c r="E91" s="1135" t="s">
        <v>512</v>
      </c>
      <c r="F91" s="1133">
        <v>192.73659323000001</v>
      </c>
      <c r="G91" s="1134">
        <v>192.73659322</v>
      </c>
      <c r="H91" s="1135" t="s">
        <v>512</v>
      </c>
      <c r="I91" s="1133">
        <v>158.00666869</v>
      </c>
      <c r="J91" s="1134">
        <v>158.00666867999999</v>
      </c>
      <c r="K91" s="1135" t="s">
        <v>512</v>
      </c>
      <c r="L91" s="1133">
        <v>135.14544602999999</v>
      </c>
      <c r="M91" s="1134">
        <v>135.14544601999998</v>
      </c>
      <c r="N91" s="1135" t="s">
        <v>512</v>
      </c>
      <c r="O91" s="1133">
        <v>121.79488567</v>
      </c>
      <c r="P91" s="1134">
        <v>121.79488566000001</v>
      </c>
      <c r="Q91" s="1135" t="s">
        <v>512</v>
      </c>
      <c r="R91" s="1133">
        <v>108.04422001</v>
      </c>
      <c r="S91" s="1134">
        <v>108.04422000000001</v>
      </c>
      <c r="T91" s="1135" t="s">
        <v>512</v>
      </c>
      <c r="U91" s="1133">
        <v>95.431121570000002</v>
      </c>
      <c r="V91" s="1134">
        <v>95.431121560000008</v>
      </c>
      <c r="W91" s="1136" t="s">
        <v>512</v>
      </c>
      <c r="X91" s="1133">
        <v>82.30032654</v>
      </c>
      <c r="Y91" s="1134">
        <v>82.300326530000007</v>
      </c>
      <c r="Z91" s="1135" t="s">
        <v>512</v>
      </c>
      <c r="AA91" s="1133">
        <v>68.474761700000002</v>
      </c>
      <c r="AB91" s="1134">
        <v>68.474761690000008</v>
      </c>
      <c r="AC91" s="1137" t="s">
        <v>512</v>
      </c>
      <c r="AM91" s="417"/>
      <c r="AN91" s="417"/>
      <c r="AO91" s="417"/>
      <c r="AP91" s="417"/>
      <c r="AQ91" s="417"/>
      <c r="AR91" s="417"/>
      <c r="AS91" s="417"/>
      <c r="AT91" s="417"/>
      <c r="AU91" s="417"/>
    </row>
    <row r="92" spans="1:48" ht="11.25" customHeight="1">
      <c r="A92" s="1084" t="s">
        <v>1142</v>
      </c>
      <c r="B92" s="2408" t="s">
        <v>1090</v>
      </c>
      <c r="C92" s="2408"/>
      <c r="D92" s="2408"/>
      <c r="E92" s="2408"/>
      <c r="F92" s="2408"/>
      <c r="G92" s="2408" t="s">
        <v>1091</v>
      </c>
      <c r="H92" s="2408"/>
      <c r="I92" s="2408"/>
      <c r="J92" s="2408"/>
      <c r="K92" s="2408"/>
      <c r="L92" s="2408"/>
      <c r="M92" s="2408" t="s">
        <v>1092</v>
      </c>
      <c r="N92" s="2408"/>
      <c r="O92" s="2408"/>
      <c r="P92" s="2408"/>
      <c r="Q92" s="2408"/>
      <c r="R92" s="2408"/>
      <c r="S92" s="2408" t="s">
        <v>1093</v>
      </c>
      <c r="T92" s="2408"/>
      <c r="U92" s="2408"/>
      <c r="V92" s="2408"/>
      <c r="W92" s="2408"/>
      <c r="X92" s="2408"/>
      <c r="Y92" s="2408" t="s">
        <v>1094</v>
      </c>
      <c r="Z92" s="2408"/>
      <c r="AA92" s="2408"/>
      <c r="AB92" s="2408"/>
      <c r="AC92" s="2408"/>
    </row>
    <row r="93" spans="1:48" ht="5.25" customHeight="1">
      <c r="B93" s="1138"/>
      <c r="D93" s="689"/>
    </row>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sheetData>
  <mergeCells count="314">
    <mergeCell ref="Z1:AC1"/>
    <mergeCell ref="Z2:AC3"/>
    <mergeCell ref="M6:O6"/>
    <mergeCell ref="P6:R6"/>
    <mergeCell ref="S6:U6"/>
    <mergeCell ref="V6:X6"/>
    <mergeCell ref="Y6:AA6"/>
    <mergeCell ref="AB6:AC6"/>
    <mergeCell ref="A5:A6"/>
    <mergeCell ref="B5:F5"/>
    <mergeCell ref="G5:L5"/>
    <mergeCell ref="M5:R5"/>
    <mergeCell ref="S5:X5"/>
    <mergeCell ref="Y5:AC5"/>
    <mergeCell ref="B6:C6"/>
    <mergeCell ref="D6:F6"/>
    <mergeCell ref="G6:I6"/>
    <mergeCell ref="J6:L6"/>
    <mergeCell ref="B7:F7"/>
    <mergeCell ref="G7:L7"/>
    <mergeCell ref="M7:R7"/>
    <mergeCell ref="S7:X7"/>
    <mergeCell ref="Y7:AC7"/>
    <mergeCell ref="B9:F9"/>
    <mergeCell ref="G9:L9"/>
    <mergeCell ref="M9:R9"/>
    <mergeCell ref="S9:X9"/>
    <mergeCell ref="Y9:AC9"/>
    <mergeCell ref="M13:O13"/>
    <mergeCell ref="P13:R13"/>
    <mergeCell ref="S13:U13"/>
    <mergeCell ref="V13:X13"/>
    <mergeCell ref="Y13:AA13"/>
    <mergeCell ref="AB13:AC13"/>
    <mergeCell ref="A12:A13"/>
    <mergeCell ref="B12:F12"/>
    <mergeCell ref="G12:L12"/>
    <mergeCell ref="M12:R12"/>
    <mergeCell ref="S12:X12"/>
    <mergeCell ref="Y12:AC12"/>
    <mergeCell ref="B13:C13"/>
    <mergeCell ref="D13:F13"/>
    <mergeCell ref="G13:I13"/>
    <mergeCell ref="J13:L13"/>
    <mergeCell ref="B14:F14"/>
    <mergeCell ref="G14:L14"/>
    <mergeCell ref="M14:R14"/>
    <mergeCell ref="S14:X14"/>
    <mergeCell ref="Y14:AC14"/>
    <mergeCell ref="B16:F16"/>
    <mergeCell ref="G16:L16"/>
    <mergeCell ref="M16:R16"/>
    <mergeCell ref="S16:X16"/>
    <mergeCell ref="Y16:AC16"/>
    <mergeCell ref="M20:O20"/>
    <mergeCell ref="P20:R20"/>
    <mergeCell ref="S20:U20"/>
    <mergeCell ref="V20:X20"/>
    <mergeCell ref="Y20:AA20"/>
    <mergeCell ref="AB20:AC20"/>
    <mergeCell ref="A19:A20"/>
    <mergeCell ref="B19:F19"/>
    <mergeCell ref="G19:L19"/>
    <mergeCell ref="M19:R19"/>
    <mergeCell ref="S19:X19"/>
    <mergeCell ref="Y19:AC19"/>
    <mergeCell ref="B20:C20"/>
    <mergeCell ref="D20:F20"/>
    <mergeCell ref="G20:I20"/>
    <mergeCell ref="J20:L20"/>
    <mergeCell ref="B21:F21"/>
    <mergeCell ref="G21:L21"/>
    <mergeCell ref="M21:R21"/>
    <mergeCell ref="S21:X21"/>
    <mergeCell ref="Y21:AC21"/>
    <mergeCell ref="B23:F23"/>
    <mergeCell ref="G23:L23"/>
    <mergeCell ref="M23:R23"/>
    <mergeCell ref="S23:X23"/>
    <mergeCell ref="Y23:AC23"/>
    <mergeCell ref="M27:O27"/>
    <mergeCell ref="P27:R27"/>
    <mergeCell ref="S27:U27"/>
    <mergeCell ref="V27:X27"/>
    <mergeCell ref="Y27:AA27"/>
    <mergeCell ref="AB27:AC27"/>
    <mergeCell ref="A26:A27"/>
    <mergeCell ref="B26:F26"/>
    <mergeCell ref="G26:L26"/>
    <mergeCell ref="M26:R26"/>
    <mergeCell ref="S26:X26"/>
    <mergeCell ref="Y26:AC26"/>
    <mergeCell ref="B27:C27"/>
    <mergeCell ref="D27:F27"/>
    <mergeCell ref="G27:I27"/>
    <mergeCell ref="J27:L27"/>
    <mergeCell ref="B28:F28"/>
    <mergeCell ref="G28:L28"/>
    <mergeCell ref="M28:R28"/>
    <mergeCell ref="S28:X28"/>
    <mergeCell ref="Y28:AC28"/>
    <mergeCell ref="B30:F30"/>
    <mergeCell ref="G30:L30"/>
    <mergeCell ref="M30:R30"/>
    <mergeCell ref="S30:X30"/>
    <mergeCell ref="Y30:AC30"/>
    <mergeCell ref="M34:O34"/>
    <mergeCell ref="P34:R34"/>
    <mergeCell ref="S34:U34"/>
    <mergeCell ref="V34:X34"/>
    <mergeCell ref="Y34:AA34"/>
    <mergeCell ref="AB34:AC34"/>
    <mergeCell ref="A33:A34"/>
    <mergeCell ref="B33:F33"/>
    <mergeCell ref="G33:L33"/>
    <mergeCell ref="M33:R33"/>
    <mergeCell ref="S33:X33"/>
    <mergeCell ref="Y33:AC33"/>
    <mergeCell ref="B34:C34"/>
    <mergeCell ref="D34:F34"/>
    <mergeCell ref="G34:I34"/>
    <mergeCell ref="J34:L34"/>
    <mergeCell ref="B35:F35"/>
    <mergeCell ref="G35:L35"/>
    <mergeCell ref="M35:R35"/>
    <mergeCell ref="S35:X35"/>
    <mergeCell ref="Y35:AC35"/>
    <mergeCell ref="B38:F38"/>
    <mergeCell ref="G38:L38"/>
    <mergeCell ref="M38:R38"/>
    <mergeCell ref="S38:X38"/>
    <mergeCell ref="Y38:AC38"/>
    <mergeCell ref="M42:O42"/>
    <mergeCell ref="P42:R42"/>
    <mergeCell ref="S42:U42"/>
    <mergeCell ref="V42:X42"/>
    <mergeCell ref="Y42:AA42"/>
    <mergeCell ref="AB42:AC42"/>
    <mergeCell ref="A41:A42"/>
    <mergeCell ref="B41:F41"/>
    <mergeCell ref="G41:L41"/>
    <mergeCell ref="M41:R41"/>
    <mergeCell ref="S41:X41"/>
    <mergeCell ref="Y41:AC41"/>
    <mergeCell ref="B42:C42"/>
    <mergeCell ref="D42:F42"/>
    <mergeCell ref="G42:I42"/>
    <mergeCell ref="J42:L42"/>
    <mergeCell ref="B43:F43"/>
    <mergeCell ref="G43:L43"/>
    <mergeCell ref="M43:R43"/>
    <mergeCell ref="S43:X43"/>
    <mergeCell ref="Y43:AC43"/>
    <mergeCell ref="B46:F46"/>
    <mergeCell ref="G46:L46"/>
    <mergeCell ref="M46:R46"/>
    <mergeCell ref="S46:X46"/>
    <mergeCell ref="Y46:AC46"/>
    <mergeCell ref="M50:O50"/>
    <mergeCell ref="P50:R50"/>
    <mergeCell ref="S50:U50"/>
    <mergeCell ref="V50:X50"/>
    <mergeCell ref="Y50:AA50"/>
    <mergeCell ref="AB50:AC50"/>
    <mergeCell ref="A49:A50"/>
    <mergeCell ref="B49:F49"/>
    <mergeCell ref="G49:L49"/>
    <mergeCell ref="M49:R49"/>
    <mergeCell ref="S49:X49"/>
    <mergeCell ref="Y49:AC49"/>
    <mergeCell ref="B50:C50"/>
    <mergeCell ref="D50:F50"/>
    <mergeCell ref="G50:I50"/>
    <mergeCell ref="J50:L50"/>
    <mergeCell ref="B51:F51"/>
    <mergeCell ref="G51:L51"/>
    <mergeCell ref="M51:R51"/>
    <mergeCell ref="S51:X51"/>
    <mergeCell ref="Y51:AC51"/>
    <mergeCell ref="B54:F54"/>
    <mergeCell ref="G54:L54"/>
    <mergeCell ref="M54:R54"/>
    <mergeCell ref="S54:X54"/>
    <mergeCell ref="Y54:AC54"/>
    <mergeCell ref="M58:O58"/>
    <mergeCell ref="P58:R58"/>
    <mergeCell ref="S58:U58"/>
    <mergeCell ref="V58:X58"/>
    <mergeCell ref="Y58:AA58"/>
    <mergeCell ref="AB58:AC58"/>
    <mergeCell ref="A57:A58"/>
    <mergeCell ref="B57:F57"/>
    <mergeCell ref="G57:L57"/>
    <mergeCell ref="M57:R57"/>
    <mergeCell ref="S57:X57"/>
    <mergeCell ref="Y57:AC57"/>
    <mergeCell ref="B58:C58"/>
    <mergeCell ref="D58:F58"/>
    <mergeCell ref="G58:I58"/>
    <mergeCell ref="J58:L58"/>
    <mergeCell ref="B59:F59"/>
    <mergeCell ref="G59:L59"/>
    <mergeCell ref="M59:R59"/>
    <mergeCell ref="S59:X59"/>
    <mergeCell ref="Y59:AC59"/>
    <mergeCell ref="B62:F62"/>
    <mergeCell ref="G62:L62"/>
    <mergeCell ref="M62:R62"/>
    <mergeCell ref="S62:X62"/>
    <mergeCell ref="Y62:AC62"/>
    <mergeCell ref="M66:O66"/>
    <mergeCell ref="P66:R66"/>
    <mergeCell ref="S66:U66"/>
    <mergeCell ref="V66:X66"/>
    <mergeCell ref="Y66:AA66"/>
    <mergeCell ref="AB66:AC66"/>
    <mergeCell ref="A65:A66"/>
    <mergeCell ref="B65:F65"/>
    <mergeCell ref="G65:L65"/>
    <mergeCell ref="M65:R65"/>
    <mergeCell ref="S65:X65"/>
    <mergeCell ref="Y65:AC65"/>
    <mergeCell ref="B66:C66"/>
    <mergeCell ref="D66:F66"/>
    <mergeCell ref="G66:I66"/>
    <mergeCell ref="J66:L66"/>
    <mergeCell ref="B67:F67"/>
    <mergeCell ref="G67:L67"/>
    <mergeCell ref="M67:R67"/>
    <mergeCell ref="S67:X67"/>
    <mergeCell ref="Y67:AC67"/>
    <mergeCell ref="B69:F69"/>
    <mergeCell ref="G69:L69"/>
    <mergeCell ref="M69:R69"/>
    <mergeCell ref="S69:X69"/>
    <mergeCell ref="Y69:AC69"/>
    <mergeCell ref="M73:O73"/>
    <mergeCell ref="P73:R73"/>
    <mergeCell ref="S73:U73"/>
    <mergeCell ref="V73:X73"/>
    <mergeCell ref="Y73:AA73"/>
    <mergeCell ref="AB73:AC73"/>
    <mergeCell ref="A72:A73"/>
    <mergeCell ref="B72:F72"/>
    <mergeCell ref="G72:L72"/>
    <mergeCell ref="M72:R72"/>
    <mergeCell ref="S72:X72"/>
    <mergeCell ref="Y72:AC72"/>
    <mergeCell ref="B73:C73"/>
    <mergeCell ref="D73:F73"/>
    <mergeCell ref="G73:I73"/>
    <mergeCell ref="J73:L73"/>
    <mergeCell ref="B74:F74"/>
    <mergeCell ref="G74:L74"/>
    <mergeCell ref="M74:R74"/>
    <mergeCell ref="S74:X74"/>
    <mergeCell ref="Y74:AC74"/>
    <mergeCell ref="B76:F76"/>
    <mergeCell ref="G76:L76"/>
    <mergeCell ref="M76:R76"/>
    <mergeCell ref="S76:X76"/>
    <mergeCell ref="Y76:AC76"/>
    <mergeCell ref="M80:O80"/>
    <mergeCell ref="P80:R80"/>
    <mergeCell ref="S80:U80"/>
    <mergeCell ref="V80:X80"/>
    <mergeCell ref="Y80:AA80"/>
    <mergeCell ref="AB80:AC80"/>
    <mergeCell ref="A79:A80"/>
    <mergeCell ref="B79:F79"/>
    <mergeCell ref="G79:L79"/>
    <mergeCell ref="M79:R79"/>
    <mergeCell ref="S79:X79"/>
    <mergeCell ref="Y79:AC79"/>
    <mergeCell ref="B80:C80"/>
    <mergeCell ref="D80:F80"/>
    <mergeCell ref="G80:I80"/>
    <mergeCell ref="J80:L80"/>
    <mergeCell ref="B81:F81"/>
    <mergeCell ref="G81:L81"/>
    <mergeCell ref="M81:R81"/>
    <mergeCell ref="S81:X81"/>
    <mergeCell ref="Y81:AC81"/>
    <mergeCell ref="B84:F84"/>
    <mergeCell ref="G84:L84"/>
    <mergeCell ref="M84:R84"/>
    <mergeCell ref="S84:X84"/>
    <mergeCell ref="Y84:AC84"/>
    <mergeCell ref="M88:O88"/>
    <mergeCell ref="P88:R88"/>
    <mergeCell ref="S88:U88"/>
    <mergeCell ref="V88:X88"/>
    <mergeCell ref="Y88:AA88"/>
    <mergeCell ref="AB88:AC88"/>
    <mergeCell ref="A87:A88"/>
    <mergeCell ref="B87:F87"/>
    <mergeCell ref="G87:L87"/>
    <mergeCell ref="M87:R87"/>
    <mergeCell ref="S87:X87"/>
    <mergeCell ref="Y87:AC87"/>
    <mergeCell ref="B88:C88"/>
    <mergeCell ref="D88:F88"/>
    <mergeCell ref="G88:I88"/>
    <mergeCell ref="J88:L88"/>
    <mergeCell ref="B89:F89"/>
    <mergeCell ref="G89:L89"/>
    <mergeCell ref="M89:R89"/>
    <mergeCell ref="S89:X89"/>
    <mergeCell ref="Y89:AC89"/>
    <mergeCell ref="B92:F92"/>
    <mergeCell ref="G92:L92"/>
    <mergeCell ref="M92:R92"/>
    <mergeCell ref="S92:X92"/>
    <mergeCell ref="Y92:AC92"/>
  </mergeCells>
  <phoneticPr fontId="1"/>
  <printOptions horizontalCentered="1" verticalCentered="1"/>
  <pageMargins left="0.39370078740157483" right="0.39370078740157483" top="0.39370078740157483" bottom="0.39370078740157483" header="0" footer="0.19685039370078741"/>
  <pageSetup paperSize="9" scale="70" orientation="landscape" r:id="rId1"/>
  <headerFooter scaleWithDoc="0">
    <oddFooter>&amp;P / &amp;N ページ</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FFFFCC"/>
    <pageSetUpPr fitToPage="1"/>
  </sheetPr>
  <dimension ref="A1:AU107"/>
  <sheetViews>
    <sheetView showGridLines="0" zoomScale="130" zoomScaleNormal="130" zoomScaleSheetLayoutView="100" workbookViewId="0"/>
  </sheetViews>
  <sheetFormatPr defaultRowHeight="9"/>
  <cols>
    <col min="1" max="1" width="8.6640625" style="680" customWidth="1"/>
    <col min="2" max="2" width="3.44140625" style="681" customWidth="1"/>
    <col min="3" max="4" width="4.21875" style="682" bestFit="1" customWidth="1"/>
    <col min="5" max="5" width="1.6640625" style="681" customWidth="1"/>
    <col min="6" max="6" width="4.21875" style="682" bestFit="1" customWidth="1"/>
    <col min="7" max="7" width="4.21875" style="681" bestFit="1" customWidth="1"/>
    <col min="8" max="8" width="1.6640625" style="681" customWidth="1"/>
    <col min="9" max="9" width="4.21875" style="682" bestFit="1" customWidth="1"/>
    <col min="10" max="10" width="4.21875" style="681" bestFit="1" customWidth="1"/>
    <col min="11" max="11" width="1.6640625" style="681" customWidth="1"/>
    <col min="12" max="12" width="4.21875" style="681" customWidth="1"/>
    <col min="13" max="13" width="4.21875" style="683" customWidth="1"/>
    <col min="14" max="14" width="1.6640625" style="681" customWidth="1"/>
    <col min="15" max="16" width="4.21875" style="681" customWidth="1"/>
    <col min="17" max="17" width="1.6640625" style="681" customWidth="1"/>
    <col min="18" max="18" width="4.21875" style="683" customWidth="1"/>
    <col min="19" max="19" width="4.21875" style="681" customWidth="1"/>
    <col min="20" max="20" width="1.6640625" style="681" customWidth="1"/>
    <col min="21" max="21" width="4.21875" style="681" customWidth="1"/>
    <col min="22" max="22" width="4.21875" style="683" customWidth="1"/>
    <col min="23" max="23" width="1.6640625" style="680" customWidth="1"/>
    <col min="24" max="25" width="4.21875" style="681" customWidth="1"/>
    <col min="26" max="26" width="1.6640625" style="681" customWidth="1"/>
    <col min="27" max="28" width="4.21875" style="681" customWidth="1"/>
    <col min="29" max="29" width="3.44140625" style="681" customWidth="1"/>
    <col min="30" max="30" width="0.44140625" style="680" customWidth="1"/>
    <col min="31" max="34" width="1.109375" style="680" customWidth="1"/>
    <col min="35" max="35" width="1.33203125" style="680" customWidth="1"/>
    <col min="36" max="36" width="1.21875" style="680" customWidth="1"/>
    <col min="37" max="37" width="1" style="680" customWidth="1"/>
    <col min="38" max="38" width="1.109375" style="680" customWidth="1"/>
    <col min="39" max="256" width="9" style="680"/>
    <col min="257" max="257" width="7.77734375" style="680" customWidth="1"/>
    <col min="258" max="258" width="3.44140625" style="680" customWidth="1"/>
    <col min="259" max="260" width="4.21875" style="680" bestFit="1" customWidth="1"/>
    <col min="261" max="261" width="1.6640625" style="680" customWidth="1"/>
    <col min="262" max="263" width="4.21875" style="680" bestFit="1" customWidth="1"/>
    <col min="264" max="264" width="1.6640625" style="680" customWidth="1"/>
    <col min="265" max="266" width="4.21875" style="680" bestFit="1" customWidth="1"/>
    <col min="267" max="267" width="1.6640625" style="680" customWidth="1"/>
    <col min="268" max="269" width="3.44140625" style="680" bestFit="1" customWidth="1"/>
    <col min="270" max="270" width="1.6640625" style="680" customWidth="1"/>
    <col min="271" max="272" width="3.44140625" style="680" bestFit="1" customWidth="1"/>
    <col min="273" max="273" width="1.6640625" style="680" customWidth="1"/>
    <col min="274" max="275" width="3.44140625" style="680" bestFit="1" customWidth="1"/>
    <col min="276" max="276" width="1.6640625" style="680" customWidth="1"/>
    <col min="277" max="278" width="3.44140625" style="680" bestFit="1" customWidth="1"/>
    <col min="279" max="279" width="1.6640625" style="680" customWidth="1"/>
    <col min="280" max="281" width="3.44140625" style="680" bestFit="1" customWidth="1"/>
    <col min="282" max="282" width="1.6640625" style="680" customWidth="1"/>
    <col min="283" max="284" width="3.44140625" style="680" bestFit="1" customWidth="1"/>
    <col min="285" max="285" width="3.77734375" style="680" customWidth="1"/>
    <col min="286" max="286" width="0.44140625" style="680" customWidth="1"/>
    <col min="287" max="290" width="1.109375" style="680" customWidth="1"/>
    <col min="291" max="291" width="1.33203125" style="680" customWidth="1"/>
    <col min="292" max="292" width="1.21875" style="680" customWidth="1"/>
    <col min="293" max="293" width="1" style="680" customWidth="1"/>
    <col min="294" max="294" width="1.109375" style="680" customWidth="1"/>
    <col min="295" max="512" width="9" style="680"/>
    <col min="513" max="513" width="7.77734375" style="680" customWidth="1"/>
    <col min="514" max="514" width="3.44140625" style="680" customWidth="1"/>
    <col min="515" max="516" width="4.21875" style="680" bestFit="1" customWidth="1"/>
    <col min="517" max="517" width="1.6640625" style="680" customWidth="1"/>
    <col min="518" max="519" width="4.21875" style="680" bestFit="1" customWidth="1"/>
    <col min="520" max="520" width="1.6640625" style="680" customWidth="1"/>
    <col min="521" max="522" width="4.21875" style="680" bestFit="1" customWidth="1"/>
    <col min="523" max="523" width="1.6640625" style="680" customWidth="1"/>
    <col min="524" max="525" width="3.44140625" style="680" bestFit="1" customWidth="1"/>
    <col min="526" max="526" width="1.6640625" style="680" customWidth="1"/>
    <col min="527" max="528" width="3.44140625" style="680" bestFit="1" customWidth="1"/>
    <col min="529" max="529" width="1.6640625" style="680" customWidth="1"/>
    <col min="530" max="531" width="3.44140625" style="680" bestFit="1" customWidth="1"/>
    <col min="532" max="532" width="1.6640625" style="680" customWidth="1"/>
    <col min="533" max="534" width="3.44140625" style="680" bestFit="1" customWidth="1"/>
    <col min="535" max="535" width="1.6640625" style="680" customWidth="1"/>
    <col min="536" max="537" width="3.44140625" style="680" bestFit="1" customWidth="1"/>
    <col min="538" max="538" width="1.6640625" style="680" customWidth="1"/>
    <col min="539" max="540" width="3.44140625" style="680" bestFit="1" customWidth="1"/>
    <col min="541" max="541" width="3.77734375" style="680" customWidth="1"/>
    <col min="542" max="542" width="0.44140625" style="680" customWidth="1"/>
    <col min="543" max="546" width="1.109375" style="680" customWidth="1"/>
    <col min="547" max="547" width="1.33203125" style="680" customWidth="1"/>
    <col min="548" max="548" width="1.21875" style="680" customWidth="1"/>
    <col min="549" max="549" width="1" style="680" customWidth="1"/>
    <col min="550" max="550" width="1.109375" style="680" customWidth="1"/>
    <col min="551" max="768" width="9" style="680"/>
    <col min="769" max="769" width="7.77734375" style="680" customWidth="1"/>
    <col min="770" max="770" width="3.44140625" style="680" customWidth="1"/>
    <col min="771" max="772" width="4.21875" style="680" bestFit="1" customWidth="1"/>
    <col min="773" max="773" width="1.6640625" style="680" customWidth="1"/>
    <col min="774" max="775" width="4.21875" style="680" bestFit="1" customWidth="1"/>
    <col min="776" max="776" width="1.6640625" style="680" customWidth="1"/>
    <col min="777" max="778" width="4.21875" style="680" bestFit="1" customWidth="1"/>
    <col min="779" max="779" width="1.6640625" style="680" customWidth="1"/>
    <col min="780" max="781" width="3.44140625" style="680" bestFit="1" customWidth="1"/>
    <col min="782" max="782" width="1.6640625" style="680" customWidth="1"/>
    <col min="783" max="784" width="3.44140625" style="680" bestFit="1" customWidth="1"/>
    <col min="785" max="785" width="1.6640625" style="680" customWidth="1"/>
    <col min="786" max="787" width="3.44140625" style="680" bestFit="1" customWidth="1"/>
    <col min="788" max="788" width="1.6640625" style="680" customWidth="1"/>
    <col min="789" max="790" width="3.44140625" style="680" bestFit="1" customWidth="1"/>
    <col min="791" max="791" width="1.6640625" style="680" customWidth="1"/>
    <col min="792" max="793" width="3.44140625" style="680" bestFit="1" customWidth="1"/>
    <col min="794" max="794" width="1.6640625" style="680" customWidth="1"/>
    <col min="795" max="796" width="3.44140625" style="680" bestFit="1" customWidth="1"/>
    <col min="797" max="797" width="3.77734375" style="680" customWidth="1"/>
    <col min="798" max="798" width="0.44140625" style="680" customWidth="1"/>
    <col min="799" max="802" width="1.109375" style="680" customWidth="1"/>
    <col min="803" max="803" width="1.33203125" style="680" customWidth="1"/>
    <col min="804" max="804" width="1.21875" style="680" customWidth="1"/>
    <col min="805" max="805" width="1" style="680" customWidth="1"/>
    <col min="806" max="806" width="1.109375" style="680" customWidth="1"/>
    <col min="807" max="1024" width="9" style="680"/>
    <col min="1025" max="1025" width="7.77734375" style="680" customWidth="1"/>
    <col min="1026" max="1026" width="3.44140625" style="680" customWidth="1"/>
    <col min="1027" max="1028" width="4.21875" style="680" bestFit="1" customWidth="1"/>
    <col min="1029" max="1029" width="1.6640625" style="680" customWidth="1"/>
    <col min="1030" max="1031" width="4.21875" style="680" bestFit="1" customWidth="1"/>
    <col min="1032" max="1032" width="1.6640625" style="680" customWidth="1"/>
    <col min="1033" max="1034" width="4.21875" style="680" bestFit="1" customWidth="1"/>
    <col min="1035" max="1035" width="1.6640625" style="680" customWidth="1"/>
    <col min="1036" max="1037" width="3.44140625" style="680" bestFit="1" customWidth="1"/>
    <col min="1038" max="1038" width="1.6640625" style="680" customWidth="1"/>
    <col min="1039" max="1040" width="3.44140625" style="680" bestFit="1" customWidth="1"/>
    <col min="1041" max="1041" width="1.6640625" style="680" customWidth="1"/>
    <col min="1042" max="1043" width="3.44140625" style="680" bestFit="1" customWidth="1"/>
    <col min="1044" max="1044" width="1.6640625" style="680" customWidth="1"/>
    <col min="1045" max="1046" width="3.44140625" style="680" bestFit="1" customWidth="1"/>
    <col min="1047" max="1047" width="1.6640625" style="680" customWidth="1"/>
    <col min="1048" max="1049" width="3.44140625" style="680" bestFit="1" customWidth="1"/>
    <col min="1050" max="1050" width="1.6640625" style="680" customWidth="1"/>
    <col min="1051" max="1052" width="3.44140625" style="680" bestFit="1" customWidth="1"/>
    <col min="1053" max="1053" width="3.77734375" style="680" customWidth="1"/>
    <col min="1054" max="1054" width="0.44140625" style="680" customWidth="1"/>
    <col min="1055" max="1058" width="1.109375" style="680" customWidth="1"/>
    <col min="1059" max="1059" width="1.33203125" style="680" customWidth="1"/>
    <col min="1060" max="1060" width="1.21875" style="680" customWidth="1"/>
    <col min="1061" max="1061" width="1" style="680" customWidth="1"/>
    <col min="1062" max="1062" width="1.109375" style="680" customWidth="1"/>
    <col min="1063" max="1280" width="9" style="680"/>
    <col min="1281" max="1281" width="7.77734375" style="680" customWidth="1"/>
    <col min="1282" max="1282" width="3.44140625" style="680" customWidth="1"/>
    <col min="1283" max="1284" width="4.21875" style="680" bestFit="1" customWidth="1"/>
    <col min="1285" max="1285" width="1.6640625" style="680" customWidth="1"/>
    <col min="1286" max="1287" width="4.21875" style="680" bestFit="1" customWidth="1"/>
    <col min="1288" max="1288" width="1.6640625" style="680" customWidth="1"/>
    <col min="1289" max="1290" width="4.21875" style="680" bestFit="1" customWidth="1"/>
    <col min="1291" max="1291" width="1.6640625" style="680" customWidth="1"/>
    <col min="1292" max="1293" width="3.44140625" style="680" bestFit="1" customWidth="1"/>
    <col min="1294" max="1294" width="1.6640625" style="680" customWidth="1"/>
    <col min="1295" max="1296" width="3.44140625" style="680" bestFit="1" customWidth="1"/>
    <col min="1297" max="1297" width="1.6640625" style="680" customWidth="1"/>
    <col min="1298" max="1299" width="3.44140625" style="680" bestFit="1" customWidth="1"/>
    <col min="1300" max="1300" width="1.6640625" style="680" customWidth="1"/>
    <col min="1301" max="1302" width="3.44140625" style="680" bestFit="1" customWidth="1"/>
    <col min="1303" max="1303" width="1.6640625" style="680" customWidth="1"/>
    <col min="1304" max="1305" width="3.44140625" style="680" bestFit="1" customWidth="1"/>
    <col min="1306" max="1306" width="1.6640625" style="680" customWidth="1"/>
    <col min="1307" max="1308" width="3.44140625" style="680" bestFit="1" customWidth="1"/>
    <col min="1309" max="1309" width="3.77734375" style="680" customWidth="1"/>
    <col min="1310" max="1310" width="0.44140625" style="680" customWidth="1"/>
    <col min="1311" max="1314" width="1.109375" style="680" customWidth="1"/>
    <col min="1315" max="1315" width="1.33203125" style="680" customWidth="1"/>
    <col min="1316" max="1316" width="1.21875" style="680" customWidth="1"/>
    <col min="1317" max="1317" width="1" style="680" customWidth="1"/>
    <col min="1318" max="1318" width="1.109375" style="680" customWidth="1"/>
    <col min="1319" max="1536" width="9" style="680"/>
    <col min="1537" max="1537" width="7.77734375" style="680" customWidth="1"/>
    <col min="1538" max="1538" width="3.44140625" style="680" customWidth="1"/>
    <col min="1539" max="1540" width="4.21875" style="680" bestFit="1" customWidth="1"/>
    <col min="1541" max="1541" width="1.6640625" style="680" customWidth="1"/>
    <col min="1542" max="1543" width="4.21875" style="680" bestFit="1" customWidth="1"/>
    <col min="1544" max="1544" width="1.6640625" style="680" customWidth="1"/>
    <col min="1545" max="1546" width="4.21875" style="680" bestFit="1" customWidth="1"/>
    <col min="1547" max="1547" width="1.6640625" style="680" customWidth="1"/>
    <col min="1548" max="1549" width="3.44140625" style="680" bestFit="1" customWidth="1"/>
    <col min="1550" max="1550" width="1.6640625" style="680" customWidth="1"/>
    <col min="1551" max="1552" width="3.44140625" style="680" bestFit="1" customWidth="1"/>
    <col min="1553" max="1553" width="1.6640625" style="680" customWidth="1"/>
    <col min="1554" max="1555" width="3.44140625" style="680" bestFit="1" customWidth="1"/>
    <col min="1556" max="1556" width="1.6640625" style="680" customWidth="1"/>
    <col min="1557" max="1558" width="3.44140625" style="680" bestFit="1" customWidth="1"/>
    <col min="1559" max="1559" width="1.6640625" style="680" customWidth="1"/>
    <col min="1560" max="1561" width="3.44140625" style="680" bestFit="1" customWidth="1"/>
    <col min="1562" max="1562" width="1.6640625" style="680" customWidth="1"/>
    <col min="1563" max="1564" width="3.44140625" style="680" bestFit="1" customWidth="1"/>
    <col min="1565" max="1565" width="3.77734375" style="680" customWidth="1"/>
    <col min="1566" max="1566" width="0.44140625" style="680" customWidth="1"/>
    <col min="1567" max="1570" width="1.109375" style="680" customWidth="1"/>
    <col min="1571" max="1571" width="1.33203125" style="680" customWidth="1"/>
    <col min="1572" max="1572" width="1.21875" style="680" customWidth="1"/>
    <col min="1573" max="1573" width="1" style="680" customWidth="1"/>
    <col min="1574" max="1574" width="1.109375" style="680" customWidth="1"/>
    <col min="1575" max="1792" width="9" style="680"/>
    <col min="1793" max="1793" width="7.77734375" style="680" customWidth="1"/>
    <col min="1794" max="1794" width="3.44140625" style="680" customWidth="1"/>
    <col min="1795" max="1796" width="4.21875" style="680" bestFit="1" customWidth="1"/>
    <col min="1797" max="1797" width="1.6640625" style="680" customWidth="1"/>
    <col min="1798" max="1799" width="4.21875" style="680" bestFit="1" customWidth="1"/>
    <col min="1800" max="1800" width="1.6640625" style="680" customWidth="1"/>
    <col min="1801" max="1802" width="4.21875" style="680" bestFit="1" customWidth="1"/>
    <col min="1803" max="1803" width="1.6640625" style="680" customWidth="1"/>
    <col min="1804" max="1805" width="3.44140625" style="680" bestFit="1" customWidth="1"/>
    <col min="1806" max="1806" width="1.6640625" style="680" customWidth="1"/>
    <col min="1807" max="1808" width="3.44140625" style="680" bestFit="1" customWidth="1"/>
    <col min="1809" max="1809" width="1.6640625" style="680" customWidth="1"/>
    <col min="1810" max="1811" width="3.44140625" style="680" bestFit="1" customWidth="1"/>
    <col min="1812" max="1812" width="1.6640625" style="680" customWidth="1"/>
    <col min="1813" max="1814" width="3.44140625" style="680" bestFit="1" customWidth="1"/>
    <col min="1815" max="1815" width="1.6640625" style="680" customWidth="1"/>
    <col min="1816" max="1817" width="3.44140625" style="680" bestFit="1" customWidth="1"/>
    <col min="1818" max="1818" width="1.6640625" style="680" customWidth="1"/>
    <col min="1819" max="1820" width="3.44140625" style="680" bestFit="1" customWidth="1"/>
    <col min="1821" max="1821" width="3.77734375" style="680" customWidth="1"/>
    <col min="1822" max="1822" width="0.44140625" style="680" customWidth="1"/>
    <col min="1823" max="1826" width="1.109375" style="680" customWidth="1"/>
    <col min="1827" max="1827" width="1.33203125" style="680" customWidth="1"/>
    <col min="1828" max="1828" width="1.21875" style="680" customWidth="1"/>
    <col min="1829" max="1829" width="1" style="680" customWidth="1"/>
    <col min="1830" max="1830" width="1.109375" style="680" customWidth="1"/>
    <col min="1831" max="2048" width="9" style="680"/>
    <col min="2049" max="2049" width="7.77734375" style="680" customWidth="1"/>
    <col min="2050" max="2050" width="3.44140625" style="680" customWidth="1"/>
    <col min="2051" max="2052" width="4.21875" style="680" bestFit="1" customWidth="1"/>
    <col min="2053" max="2053" width="1.6640625" style="680" customWidth="1"/>
    <col min="2054" max="2055" width="4.21875" style="680" bestFit="1" customWidth="1"/>
    <col min="2056" max="2056" width="1.6640625" style="680" customWidth="1"/>
    <col min="2057" max="2058" width="4.21875" style="680" bestFit="1" customWidth="1"/>
    <col min="2059" max="2059" width="1.6640625" style="680" customWidth="1"/>
    <col min="2060" max="2061" width="3.44140625" style="680" bestFit="1" customWidth="1"/>
    <col min="2062" max="2062" width="1.6640625" style="680" customWidth="1"/>
    <col min="2063" max="2064" width="3.44140625" style="680" bestFit="1" customWidth="1"/>
    <col min="2065" max="2065" width="1.6640625" style="680" customWidth="1"/>
    <col min="2066" max="2067" width="3.44140625" style="680" bestFit="1" customWidth="1"/>
    <col min="2068" max="2068" width="1.6640625" style="680" customWidth="1"/>
    <col min="2069" max="2070" width="3.44140625" style="680" bestFit="1" customWidth="1"/>
    <col min="2071" max="2071" width="1.6640625" style="680" customWidth="1"/>
    <col min="2072" max="2073" width="3.44140625" style="680" bestFit="1" customWidth="1"/>
    <col min="2074" max="2074" width="1.6640625" style="680" customWidth="1"/>
    <col min="2075" max="2076" width="3.44140625" style="680" bestFit="1" customWidth="1"/>
    <col min="2077" max="2077" width="3.77734375" style="680" customWidth="1"/>
    <col min="2078" max="2078" width="0.44140625" style="680" customWidth="1"/>
    <col min="2079" max="2082" width="1.109375" style="680" customWidth="1"/>
    <col min="2083" max="2083" width="1.33203125" style="680" customWidth="1"/>
    <col min="2084" max="2084" width="1.21875" style="680" customWidth="1"/>
    <col min="2085" max="2085" width="1" style="680" customWidth="1"/>
    <col min="2086" max="2086" width="1.109375" style="680" customWidth="1"/>
    <col min="2087" max="2304" width="9" style="680"/>
    <col min="2305" max="2305" width="7.77734375" style="680" customWidth="1"/>
    <col min="2306" max="2306" width="3.44140625" style="680" customWidth="1"/>
    <col min="2307" max="2308" width="4.21875" style="680" bestFit="1" customWidth="1"/>
    <col min="2309" max="2309" width="1.6640625" style="680" customWidth="1"/>
    <col min="2310" max="2311" width="4.21875" style="680" bestFit="1" customWidth="1"/>
    <col min="2312" max="2312" width="1.6640625" style="680" customWidth="1"/>
    <col min="2313" max="2314" width="4.21875" style="680" bestFit="1" customWidth="1"/>
    <col min="2315" max="2315" width="1.6640625" style="680" customWidth="1"/>
    <col min="2316" max="2317" width="3.44140625" style="680" bestFit="1" customWidth="1"/>
    <col min="2318" max="2318" width="1.6640625" style="680" customWidth="1"/>
    <col min="2319" max="2320" width="3.44140625" style="680" bestFit="1" customWidth="1"/>
    <col min="2321" max="2321" width="1.6640625" style="680" customWidth="1"/>
    <col min="2322" max="2323" width="3.44140625" style="680" bestFit="1" customWidth="1"/>
    <col min="2324" max="2324" width="1.6640625" style="680" customWidth="1"/>
    <col min="2325" max="2326" width="3.44140625" style="680" bestFit="1" customWidth="1"/>
    <col min="2327" max="2327" width="1.6640625" style="680" customWidth="1"/>
    <col min="2328" max="2329" width="3.44140625" style="680" bestFit="1" customWidth="1"/>
    <col min="2330" max="2330" width="1.6640625" style="680" customWidth="1"/>
    <col min="2331" max="2332" width="3.44140625" style="680" bestFit="1" customWidth="1"/>
    <col min="2333" max="2333" width="3.77734375" style="680" customWidth="1"/>
    <col min="2334" max="2334" width="0.44140625" style="680" customWidth="1"/>
    <col min="2335" max="2338" width="1.109375" style="680" customWidth="1"/>
    <col min="2339" max="2339" width="1.33203125" style="680" customWidth="1"/>
    <col min="2340" max="2340" width="1.21875" style="680" customWidth="1"/>
    <col min="2341" max="2341" width="1" style="680" customWidth="1"/>
    <col min="2342" max="2342" width="1.109375" style="680" customWidth="1"/>
    <col min="2343" max="2560" width="9" style="680"/>
    <col min="2561" max="2561" width="7.77734375" style="680" customWidth="1"/>
    <col min="2562" max="2562" width="3.44140625" style="680" customWidth="1"/>
    <col min="2563" max="2564" width="4.21875" style="680" bestFit="1" customWidth="1"/>
    <col min="2565" max="2565" width="1.6640625" style="680" customWidth="1"/>
    <col min="2566" max="2567" width="4.21875" style="680" bestFit="1" customWidth="1"/>
    <col min="2568" max="2568" width="1.6640625" style="680" customWidth="1"/>
    <col min="2569" max="2570" width="4.21875" style="680" bestFit="1" customWidth="1"/>
    <col min="2571" max="2571" width="1.6640625" style="680" customWidth="1"/>
    <col min="2572" max="2573" width="3.44140625" style="680" bestFit="1" customWidth="1"/>
    <col min="2574" max="2574" width="1.6640625" style="680" customWidth="1"/>
    <col min="2575" max="2576" width="3.44140625" style="680" bestFit="1" customWidth="1"/>
    <col min="2577" max="2577" width="1.6640625" style="680" customWidth="1"/>
    <col min="2578" max="2579" width="3.44140625" style="680" bestFit="1" customWidth="1"/>
    <col min="2580" max="2580" width="1.6640625" style="680" customWidth="1"/>
    <col min="2581" max="2582" width="3.44140625" style="680" bestFit="1" customWidth="1"/>
    <col min="2583" max="2583" width="1.6640625" style="680" customWidth="1"/>
    <col min="2584" max="2585" width="3.44140625" style="680" bestFit="1" customWidth="1"/>
    <col min="2586" max="2586" width="1.6640625" style="680" customWidth="1"/>
    <col min="2587" max="2588" width="3.44140625" style="680" bestFit="1" customWidth="1"/>
    <col min="2589" max="2589" width="3.77734375" style="680" customWidth="1"/>
    <col min="2590" max="2590" width="0.44140625" style="680" customWidth="1"/>
    <col min="2591" max="2594" width="1.109375" style="680" customWidth="1"/>
    <col min="2595" max="2595" width="1.33203125" style="680" customWidth="1"/>
    <col min="2596" max="2596" width="1.21875" style="680" customWidth="1"/>
    <col min="2597" max="2597" width="1" style="680" customWidth="1"/>
    <col min="2598" max="2598" width="1.109375" style="680" customWidth="1"/>
    <col min="2599" max="2816" width="9" style="680"/>
    <col min="2817" max="2817" width="7.77734375" style="680" customWidth="1"/>
    <col min="2818" max="2818" width="3.44140625" style="680" customWidth="1"/>
    <col min="2819" max="2820" width="4.21875" style="680" bestFit="1" customWidth="1"/>
    <col min="2821" max="2821" width="1.6640625" style="680" customWidth="1"/>
    <col min="2822" max="2823" width="4.21875" style="680" bestFit="1" customWidth="1"/>
    <col min="2824" max="2824" width="1.6640625" style="680" customWidth="1"/>
    <col min="2825" max="2826" width="4.21875" style="680" bestFit="1" customWidth="1"/>
    <col min="2827" max="2827" width="1.6640625" style="680" customWidth="1"/>
    <col min="2828" max="2829" width="3.44140625" style="680" bestFit="1" customWidth="1"/>
    <col min="2830" max="2830" width="1.6640625" style="680" customWidth="1"/>
    <col min="2831" max="2832" width="3.44140625" style="680" bestFit="1" customWidth="1"/>
    <col min="2833" max="2833" width="1.6640625" style="680" customWidth="1"/>
    <col min="2834" max="2835" width="3.44140625" style="680" bestFit="1" customWidth="1"/>
    <col min="2836" max="2836" width="1.6640625" style="680" customWidth="1"/>
    <col min="2837" max="2838" width="3.44140625" style="680" bestFit="1" customWidth="1"/>
    <col min="2839" max="2839" width="1.6640625" style="680" customWidth="1"/>
    <col min="2840" max="2841" width="3.44140625" style="680" bestFit="1" customWidth="1"/>
    <col min="2842" max="2842" width="1.6640625" style="680" customWidth="1"/>
    <col min="2843" max="2844" width="3.44140625" style="680" bestFit="1" customWidth="1"/>
    <col min="2845" max="2845" width="3.77734375" style="680" customWidth="1"/>
    <col min="2846" max="2846" width="0.44140625" style="680" customWidth="1"/>
    <col min="2847" max="2850" width="1.109375" style="680" customWidth="1"/>
    <col min="2851" max="2851" width="1.33203125" style="680" customWidth="1"/>
    <col min="2852" max="2852" width="1.21875" style="680" customWidth="1"/>
    <col min="2853" max="2853" width="1" style="680" customWidth="1"/>
    <col min="2854" max="2854" width="1.109375" style="680" customWidth="1"/>
    <col min="2855" max="3072" width="9" style="680"/>
    <col min="3073" max="3073" width="7.77734375" style="680" customWidth="1"/>
    <col min="3074" max="3074" width="3.44140625" style="680" customWidth="1"/>
    <col min="3075" max="3076" width="4.21875" style="680" bestFit="1" customWidth="1"/>
    <col min="3077" max="3077" width="1.6640625" style="680" customWidth="1"/>
    <col min="3078" max="3079" width="4.21875" style="680" bestFit="1" customWidth="1"/>
    <col min="3080" max="3080" width="1.6640625" style="680" customWidth="1"/>
    <col min="3081" max="3082" width="4.21875" style="680" bestFit="1" customWidth="1"/>
    <col min="3083" max="3083" width="1.6640625" style="680" customWidth="1"/>
    <col min="3084" max="3085" width="3.44140625" style="680" bestFit="1" customWidth="1"/>
    <col min="3086" max="3086" width="1.6640625" style="680" customWidth="1"/>
    <col min="3087" max="3088" width="3.44140625" style="680" bestFit="1" customWidth="1"/>
    <col min="3089" max="3089" width="1.6640625" style="680" customWidth="1"/>
    <col min="3090" max="3091" width="3.44140625" style="680" bestFit="1" customWidth="1"/>
    <col min="3092" max="3092" width="1.6640625" style="680" customWidth="1"/>
    <col min="3093" max="3094" width="3.44140625" style="680" bestFit="1" customWidth="1"/>
    <col min="3095" max="3095" width="1.6640625" style="680" customWidth="1"/>
    <col min="3096" max="3097" width="3.44140625" style="680" bestFit="1" customWidth="1"/>
    <col min="3098" max="3098" width="1.6640625" style="680" customWidth="1"/>
    <col min="3099" max="3100" width="3.44140625" style="680" bestFit="1" customWidth="1"/>
    <col min="3101" max="3101" width="3.77734375" style="680" customWidth="1"/>
    <col min="3102" max="3102" width="0.44140625" style="680" customWidth="1"/>
    <col min="3103" max="3106" width="1.109375" style="680" customWidth="1"/>
    <col min="3107" max="3107" width="1.33203125" style="680" customWidth="1"/>
    <col min="3108" max="3108" width="1.21875" style="680" customWidth="1"/>
    <col min="3109" max="3109" width="1" style="680" customWidth="1"/>
    <col min="3110" max="3110" width="1.109375" style="680" customWidth="1"/>
    <col min="3111" max="3328" width="9" style="680"/>
    <col min="3329" max="3329" width="7.77734375" style="680" customWidth="1"/>
    <col min="3330" max="3330" width="3.44140625" style="680" customWidth="1"/>
    <col min="3331" max="3332" width="4.21875" style="680" bestFit="1" customWidth="1"/>
    <col min="3333" max="3333" width="1.6640625" style="680" customWidth="1"/>
    <col min="3334" max="3335" width="4.21875" style="680" bestFit="1" customWidth="1"/>
    <col min="3336" max="3336" width="1.6640625" style="680" customWidth="1"/>
    <col min="3337" max="3338" width="4.21875" style="680" bestFit="1" customWidth="1"/>
    <col min="3339" max="3339" width="1.6640625" style="680" customWidth="1"/>
    <col min="3340" max="3341" width="3.44140625" style="680" bestFit="1" customWidth="1"/>
    <col min="3342" max="3342" width="1.6640625" style="680" customWidth="1"/>
    <col min="3343" max="3344" width="3.44140625" style="680" bestFit="1" customWidth="1"/>
    <col min="3345" max="3345" width="1.6640625" style="680" customWidth="1"/>
    <col min="3346" max="3347" width="3.44140625" style="680" bestFit="1" customWidth="1"/>
    <col min="3348" max="3348" width="1.6640625" style="680" customWidth="1"/>
    <col min="3349" max="3350" width="3.44140625" style="680" bestFit="1" customWidth="1"/>
    <col min="3351" max="3351" width="1.6640625" style="680" customWidth="1"/>
    <col min="3352" max="3353" width="3.44140625" style="680" bestFit="1" customWidth="1"/>
    <col min="3354" max="3354" width="1.6640625" style="680" customWidth="1"/>
    <col min="3355" max="3356" width="3.44140625" style="680" bestFit="1" customWidth="1"/>
    <col min="3357" max="3357" width="3.77734375" style="680" customWidth="1"/>
    <col min="3358" max="3358" width="0.44140625" style="680" customWidth="1"/>
    <col min="3359" max="3362" width="1.109375" style="680" customWidth="1"/>
    <col min="3363" max="3363" width="1.33203125" style="680" customWidth="1"/>
    <col min="3364" max="3364" width="1.21875" style="680" customWidth="1"/>
    <col min="3365" max="3365" width="1" style="680" customWidth="1"/>
    <col min="3366" max="3366" width="1.109375" style="680" customWidth="1"/>
    <col min="3367" max="3584" width="9" style="680"/>
    <col min="3585" max="3585" width="7.77734375" style="680" customWidth="1"/>
    <col min="3586" max="3586" width="3.44140625" style="680" customWidth="1"/>
    <col min="3587" max="3588" width="4.21875" style="680" bestFit="1" customWidth="1"/>
    <col min="3589" max="3589" width="1.6640625" style="680" customWidth="1"/>
    <col min="3590" max="3591" width="4.21875" style="680" bestFit="1" customWidth="1"/>
    <col min="3592" max="3592" width="1.6640625" style="680" customWidth="1"/>
    <col min="3593" max="3594" width="4.21875" style="680" bestFit="1" customWidth="1"/>
    <col min="3595" max="3595" width="1.6640625" style="680" customWidth="1"/>
    <col min="3596" max="3597" width="3.44140625" style="680" bestFit="1" customWidth="1"/>
    <col min="3598" max="3598" width="1.6640625" style="680" customWidth="1"/>
    <col min="3599" max="3600" width="3.44140625" style="680" bestFit="1" customWidth="1"/>
    <col min="3601" max="3601" width="1.6640625" style="680" customWidth="1"/>
    <col min="3602" max="3603" width="3.44140625" style="680" bestFit="1" customWidth="1"/>
    <col min="3604" max="3604" width="1.6640625" style="680" customWidth="1"/>
    <col min="3605" max="3606" width="3.44140625" style="680" bestFit="1" customWidth="1"/>
    <col min="3607" max="3607" width="1.6640625" style="680" customWidth="1"/>
    <col min="3608" max="3609" width="3.44140625" style="680" bestFit="1" customWidth="1"/>
    <col min="3610" max="3610" width="1.6640625" style="680" customWidth="1"/>
    <col min="3611" max="3612" width="3.44140625" style="680" bestFit="1" customWidth="1"/>
    <col min="3613" max="3613" width="3.77734375" style="680" customWidth="1"/>
    <col min="3614" max="3614" width="0.44140625" style="680" customWidth="1"/>
    <col min="3615" max="3618" width="1.109375" style="680" customWidth="1"/>
    <col min="3619" max="3619" width="1.33203125" style="680" customWidth="1"/>
    <col min="3620" max="3620" width="1.21875" style="680" customWidth="1"/>
    <col min="3621" max="3621" width="1" style="680" customWidth="1"/>
    <col min="3622" max="3622" width="1.109375" style="680" customWidth="1"/>
    <col min="3623" max="3840" width="9" style="680"/>
    <col min="3841" max="3841" width="7.77734375" style="680" customWidth="1"/>
    <col min="3842" max="3842" width="3.44140625" style="680" customWidth="1"/>
    <col min="3843" max="3844" width="4.21875" style="680" bestFit="1" customWidth="1"/>
    <col min="3845" max="3845" width="1.6640625" style="680" customWidth="1"/>
    <col min="3846" max="3847" width="4.21875" style="680" bestFit="1" customWidth="1"/>
    <col min="3848" max="3848" width="1.6640625" style="680" customWidth="1"/>
    <col min="3849" max="3850" width="4.21875" style="680" bestFit="1" customWidth="1"/>
    <col min="3851" max="3851" width="1.6640625" style="680" customWidth="1"/>
    <col min="3852" max="3853" width="3.44140625" style="680" bestFit="1" customWidth="1"/>
    <col min="3854" max="3854" width="1.6640625" style="680" customWidth="1"/>
    <col min="3855" max="3856" width="3.44140625" style="680" bestFit="1" customWidth="1"/>
    <col min="3857" max="3857" width="1.6640625" style="680" customWidth="1"/>
    <col min="3858" max="3859" width="3.44140625" style="680" bestFit="1" customWidth="1"/>
    <col min="3860" max="3860" width="1.6640625" style="680" customWidth="1"/>
    <col min="3861" max="3862" width="3.44140625" style="680" bestFit="1" customWidth="1"/>
    <col min="3863" max="3863" width="1.6640625" style="680" customWidth="1"/>
    <col min="3864" max="3865" width="3.44140625" style="680" bestFit="1" customWidth="1"/>
    <col min="3866" max="3866" width="1.6640625" style="680" customWidth="1"/>
    <col min="3867" max="3868" width="3.44140625" style="680" bestFit="1" customWidth="1"/>
    <col min="3869" max="3869" width="3.77734375" style="680" customWidth="1"/>
    <col min="3870" max="3870" width="0.44140625" style="680" customWidth="1"/>
    <col min="3871" max="3874" width="1.109375" style="680" customWidth="1"/>
    <col min="3875" max="3875" width="1.33203125" style="680" customWidth="1"/>
    <col min="3876" max="3876" width="1.21875" style="680" customWidth="1"/>
    <col min="3877" max="3877" width="1" style="680" customWidth="1"/>
    <col min="3878" max="3878" width="1.109375" style="680" customWidth="1"/>
    <col min="3879" max="4096" width="9" style="680"/>
    <col min="4097" max="4097" width="7.77734375" style="680" customWidth="1"/>
    <col min="4098" max="4098" width="3.44140625" style="680" customWidth="1"/>
    <col min="4099" max="4100" width="4.21875" style="680" bestFit="1" customWidth="1"/>
    <col min="4101" max="4101" width="1.6640625" style="680" customWidth="1"/>
    <col min="4102" max="4103" width="4.21875" style="680" bestFit="1" customWidth="1"/>
    <col min="4104" max="4104" width="1.6640625" style="680" customWidth="1"/>
    <col min="4105" max="4106" width="4.21875" style="680" bestFit="1" customWidth="1"/>
    <col min="4107" max="4107" width="1.6640625" style="680" customWidth="1"/>
    <col min="4108" max="4109" width="3.44140625" style="680" bestFit="1" customWidth="1"/>
    <col min="4110" max="4110" width="1.6640625" style="680" customWidth="1"/>
    <col min="4111" max="4112" width="3.44140625" style="680" bestFit="1" customWidth="1"/>
    <col min="4113" max="4113" width="1.6640625" style="680" customWidth="1"/>
    <col min="4114" max="4115" width="3.44140625" style="680" bestFit="1" customWidth="1"/>
    <col min="4116" max="4116" width="1.6640625" style="680" customWidth="1"/>
    <col min="4117" max="4118" width="3.44140625" style="680" bestFit="1" customWidth="1"/>
    <col min="4119" max="4119" width="1.6640625" style="680" customWidth="1"/>
    <col min="4120" max="4121" width="3.44140625" style="680" bestFit="1" customWidth="1"/>
    <col min="4122" max="4122" width="1.6640625" style="680" customWidth="1"/>
    <col min="4123" max="4124" width="3.44140625" style="680" bestFit="1" customWidth="1"/>
    <col min="4125" max="4125" width="3.77734375" style="680" customWidth="1"/>
    <col min="4126" max="4126" width="0.44140625" style="680" customWidth="1"/>
    <col min="4127" max="4130" width="1.109375" style="680" customWidth="1"/>
    <col min="4131" max="4131" width="1.33203125" style="680" customWidth="1"/>
    <col min="4132" max="4132" width="1.21875" style="680" customWidth="1"/>
    <col min="4133" max="4133" width="1" style="680" customWidth="1"/>
    <col min="4134" max="4134" width="1.109375" style="680" customWidth="1"/>
    <col min="4135" max="4352" width="9" style="680"/>
    <col min="4353" max="4353" width="7.77734375" style="680" customWidth="1"/>
    <col min="4354" max="4354" width="3.44140625" style="680" customWidth="1"/>
    <col min="4355" max="4356" width="4.21875" style="680" bestFit="1" customWidth="1"/>
    <col min="4357" max="4357" width="1.6640625" style="680" customWidth="1"/>
    <col min="4358" max="4359" width="4.21875" style="680" bestFit="1" customWidth="1"/>
    <col min="4360" max="4360" width="1.6640625" style="680" customWidth="1"/>
    <col min="4361" max="4362" width="4.21875" style="680" bestFit="1" customWidth="1"/>
    <col min="4363" max="4363" width="1.6640625" style="680" customWidth="1"/>
    <col min="4364" max="4365" width="3.44140625" style="680" bestFit="1" customWidth="1"/>
    <col min="4366" max="4366" width="1.6640625" style="680" customWidth="1"/>
    <col min="4367" max="4368" width="3.44140625" style="680" bestFit="1" customWidth="1"/>
    <col min="4369" max="4369" width="1.6640625" style="680" customWidth="1"/>
    <col min="4370" max="4371" width="3.44140625" style="680" bestFit="1" customWidth="1"/>
    <col min="4372" max="4372" width="1.6640625" style="680" customWidth="1"/>
    <col min="4373" max="4374" width="3.44140625" style="680" bestFit="1" customWidth="1"/>
    <col min="4375" max="4375" width="1.6640625" style="680" customWidth="1"/>
    <col min="4376" max="4377" width="3.44140625" style="680" bestFit="1" customWidth="1"/>
    <col min="4378" max="4378" width="1.6640625" style="680" customWidth="1"/>
    <col min="4379" max="4380" width="3.44140625" style="680" bestFit="1" customWidth="1"/>
    <col min="4381" max="4381" width="3.77734375" style="680" customWidth="1"/>
    <col min="4382" max="4382" width="0.44140625" style="680" customWidth="1"/>
    <col min="4383" max="4386" width="1.109375" style="680" customWidth="1"/>
    <col min="4387" max="4387" width="1.33203125" style="680" customWidth="1"/>
    <col min="4388" max="4388" width="1.21875" style="680" customWidth="1"/>
    <col min="4389" max="4389" width="1" style="680" customWidth="1"/>
    <col min="4390" max="4390" width="1.109375" style="680" customWidth="1"/>
    <col min="4391" max="4608" width="9" style="680"/>
    <col min="4609" max="4609" width="7.77734375" style="680" customWidth="1"/>
    <col min="4610" max="4610" width="3.44140625" style="680" customWidth="1"/>
    <col min="4611" max="4612" width="4.21875" style="680" bestFit="1" customWidth="1"/>
    <col min="4613" max="4613" width="1.6640625" style="680" customWidth="1"/>
    <col min="4614" max="4615" width="4.21875" style="680" bestFit="1" customWidth="1"/>
    <col min="4616" max="4616" width="1.6640625" style="680" customWidth="1"/>
    <col min="4617" max="4618" width="4.21875" style="680" bestFit="1" customWidth="1"/>
    <col min="4619" max="4619" width="1.6640625" style="680" customWidth="1"/>
    <col min="4620" max="4621" width="3.44140625" style="680" bestFit="1" customWidth="1"/>
    <col min="4622" max="4622" width="1.6640625" style="680" customWidth="1"/>
    <col min="4623" max="4624" width="3.44140625" style="680" bestFit="1" customWidth="1"/>
    <col min="4625" max="4625" width="1.6640625" style="680" customWidth="1"/>
    <col min="4626" max="4627" width="3.44140625" style="680" bestFit="1" customWidth="1"/>
    <col min="4628" max="4628" width="1.6640625" style="680" customWidth="1"/>
    <col min="4629" max="4630" width="3.44140625" style="680" bestFit="1" customWidth="1"/>
    <col min="4631" max="4631" width="1.6640625" style="680" customWidth="1"/>
    <col min="4632" max="4633" width="3.44140625" style="680" bestFit="1" customWidth="1"/>
    <col min="4634" max="4634" width="1.6640625" style="680" customWidth="1"/>
    <col min="4635" max="4636" width="3.44140625" style="680" bestFit="1" customWidth="1"/>
    <col min="4637" max="4637" width="3.77734375" style="680" customWidth="1"/>
    <col min="4638" max="4638" width="0.44140625" style="680" customWidth="1"/>
    <col min="4639" max="4642" width="1.109375" style="680" customWidth="1"/>
    <col min="4643" max="4643" width="1.33203125" style="680" customWidth="1"/>
    <col min="4644" max="4644" width="1.21875" style="680" customWidth="1"/>
    <col min="4645" max="4645" width="1" style="680" customWidth="1"/>
    <col min="4646" max="4646" width="1.109375" style="680" customWidth="1"/>
    <col min="4647" max="4864" width="9" style="680"/>
    <col min="4865" max="4865" width="7.77734375" style="680" customWidth="1"/>
    <col min="4866" max="4866" width="3.44140625" style="680" customWidth="1"/>
    <col min="4867" max="4868" width="4.21875" style="680" bestFit="1" customWidth="1"/>
    <col min="4869" max="4869" width="1.6640625" style="680" customWidth="1"/>
    <col min="4870" max="4871" width="4.21875" style="680" bestFit="1" customWidth="1"/>
    <col min="4872" max="4872" width="1.6640625" style="680" customWidth="1"/>
    <col min="4873" max="4874" width="4.21875" style="680" bestFit="1" customWidth="1"/>
    <col min="4875" max="4875" width="1.6640625" style="680" customWidth="1"/>
    <col min="4876" max="4877" width="3.44140625" style="680" bestFit="1" customWidth="1"/>
    <col min="4878" max="4878" width="1.6640625" style="680" customWidth="1"/>
    <col min="4879" max="4880" width="3.44140625" style="680" bestFit="1" customWidth="1"/>
    <col min="4881" max="4881" width="1.6640625" style="680" customWidth="1"/>
    <col min="4882" max="4883" width="3.44140625" style="680" bestFit="1" customWidth="1"/>
    <col min="4884" max="4884" width="1.6640625" style="680" customWidth="1"/>
    <col min="4885" max="4886" width="3.44140625" style="680" bestFit="1" customWidth="1"/>
    <col min="4887" max="4887" width="1.6640625" style="680" customWidth="1"/>
    <col min="4888" max="4889" width="3.44140625" style="680" bestFit="1" customWidth="1"/>
    <col min="4890" max="4890" width="1.6640625" style="680" customWidth="1"/>
    <col min="4891" max="4892" width="3.44140625" style="680" bestFit="1" customWidth="1"/>
    <col min="4893" max="4893" width="3.77734375" style="680" customWidth="1"/>
    <col min="4894" max="4894" width="0.44140625" style="680" customWidth="1"/>
    <col min="4895" max="4898" width="1.109375" style="680" customWidth="1"/>
    <col min="4899" max="4899" width="1.33203125" style="680" customWidth="1"/>
    <col min="4900" max="4900" width="1.21875" style="680" customWidth="1"/>
    <col min="4901" max="4901" width="1" style="680" customWidth="1"/>
    <col min="4902" max="4902" width="1.109375" style="680" customWidth="1"/>
    <col min="4903" max="5120" width="9" style="680"/>
    <col min="5121" max="5121" width="7.77734375" style="680" customWidth="1"/>
    <col min="5122" max="5122" width="3.44140625" style="680" customWidth="1"/>
    <col min="5123" max="5124" width="4.21875" style="680" bestFit="1" customWidth="1"/>
    <col min="5125" max="5125" width="1.6640625" style="680" customWidth="1"/>
    <col min="5126" max="5127" width="4.21875" style="680" bestFit="1" customWidth="1"/>
    <col min="5128" max="5128" width="1.6640625" style="680" customWidth="1"/>
    <col min="5129" max="5130" width="4.21875" style="680" bestFit="1" customWidth="1"/>
    <col min="5131" max="5131" width="1.6640625" style="680" customWidth="1"/>
    <col min="5132" max="5133" width="3.44140625" style="680" bestFit="1" customWidth="1"/>
    <col min="5134" max="5134" width="1.6640625" style="680" customWidth="1"/>
    <col min="5135" max="5136" width="3.44140625" style="680" bestFit="1" customWidth="1"/>
    <col min="5137" max="5137" width="1.6640625" style="680" customWidth="1"/>
    <col min="5138" max="5139" width="3.44140625" style="680" bestFit="1" customWidth="1"/>
    <col min="5140" max="5140" width="1.6640625" style="680" customWidth="1"/>
    <col min="5141" max="5142" width="3.44140625" style="680" bestFit="1" customWidth="1"/>
    <col min="5143" max="5143" width="1.6640625" style="680" customWidth="1"/>
    <col min="5144" max="5145" width="3.44140625" style="680" bestFit="1" customWidth="1"/>
    <col min="5146" max="5146" width="1.6640625" style="680" customWidth="1"/>
    <col min="5147" max="5148" width="3.44140625" style="680" bestFit="1" customWidth="1"/>
    <col min="5149" max="5149" width="3.77734375" style="680" customWidth="1"/>
    <col min="5150" max="5150" width="0.44140625" style="680" customWidth="1"/>
    <col min="5151" max="5154" width="1.109375" style="680" customWidth="1"/>
    <col min="5155" max="5155" width="1.33203125" style="680" customWidth="1"/>
    <col min="5156" max="5156" width="1.21875" style="680" customWidth="1"/>
    <col min="5157" max="5157" width="1" style="680" customWidth="1"/>
    <col min="5158" max="5158" width="1.109375" style="680" customWidth="1"/>
    <col min="5159" max="5376" width="9" style="680"/>
    <col min="5377" max="5377" width="7.77734375" style="680" customWidth="1"/>
    <col min="5378" max="5378" width="3.44140625" style="680" customWidth="1"/>
    <col min="5379" max="5380" width="4.21875" style="680" bestFit="1" customWidth="1"/>
    <col min="5381" max="5381" width="1.6640625" style="680" customWidth="1"/>
    <col min="5382" max="5383" width="4.21875" style="680" bestFit="1" customWidth="1"/>
    <col min="5384" max="5384" width="1.6640625" style="680" customWidth="1"/>
    <col min="5385" max="5386" width="4.21875" style="680" bestFit="1" customWidth="1"/>
    <col min="5387" max="5387" width="1.6640625" style="680" customWidth="1"/>
    <col min="5388" max="5389" width="3.44140625" style="680" bestFit="1" customWidth="1"/>
    <col min="5390" max="5390" width="1.6640625" style="680" customWidth="1"/>
    <col min="5391" max="5392" width="3.44140625" style="680" bestFit="1" customWidth="1"/>
    <col min="5393" max="5393" width="1.6640625" style="680" customWidth="1"/>
    <col min="5394" max="5395" width="3.44140625" style="680" bestFit="1" customWidth="1"/>
    <col min="5396" max="5396" width="1.6640625" style="680" customWidth="1"/>
    <col min="5397" max="5398" width="3.44140625" style="680" bestFit="1" customWidth="1"/>
    <col min="5399" max="5399" width="1.6640625" style="680" customWidth="1"/>
    <col min="5400" max="5401" width="3.44140625" style="680" bestFit="1" customWidth="1"/>
    <col min="5402" max="5402" width="1.6640625" style="680" customWidth="1"/>
    <col min="5403" max="5404" width="3.44140625" style="680" bestFit="1" customWidth="1"/>
    <col min="5405" max="5405" width="3.77734375" style="680" customWidth="1"/>
    <col min="5406" max="5406" width="0.44140625" style="680" customWidth="1"/>
    <col min="5407" max="5410" width="1.109375" style="680" customWidth="1"/>
    <col min="5411" max="5411" width="1.33203125" style="680" customWidth="1"/>
    <col min="5412" max="5412" width="1.21875" style="680" customWidth="1"/>
    <col min="5413" max="5413" width="1" style="680" customWidth="1"/>
    <col min="5414" max="5414" width="1.109375" style="680" customWidth="1"/>
    <col min="5415" max="5632" width="9" style="680"/>
    <col min="5633" max="5633" width="7.77734375" style="680" customWidth="1"/>
    <col min="5634" max="5634" width="3.44140625" style="680" customWidth="1"/>
    <col min="5635" max="5636" width="4.21875" style="680" bestFit="1" customWidth="1"/>
    <col min="5637" max="5637" width="1.6640625" style="680" customWidth="1"/>
    <col min="5638" max="5639" width="4.21875" style="680" bestFit="1" customWidth="1"/>
    <col min="5640" max="5640" width="1.6640625" style="680" customWidth="1"/>
    <col min="5641" max="5642" width="4.21875" style="680" bestFit="1" customWidth="1"/>
    <col min="5643" max="5643" width="1.6640625" style="680" customWidth="1"/>
    <col min="5644" max="5645" width="3.44140625" style="680" bestFit="1" customWidth="1"/>
    <col min="5646" max="5646" width="1.6640625" style="680" customWidth="1"/>
    <col min="5647" max="5648" width="3.44140625" style="680" bestFit="1" customWidth="1"/>
    <col min="5649" max="5649" width="1.6640625" style="680" customWidth="1"/>
    <col min="5650" max="5651" width="3.44140625" style="680" bestFit="1" customWidth="1"/>
    <col min="5652" max="5652" width="1.6640625" style="680" customWidth="1"/>
    <col min="5653" max="5654" width="3.44140625" style="680" bestFit="1" customWidth="1"/>
    <col min="5655" max="5655" width="1.6640625" style="680" customWidth="1"/>
    <col min="5656" max="5657" width="3.44140625" style="680" bestFit="1" customWidth="1"/>
    <col min="5658" max="5658" width="1.6640625" style="680" customWidth="1"/>
    <col min="5659" max="5660" width="3.44140625" style="680" bestFit="1" customWidth="1"/>
    <col min="5661" max="5661" width="3.77734375" style="680" customWidth="1"/>
    <col min="5662" max="5662" width="0.44140625" style="680" customWidth="1"/>
    <col min="5663" max="5666" width="1.109375" style="680" customWidth="1"/>
    <col min="5667" max="5667" width="1.33203125" style="680" customWidth="1"/>
    <col min="5668" max="5668" width="1.21875" style="680" customWidth="1"/>
    <col min="5669" max="5669" width="1" style="680" customWidth="1"/>
    <col min="5670" max="5670" width="1.109375" style="680" customWidth="1"/>
    <col min="5671" max="5888" width="9" style="680"/>
    <col min="5889" max="5889" width="7.77734375" style="680" customWidth="1"/>
    <col min="5890" max="5890" width="3.44140625" style="680" customWidth="1"/>
    <col min="5891" max="5892" width="4.21875" style="680" bestFit="1" customWidth="1"/>
    <col min="5893" max="5893" width="1.6640625" style="680" customWidth="1"/>
    <col min="5894" max="5895" width="4.21875" style="680" bestFit="1" customWidth="1"/>
    <col min="5896" max="5896" width="1.6640625" style="680" customWidth="1"/>
    <col min="5897" max="5898" width="4.21875" style="680" bestFit="1" customWidth="1"/>
    <col min="5899" max="5899" width="1.6640625" style="680" customWidth="1"/>
    <col min="5900" max="5901" width="3.44140625" style="680" bestFit="1" customWidth="1"/>
    <col min="5902" max="5902" width="1.6640625" style="680" customWidth="1"/>
    <col min="5903" max="5904" width="3.44140625" style="680" bestFit="1" customWidth="1"/>
    <col min="5905" max="5905" width="1.6640625" style="680" customWidth="1"/>
    <col min="5906" max="5907" width="3.44140625" style="680" bestFit="1" customWidth="1"/>
    <col min="5908" max="5908" width="1.6640625" style="680" customWidth="1"/>
    <col min="5909" max="5910" width="3.44140625" style="680" bestFit="1" customWidth="1"/>
    <col min="5911" max="5911" width="1.6640625" style="680" customWidth="1"/>
    <col min="5912" max="5913" width="3.44140625" style="680" bestFit="1" customWidth="1"/>
    <col min="5914" max="5914" width="1.6640625" style="680" customWidth="1"/>
    <col min="5915" max="5916" width="3.44140625" style="680" bestFit="1" customWidth="1"/>
    <col min="5917" max="5917" width="3.77734375" style="680" customWidth="1"/>
    <col min="5918" max="5918" width="0.44140625" style="680" customWidth="1"/>
    <col min="5919" max="5922" width="1.109375" style="680" customWidth="1"/>
    <col min="5923" max="5923" width="1.33203125" style="680" customWidth="1"/>
    <col min="5924" max="5924" width="1.21875" style="680" customWidth="1"/>
    <col min="5925" max="5925" width="1" style="680" customWidth="1"/>
    <col min="5926" max="5926" width="1.109375" style="680" customWidth="1"/>
    <col min="5927" max="6144" width="9" style="680"/>
    <col min="6145" max="6145" width="7.77734375" style="680" customWidth="1"/>
    <col min="6146" max="6146" width="3.44140625" style="680" customWidth="1"/>
    <col min="6147" max="6148" width="4.21875" style="680" bestFit="1" customWidth="1"/>
    <col min="6149" max="6149" width="1.6640625" style="680" customWidth="1"/>
    <col min="6150" max="6151" width="4.21875" style="680" bestFit="1" customWidth="1"/>
    <col min="6152" max="6152" width="1.6640625" style="680" customWidth="1"/>
    <col min="6153" max="6154" width="4.21875" style="680" bestFit="1" customWidth="1"/>
    <col min="6155" max="6155" width="1.6640625" style="680" customWidth="1"/>
    <col min="6156" max="6157" width="3.44140625" style="680" bestFit="1" customWidth="1"/>
    <col min="6158" max="6158" width="1.6640625" style="680" customWidth="1"/>
    <col min="6159" max="6160" width="3.44140625" style="680" bestFit="1" customWidth="1"/>
    <col min="6161" max="6161" width="1.6640625" style="680" customWidth="1"/>
    <col min="6162" max="6163" width="3.44140625" style="680" bestFit="1" customWidth="1"/>
    <col min="6164" max="6164" width="1.6640625" style="680" customWidth="1"/>
    <col min="6165" max="6166" width="3.44140625" style="680" bestFit="1" customWidth="1"/>
    <col min="6167" max="6167" width="1.6640625" style="680" customWidth="1"/>
    <col min="6168" max="6169" width="3.44140625" style="680" bestFit="1" customWidth="1"/>
    <col min="6170" max="6170" width="1.6640625" style="680" customWidth="1"/>
    <col min="6171" max="6172" width="3.44140625" style="680" bestFit="1" customWidth="1"/>
    <col min="6173" max="6173" width="3.77734375" style="680" customWidth="1"/>
    <col min="6174" max="6174" width="0.44140625" style="680" customWidth="1"/>
    <col min="6175" max="6178" width="1.109375" style="680" customWidth="1"/>
    <col min="6179" max="6179" width="1.33203125" style="680" customWidth="1"/>
    <col min="6180" max="6180" width="1.21875" style="680" customWidth="1"/>
    <col min="6181" max="6181" width="1" style="680" customWidth="1"/>
    <col min="6182" max="6182" width="1.109375" style="680" customWidth="1"/>
    <col min="6183" max="6400" width="9" style="680"/>
    <col min="6401" max="6401" width="7.77734375" style="680" customWidth="1"/>
    <col min="6402" max="6402" width="3.44140625" style="680" customWidth="1"/>
    <col min="6403" max="6404" width="4.21875" style="680" bestFit="1" customWidth="1"/>
    <col min="6405" max="6405" width="1.6640625" style="680" customWidth="1"/>
    <col min="6406" max="6407" width="4.21875" style="680" bestFit="1" customWidth="1"/>
    <col min="6408" max="6408" width="1.6640625" style="680" customWidth="1"/>
    <col min="6409" max="6410" width="4.21875" style="680" bestFit="1" customWidth="1"/>
    <col min="6411" max="6411" width="1.6640625" style="680" customWidth="1"/>
    <col min="6412" max="6413" width="3.44140625" style="680" bestFit="1" customWidth="1"/>
    <col min="6414" max="6414" width="1.6640625" style="680" customWidth="1"/>
    <col min="6415" max="6416" width="3.44140625" style="680" bestFit="1" customWidth="1"/>
    <col min="6417" max="6417" width="1.6640625" style="680" customWidth="1"/>
    <col min="6418" max="6419" width="3.44140625" style="680" bestFit="1" customWidth="1"/>
    <col min="6420" max="6420" width="1.6640625" style="680" customWidth="1"/>
    <col min="6421" max="6422" width="3.44140625" style="680" bestFit="1" customWidth="1"/>
    <col min="6423" max="6423" width="1.6640625" style="680" customWidth="1"/>
    <col min="6424" max="6425" width="3.44140625" style="680" bestFit="1" customWidth="1"/>
    <col min="6426" max="6426" width="1.6640625" style="680" customWidth="1"/>
    <col min="6427" max="6428" width="3.44140625" style="680" bestFit="1" customWidth="1"/>
    <col min="6429" max="6429" width="3.77734375" style="680" customWidth="1"/>
    <col min="6430" max="6430" width="0.44140625" style="680" customWidth="1"/>
    <col min="6431" max="6434" width="1.109375" style="680" customWidth="1"/>
    <col min="6435" max="6435" width="1.33203125" style="680" customWidth="1"/>
    <col min="6436" max="6436" width="1.21875" style="680" customWidth="1"/>
    <col min="6437" max="6437" width="1" style="680" customWidth="1"/>
    <col min="6438" max="6438" width="1.109375" style="680" customWidth="1"/>
    <col min="6439" max="6656" width="9" style="680"/>
    <col min="6657" max="6657" width="7.77734375" style="680" customWidth="1"/>
    <col min="6658" max="6658" width="3.44140625" style="680" customWidth="1"/>
    <col min="6659" max="6660" width="4.21875" style="680" bestFit="1" customWidth="1"/>
    <col min="6661" max="6661" width="1.6640625" style="680" customWidth="1"/>
    <col min="6662" max="6663" width="4.21875" style="680" bestFit="1" customWidth="1"/>
    <col min="6664" max="6664" width="1.6640625" style="680" customWidth="1"/>
    <col min="6665" max="6666" width="4.21875" style="680" bestFit="1" customWidth="1"/>
    <col min="6667" max="6667" width="1.6640625" style="680" customWidth="1"/>
    <col min="6668" max="6669" width="3.44140625" style="680" bestFit="1" customWidth="1"/>
    <col min="6670" max="6670" width="1.6640625" style="680" customWidth="1"/>
    <col min="6671" max="6672" width="3.44140625" style="680" bestFit="1" customWidth="1"/>
    <col min="6673" max="6673" width="1.6640625" style="680" customWidth="1"/>
    <col min="6674" max="6675" width="3.44140625" style="680" bestFit="1" customWidth="1"/>
    <col min="6676" max="6676" width="1.6640625" style="680" customWidth="1"/>
    <col min="6677" max="6678" width="3.44140625" style="680" bestFit="1" customWidth="1"/>
    <col min="6679" max="6679" width="1.6640625" style="680" customWidth="1"/>
    <col min="6680" max="6681" width="3.44140625" style="680" bestFit="1" customWidth="1"/>
    <col min="6682" max="6682" width="1.6640625" style="680" customWidth="1"/>
    <col min="6683" max="6684" width="3.44140625" style="680" bestFit="1" customWidth="1"/>
    <col min="6685" max="6685" width="3.77734375" style="680" customWidth="1"/>
    <col min="6686" max="6686" width="0.44140625" style="680" customWidth="1"/>
    <col min="6687" max="6690" width="1.109375" style="680" customWidth="1"/>
    <col min="6691" max="6691" width="1.33203125" style="680" customWidth="1"/>
    <col min="6692" max="6692" width="1.21875" style="680" customWidth="1"/>
    <col min="6693" max="6693" width="1" style="680" customWidth="1"/>
    <col min="6694" max="6694" width="1.109375" style="680" customWidth="1"/>
    <col min="6695" max="6912" width="9" style="680"/>
    <col min="6913" max="6913" width="7.77734375" style="680" customWidth="1"/>
    <col min="6914" max="6914" width="3.44140625" style="680" customWidth="1"/>
    <col min="6915" max="6916" width="4.21875" style="680" bestFit="1" customWidth="1"/>
    <col min="6917" max="6917" width="1.6640625" style="680" customWidth="1"/>
    <col min="6918" max="6919" width="4.21875" style="680" bestFit="1" customWidth="1"/>
    <col min="6920" max="6920" width="1.6640625" style="680" customWidth="1"/>
    <col min="6921" max="6922" width="4.21875" style="680" bestFit="1" customWidth="1"/>
    <col min="6923" max="6923" width="1.6640625" style="680" customWidth="1"/>
    <col min="6924" max="6925" width="3.44140625" style="680" bestFit="1" customWidth="1"/>
    <col min="6926" max="6926" width="1.6640625" style="680" customWidth="1"/>
    <col min="6927" max="6928" width="3.44140625" style="680" bestFit="1" customWidth="1"/>
    <col min="6929" max="6929" width="1.6640625" style="680" customWidth="1"/>
    <col min="6930" max="6931" width="3.44140625" style="680" bestFit="1" customWidth="1"/>
    <col min="6932" max="6932" width="1.6640625" style="680" customWidth="1"/>
    <col min="6933" max="6934" width="3.44140625" style="680" bestFit="1" customWidth="1"/>
    <col min="6935" max="6935" width="1.6640625" style="680" customWidth="1"/>
    <col min="6936" max="6937" width="3.44140625" style="680" bestFit="1" customWidth="1"/>
    <col min="6938" max="6938" width="1.6640625" style="680" customWidth="1"/>
    <col min="6939" max="6940" width="3.44140625" style="680" bestFit="1" customWidth="1"/>
    <col min="6941" max="6941" width="3.77734375" style="680" customWidth="1"/>
    <col min="6942" max="6942" width="0.44140625" style="680" customWidth="1"/>
    <col min="6943" max="6946" width="1.109375" style="680" customWidth="1"/>
    <col min="6947" max="6947" width="1.33203125" style="680" customWidth="1"/>
    <col min="6948" max="6948" width="1.21875" style="680" customWidth="1"/>
    <col min="6949" max="6949" width="1" style="680" customWidth="1"/>
    <col min="6950" max="6950" width="1.109375" style="680" customWidth="1"/>
    <col min="6951" max="7168" width="9" style="680"/>
    <col min="7169" max="7169" width="7.77734375" style="680" customWidth="1"/>
    <col min="7170" max="7170" width="3.44140625" style="680" customWidth="1"/>
    <col min="7171" max="7172" width="4.21875" style="680" bestFit="1" customWidth="1"/>
    <col min="7173" max="7173" width="1.6640625" style="680" customWidth="1"/>
    <col min="7174" max="7175" width="4.21875" style="680" bestFit="1" customWidth="1"/>
    <col min="7176" max="7176" width="1.6640625" style="680" customWidth="1"/>
    <col min="7177" max="7178" width="4.21875" style="680" bestFit="1" customWidth="1"/>
    <col min="7179" max="7179" width="1.6640625" style="680" customWidth="1"/>
    <col min="7180" max="7181" width="3.44140625" style="680" bestFit="1" customWidth="1"/>
    <col min="7182" max="7182" width="1.6640625" style="680" customWidth="1"/>
    <col min="7183" max="7184" width="3.44140625" style="680" bestFit="1" customWidth="1"/>
    <col min="7185" max="7185" width="1.6640625" style="680" customWidth="1"/>
    <col min="7186" max="7187" width="3.44140625" style="680" bestFit="1" customWidth="1"/>
    <col min="7188" max="7188" width="1.6640625" style="680" customWidth="1"/>
    <col min="7189" max="7190" width="3.44140625" style="680" bestFit="1" customWidth="1"/>
    <col min="7191" max="7191" width="1.6640625" style="680" customWidth="1"/>
    <col min="7192" max="7193" width="3.44140625" style="680" bestFit="1" customWidth="1"/>
    <col min="7194" max="7194" width="1.6640625" style="680" customWidth="1"/>
    <col min="7195" max="7196" width="3.44140625" style="680" bestFit="1" customWidth="1"/>
    <col min="7197" max="7197" width="3.77734375" style="680" customWidth="1"/>
    <col min="7198" max="7198" width="0.44140625" style="680" customWidth="1"/>
    <col min="7199" max="7202" width="1.109375" style="680" customWidth="1"/>
    <col min="7203" max="7203" width="1.33203125" style="680" customWidth="1"/>
    <col min="7204" max="7204" width="1.21875" style="680" customWidth="1"/>
    <col min="7205" max="7205" width="1" style="680" customWidth="1"/>
    <col min="7206" max="7206" width="1.109375" style="680" customWidth="1"/>
    <col min="7207" max="7424" width="9" style="680"/>
    <col min="7425" max="7425" width="7.77734375" style="680" customWidth="1"/>
    <col min="7426" max="7426" width="3.44140625" style="680" customWidth="1"/>
    <col min="7427" max="7428" width="4.21875" style="680" bestFit="1" customWidth="1"/>
    <col min="7429" max="7429" width="1.6640625" style="680" customWidth="1"/>
    <col min="7430" max="7431" width="4.21875" style="680" bestFit="1" customWidth="1"/>
    <col min="7432" max="7432" width="1.6640625" style="680" customWidth="1"/>
    <col min="7433" max="7434" width="4.21875" style="680" bestFit="1" customWidth="1"/>
    <col min="7435" max="7435" width="1.6640625" style="680" customWidth="1"/>
    <col min="7436" max="7437" width="3.44140625" style="680" bestFit="1" customWidth="1"/>
    <col min="7438" max="7438" width="1.6640625" style="680" customWidth="1"/>
    <col min="7439" max="7440" width="3.44140625" style="680" bestFit="1" customWidth="1"/>
    <col min="7441" max="7441" width="1.6640625" style="680" customWidth="1"/>
    <col min="7442" max="7443" width="3.44140625" style="680" bestFit="1" customWidth="1"/>
    <col min="7444" max="7444" width="1.6640625" style="680" customWidth="1"/>
    <col min="7445" max="7446" width="3.44140625" style="680" bestFit="1" customWidth="1"/>
    <col min="7447" max="7447" width="1.6640625" style="680" customWidth="1"/>
    <col min="7448" max="7449" width="3.44140625" style="680" bestFit="1" customWidth="1"/>
    <col min="7450" max="7450" width="1.6640625" style="680" customWidth="1"/>
    <col min="7451" max="7452" width="3.44140625" style="680" bestFit="1" customWidth="1"/>
    <col min="7453" max="7453" width="3.77734375" style="680" customWidth="1"/>
    <col min="7454" max="7454" width="0.44140625" style="680" customWidth="1"/>
    <col min="7455" max="7458" width="1.109375" style="680" customWidth="1"/>
    <col min="7459" max="7459" width="1.33203125" style="680" customWidth="1"/>
    <col min="7460" max="7460" width="1.21875" style="680" customWidth="1"/>
    <col min="7461" max="7461" width="1" style="680" customWidth="1"/>
    <col min="7462" max="7462" width="1.109375" style="680" customWidth="1"/>
    <col min="7463" max="7680" width="9" style="680"/>
    <col min="7681" max="7681" width="7.77734375" style="680" customWidth="1"/>
    <col min="7682" max="7682" width="3.44140625" style="680" customWidth="1"/>
    <col min="7683" max="7684" width="4.21875" style="680" bestFit="1" customWidth="1"/>
    <col min="7685" max="7685" width="1.6640625" style="680" customWidth="1"/>
    <col min="7686" max="7687" width="4.21875" style="680" bestFit="1" customWidth="1"/>
    <col min="7688" max="7688" width="1.6640625" style="680" customWidth="1"/>
    <col min="7689" max="7690" width="4.21875" style="680" bestFit="1" customWidth="1"/>
    <col min="7691" max="7691" width="1.6640625" style="680" customWidth="1"/>
    <col min="7692" max="7693" width="3.44140625" style="680" bestFit="1" customWidth="1"/>
    <col min="7694" max="7694" width="1.6640625" style="680" customWidth="1"/>
    <col min="7695" max="7696" width="3.44140625" style="680" bestFit="1" customWidth="1"/>
    <col min="7697" max="7697" width="1.6640625" style="680" customWidth="1"/>
    <col min="7698" max="7699" width="3.44140625" style="680" bestFit="1" customWidth="1"/>
    <col min="7700" max="7700" width="1.6640625" style="680" customWidth="1"/>
    <col min="7701" max="7702" width="3.44140625" style="680" bestFit="1" customWidth="1"/>
    <col min="7703" max="7703" width="1.6640625" style="680" customWidth="1"/>
    <col min="7704" max="7705" width="3.44140625" style="680" bestFit="1" customWidth="1"/>
    <col min="7706" max="7706" width="1.6640625" style="680" customWidth="1"/>
    <col min="7707" max="7708" width="3.44140625" style="680" bestFit="1" customWidth="1"/>
    <col min="7709" max="7709" width="3.77734375" style="680" customWidth="1"/>
    <col min="7710" max="7710" width="0.44140625" style="680" customWidth="1"/>
    <col min="7711" max="7714" width="1.109375" style="680" customWidth="1"/>
    <col min="7715" max="7715" width="1.33203125" style="680" customWidth="1"/>
    <col min="7716" max="7716" width="1.21875" style="680" customWidth="1"/>
    <col min="7717" max="7717" width="1" style="680" customWidth="1"/>
    <col min="7718" max="7718" width="1.109375" style="680" customWidth="1"/>
    <col min="7719" max="7936" width="9" style="680"/>
    <col min="7937" max="7937" width="7.77734375" style="680" customWidth="1"/>
    <col min="7938" max="7938" width="3.44140625" style="680" customWidth="1"/>
    <col min="7939" max="7940" width="4.21875" style="680" bestFit="1" customWidth="1"/>
    <col min="7941" max="7941" width="1.6640625" style="680" customWidth="1"/>
    <col min="7942" max="7943" width="4.21875" style="680" bestFit="1" customWidth="1"/>
    <col min="7944" max="7944" width="1.6640625" style="680" customWidth="1"/>
    <col min="7945" max="7946" width="4.21875" style="680" bestFit="1" customWidth="1"/>
    <col min="7947" max="7947" width="1.6640625" style="680" customWidth="1"/>
    <col min="7948" max="7949" width="3.44140625" style="680" bestFit="1" customWidth="1"/>
    <col min="7950" max="7950" width="1.6640625" style="680" customWidth="1"/>
    <col min="7951" max="7952" width="3.44140625" style="680" bestFit="1" customWidth="1"/>
    <col min="7953" max="7953" width="1.6640625" style="680" customWidth="1"/>
    <col min="7954" max="7955" width="3.44140625" style="680" bestFit="1" customWidth="1"/>
    <col min="7956" max="7956" width="1.6640625" style="680" customWidth="1"/>
    <col min="7957" max="7958" width="3.44140625" style="680" bestFit="1" customWidth="1"/>
    <col min="7959" max="7959" width="1.6640625" style="680" customWidth="1"/>
    <col min="7960" max="7961" width="3.44140625" style="680" bestFit="1" customWidth="1"/>
    <col min="7962" max="7962" width="1.6640625" style="680" customWidth="1"/>
    <col min="7963" max="7964" width="3.44140625" style="680" bestFit="1" customWidth="1"/>
    <col min="7965" max="7965" width="3.77734375" style="680" customWidth="1"/>
    <col min="7966" max="7966" width="0.44140625" style="680" customWidth="1"/>
    <col min="7967" max="7970" width="1.109375" style="680" customWidth="1"/>
    <col min="7971" max="7971" width="1.33203125" style="680" customWidth="1"/>
    <col min="7972" max="7972" width="1.21875" style="680" customWidth="1"/>
    <col min="7973" max="7973" width="1" style="680" customWidth="1"/>
    <col min="7974" max="7974" width="1.109375" style="680" customWidth="1"/>
    <col min="7975" max="8192" width="9" style="680"/>
    <col min="8193" max="8193" width="7.77734375" style="680" customWidth="1"/>
    <col min="8194" max="8194" width="3.44140625" style="680" customWidth="1"/>
    <col min="8195" max="8196" width="4.21875" style="680" bestFit="1" customWidth="1"/>
    <col min="8197" max="8197" width="1.6640625" style="680" customWidth="1"/>
    <col min="8198" max="8199" width="4.21875" style="680" bestFit="1" customWidth="1"/>
    <col min="8200" max="8200" width="1.6640625" style="680" customWidth="1"/>
    <col min="8201" max="8202" width="4.21875" style="680" bestFit="1" customWidth="1"/>
    <col min="8203" max="8203" width="1.6640625" style="680" customWidth="1"/>
    <col min="8204" max="8205" width="3.44140625" style="680" bestFit="1" customWidth="1"/>
    <col min="8206" max="8206" width="1.6640625" style="680" customWidth="1"/>
    <col min="8207" max="8208" width="3.44140625" style="680" bestFit="1" customWidth="1"/>
    <col min="8209" max="8209" width="1.6640625" style="680" customWidth="1"/>
    <col min="8210" max="8211" width="3.44140625" style="680" bestFit="1" customWidth="1"/>
    <col min="8212" max="8212" width="1.6640625" style="680" customWidth="1"/>
    <col min="8213" max="8214" width="3.44140625" style="680" bestFit="1" customWidth="1"/>
    <col min="8215" max="8215" width="1.6640625" style="680" customWidth="1"/>
    <col min="8216" max="8217" width="3.44140625" style="680" bestFit="1" customWidth="1"/>
    <col min="8218" max="8218" width="1.6640625" style="680" customWidth="1"/>
    <col min="8219" max="8220" width="3.44140625" style="680" bestFit="1" customWidth="1"/>
    <col min="8221" max="8221" width="3.77734375" style="680" customWidth="1"/>
    <col min="8222" max="8222" width="0.44140625" style="680" customWidth="1"/>
    <col min="8223" max="8226" width="1.109375" style="680" customWidth="1"/>
    <col min="8227" max="8227" width="1.33203125" style="680" customWidth="1"/>
    <col min="8228" max="8228" width="1.21875" style="680" customWidth="1"/>
    <col min="8229" max="8229" width="1" style="680" customWidth="1"/>
    <col min="8230" max="8230" width="1.109375" style="680" customWidth="1"/>
    <col min="8231" max="8448" width="9" style="680"/>
    <col min="8449" max="8449" width="7.77734375" style="680" customWidth="1"/>
    <col min="8450" max="8450" width="3.44140625" style="680" customWidth="1"/>
    <col min="8451" max="8452" width="4.21875" style="680" bestFit="1" customWidth="1"/>
    <col min="8453" max="8453" width="1.6640625" style="680" customWidth="1"/>
    <col min="8454" max="8455" width="4.21875" style="680" bestFit="1" customWidth="1"/>
    <col min="8456" max="8456" width="1.6640625" style="680" customWidth="1"/>
    <col min="8457" max="8458" width="4.21875" style="680" bestFit="1" customWidth="1"/>
    <col min="8459" max="8459" width="1.6640625" style="680" customWidth="1"/>
    <col min="8460" max="8461" width="3.44140625" style="680" bestFit="1" customWidth="1"/>
    <col min="8462" max="8462" width="1.6640625" style="680" customWidth="1"/>
    <col min="8463" max="8464" width="3.44140625" style="680" bestFit="1" customWidth="1"/>
    <col min="8465" max="8465" width="1.6640625" style="680" customWidth="1"/>
    <col min="8466" max="8467" width="3.44140625" style="680" bestFit="1" customWidth="1"/>
    <col min="8468" max="8468" width="1.6640625" style="680" customWidth="1"/>
    <col min="8469" max="8470" width="3.44140625" style="680" bestFit="1" customWidth="1"/>
    <col min="8471" max="8471" width="1.6640625" style="680" customWidth="1"/>
    <col min="8472" max="8473" width="3.44140625" style="680" bestFit="1" customWidth="1"/>
    <col min="8474" max="8474" width="1.6640625" style="680" customWidth="1"/>
    <col min="8475" max="8476" width="3.44140625" style="680" bestFit="1" customWidth="1"/>
    <col min="8477" max="8477" width="3.77734375" style="680" customWidth="1"/>
    <col min="8478" max="8478" width="0.44140625" style="680" customWidth="1"/>
    <col min="8479" max="8482" width="1.109375" style="680" customWidth="1"/>
    <col min="8483" max="8483" width="1.33203125" style="680" customWidth="1"/>
    <col min="8484" max="8484" width="1.21875" style="680" customWidth="1"/>
    <col min="8485" max="8485" width="1" style="680" customWidth="1"/>
    <col min="8486" max="8486" width="1.109375" style="680" customWidth="1"/>
    <col min="8487" max="8704" width="9" style="680"/>
    <col min="8705" max="8705" width="7.77734375" style="680" customWidth="1"/>
    <col min="8706" max="8706" width="3.44140625" style="680" customWidth="1"/>
    <col min="8707" max="8708" width="4.21875" style="680" bestFit="1" customWidth="1"/>
    <col min="8709" max="8709" width="1.6640625" style="680" customWidth="1"/>
    <col min="8710" max="8711" width="4.21875" style="680" bestFit="1" customWidth="1"/>
    <col min="8712" max="8712" width="1.6640625" style="680" customWidth="1"/>
    <col min="8713" max="8714" width="4.21875" style="680" bestFit="1" customWidth="1"/>
    <col min="8715" max="8715" width="1.6640625" style="680" customWidth="1"/>
    <col min="8716" max="8717" width="3.44140625" style="680" bestFit="1" customWidth="1"/>
    <col min="8718" max="8718" width="1.6640625" style="680" customWidth="1"/>
    <col min="8719" max="8720" width="3.44140625" style="680" bestFit="1" customWidth="1"/>
    <col min="8721" max="8721" width="1.6640625" style="680" customWidth="1"/>
    <col min="8722" max="8723" width="3.44140625" style="680" bestFit="1" customWidth="1"/>
    <col min="8724" max="8724" width="1.6640625" style="680" customWidth="1"/>
    <col min="8725" max="8726" width="3.44140625" style="680" bestFit="1" customWidth="1"/>
    <col min="8727" max="8727" width="1.6640625" style="680" customWidth="1"/>
    <col min="8728" max="8729" width="3.44140625" style="680" bestFit="1" customWidth="1"/>
    <col min="8730" max="8730" width="1.6640625" style="680" customWidth="1"/>
    <col min="8731" max="8732" width="3.44140625" style="680" bestFit="1" customWidth="1"/>
    <col min="8733" max="8733" width="3.77734375" style="680" customWidth="1"/>
    <col min="8734" max="8734" width="0.44140625" style="680" customWidth="1"/>
    <col min="8735" max="8738" width="1.109375" style="680" customWidth="1"/>
    <col min="8739" max="8739" width="1.33203125" style="680" customWidth="1"/>
    <col min="8740" max="8740" width="1.21875" style="680" customWidth="1"/>
    <col min="8741" max="8741" width="1" style="680" customWidth="1"/>
    <col min="8742" max="8742" width="1.109375" style="680" customWidth="1"/>
    <col min="8743" max="8960" width="9" style="680"/>
    <col min="8961" max="8961" width="7.77734375" style="680" customWidth="1"/>
    <col min="8962" max="8962" width="3.44140625" style="680" customWidth="1"/>
    <col min="8963" max="8964" width="4.21875" style="680" bestFit="1" customWidth="1"/>
    <col min="8965" max="8965" width="1.6640625" style="680" customWidth="1"/>
    <col min="8966" max="8967" width="4.21875" style="680" bestFit="1" customWidth="1"/>
    <col min="8968" max="8968" width="1.6640625" style="680" customWidth="1"/>
    <col min="8969" max="8970" width="4.21875" style="680" bestFit="1" customWidth="1"/>
    <col min="8971" max="8971" width="1.6640625" style="680" customWidth="1"/>
    <col min="8972" max="8973" width="3.44140625" style="680" bestFit="1" customWidth="1"/>
    <col min="8974" max="8974" width="1.6640625" style="680" customWidth="1"/>
    <col min="8975" max="8976" width="3.44140625" style="680" bestFit="1" customWidth="1"/>
    <col min="8977" max="8977" width="1.6640625" style="680" customWidth="1"/>
    <col min="8978" max="8979" width="3.44140625" style="680" bestFit="1" customWidth="1"/>
    <col min="8980" max="8980" width="1.6640625" style="680" customWidth="1"/>
    <col min="8981" max="8982" width="3.44140625" style="680" bestFit="1" customWidth="1"/>
    <col min="8983" max="8983" width="1.6640625" style="680" customWidth="1"/>
    <col min="8984" max="8985" width="3.44140625" style="680" bestFit="1" customWidth="1"/>
    <col min="8986" max="8986" width="1.6640625" style="680" customWidth="1"/>
    <col min="8987" max="8988" width="3.44140625" style="680" bestFit="1" customWidth="1"/>
    <col min="8989" max="8989" width="3.77734375" style="680" customWidth="1"/>
    <col min="8990" max="8990" width="0.44140625" style="680" customWidth="1"/>
    <col min="8991" max="8994" width="1.109375" style="680" customWidth="1"/>
    <col min="8995" max="8995" width="1.33203125" style="680" customWidth="1"/>
    <col min="8996" max="8996" width="1.21875" style="680" customWidth="1"/>
    <col min="8997" max="8997" width="1" style="680" customWidth="1"/>
    <col min="8998" max="8998" width="1.109375" style="680" customWidth="1"/>
    <col min="8999" max="9216" width="9" style="680"/>
    <col min="9217" max="9217" width="7.77734375" style="680" customWidth="1"/>
    <col min="9218" max="9218" width="3.44140625" style="680" customWidth="1"/>
    <col min="9219" max="9220" width="4.21875" style="680" bestFit="1" customWidth="1"/>
    <col min="9221" max="9221" width="1.6640625" style="680" customWidth="1"/>
    <col min="9222" max="9223" width="4.21875" style="680" bestFit="1" customWidth="1"/>
    <col min="9224" max="9224" width="1.6640625" style="680" customWidth="1"/>
    <col min="9225" max="9226" width="4.21875" style="680" bestFit="1" customWidth="1"/>
    <col min="9227" max="9227" width="1.6640625" style="680" customWidth="1"/>
    <col min="9228" max="9229" width="3.44140625" style="680" bestFit="1" customWidth="1"/>
    <col min="9230" max="9230" width="1.6640625" style="680" customWidth="1"/>
    <col min="9231" max="9232" width="3.44140625" style="680" bestFit="1" customWidth="1"/>
    <col min="9233" max="9233" width="1.6640625" style="680" customWidth="1"/>
    <col min="9234" max="9235" width="3.44140625" style="680" bestFit="1" customWidth="1"/>
    <col min="9236" max="9236" width="1.6640625" style="680" customWidth="1"/>
    <col min="9237" max="9238" width="3.44140625" style="680" bestFit="1" customWidth="1"/>
    <col min="9239" max="9239" width="1.6640625" style="680" customWidth="1"/>
    <col min="9240" max="9241" width="3.44140625" style="680" bestFit="1" customWidth="1"/>
    <col min="9242" max="9242" width="1.6640625" style="680" customWidth="1"/>
    <col min="9243" max="9244" width="3.44140625" style="680" bestFit="1" customWidth="1"/>
    <col min="9245" max="9245" width="3.77734375" style="680" customWidth="1"/>
    <col min="9246" max="9246" width="0.44140625" style="680" customWidth="1"/>
    <col min="9247" max="9250" width="1.109375" style="680" customWidth="1"/>
    <col min="9251" max="9251" width="1.33203125" style="680" customWidth="1"/>
    <col min="9252" max="9252" width="1.21875" style="680" customWidth="1"/>
    <col min="9253" max="9253" width="1" style="680" customWidth="1"/>
    <col min="9254" max="9254" width="1.109375" style="680" customWidth="1"/>
    <col min="9255" max="9472" width="9" style="680"/>
    <col min="9473" max="9473" width="7.77734375" style="680" customWidth="1"/>
    <col min="9474" max="9474" width="3.44140625" style="680" customWidth="1"/>
    <col min="9475" max="9476" width="4.21875" style="680" bestFit="1" customWidth="1"/>
    <col min="9477" max="9477" width="1.6640625" style="680" customWidth="1"/>
    <col min="9478" max="9479" width="4.21875" style="680" bestFit="1" customWidth="1"/>
    <col min="9480" max="9480" width="1.6640625" style="680" customWidth="1"/>
    <col min="9481" max="9482" width="4.21875" style="680" bestFit="1" customWidth="1"/>
    <col min="9483" max="9483" width="1.6640625" style="680" customWidth="1"/>
    <col min="9484" max="9485" width="3.44140625" style="680" bestFit="1" customWidth="1"/>
    <col min="9486" max="9486" width="1.6640625" style="680" customWidth="1"/>
    <col min="9487" max="9488" width="3.44140625" style="680" bestFit="1" customWidth="1"/>
    <col min="9489" max="9489" width="1.6640625" style="680" customWidth="1"/>
    <col min="9490" max="9491" width="3.44140625" style="680" bestFit="1" customWidth="1"/>
    <col min="9492" max="9492" width="1.6640625" style="680" customWidth="1"/>
    <col min="9493" max="9494" width="3.44140625" style="680" bestFit="1" customWidth="1"/>
    <col min="9495" max="9495" width="1.6640625" style="680" customWidth="1"/>
    <col min="9496" max="9497" width="3.44140625" style="680" bestFit="1" customWidth="1"/>
    <col min="9498" max="9498" width="1.6640625" style="680" customWidth="1"/>
    <col min="9499" max="9500" width="3.44140625" style="680" bestFit="1" customWidth="1"/>
    <col min="9501" max="9501" width="3.77734375" style="680" customWidth="1"/>
    <col min="9502" max="9502" width="0.44140625" style="680" customWidth="1"/>
    <col min="9503" max="9506" width="1.109375" style="680" customWidth="1"/>
    <col min="9507" max="9507" width="1.33203125" style="680" customWidth="1"/>
    <col min="9508" max="9508" width="1.21875" style="680" customWidth="1"/>
    <col min="9509" max="9509" width="1" style="680" customWidth="1"/>
    <col min="9510" max="9510" width="1.109375" style="680" customWidth="1"/>
    <col min="9511" max="9728" width="9" style="680"/>
    <col min="9729" max="9729" width="7.77734375" style="680" customWidth="1"/>
    <col min="9730" max="9730" width="3.44140625" style="680" customWidth="1"/>
    <col min="9731" max="9732" width="4.21875" style="680" bestFit="1" customWidth="1"/>
    <col min="9733" max="9733" width="1.6640625" style="680" customWidth="1"/>
    <col min="9734" max="9735" width="4.21875" style="680" bestFit="1" customWidth="1"/>
    <col min="9736" max="9736" width="1.6640625" style="680" customWidth="1"/>
    <col min="9737" max="9738" width="4.21875" style="680" bestFit="1" customWidth="1"/>
    <col min="9739" max="9739" width="1.6640625" style="680" customWidth="1"/>
    <col min="9740" max="9741" width="3.44140625" style="680" bestFit="1" customWidth="1"/>
    <col min="9742" max="9742" width="1.6640625" style="680" customWidth="1"/>
    <col min="9743" max="9744" width="3.44140625" style="680" bestFit="1" customWidth="1"/>
    <col min="9745" max="9745" width="1.6640625" style="680" customWidth="1"/>
    <col min="9746" max="9747" width="3.44140625" style="680" bestFit="1" customWidth="1"/>
    <col min="9748" max="9748" width="1.6640625" style="680" customWidth="1"/>
    <col min="9749" max="9750" width="3.44140625" style="680" bestFit="1" customWidth="1"/>
    <col min="9751" max="9751" width="1.6640625" style="680" customWidth="1"/>
    <col min="9752" max="9753" width="3.44140625" style="680" bestFit="1" customWidth="1"/>
    <col min="9754" max="9754" width="1.6640625" style="680" customWidth="1"/>
    <col min="9755" max="9756" width="3.44140625" style="680" bestFit="1" customWidth="1"/>
    <col min="9757" max="9757" width="3.77734375" style="680" customWidth="1"/>
    <col min="9758" max="9758" width="0.44140625" style="680" customWidth="1"/>
    <col min="9759" max="9762" width="1.109375" style="680" customWidth="1"/>
    <col min="9763" max="9763" width="1.33203125" style="680" customWidth="1"/>
    <col min="9764" max="9764" width="1.21875" style="680" customWidth="1"/>
    <col min="9765" max="9765" width="1" style="680" customWidth="1"/>
    <col min="9766" max="9766" width="1.109375" style="680" customWidth="1"/>
    <col min="9767" max="9984" width="9" style="680"/>
    <col min="9985" max="9985" width="7.77734375" style="680" customWidth="1"/>
    <col min="9986" max="9986" width="3.44140625" style="680" customWidth="1"/>
    <col min="9987" max="9988" width="4.21875" style="680" bestFit="1" customWidth="1"/>
    <col min="9989" max="9989" width="1.6640625" style="680" customWidth="1"/>
    <col min="9990" max="9991" width="4.21875" style="680" bestFit="1" customWidth="1"/>
    <col min="9992" max="9992" width="1.6640625" style="680" customWidth="1"/>
    <col min="9993" max="9994" width="4.21875" style="680" bestFit="1" customWidth="1"/>
    <col min="9995" max="9995" width="1.6640625" style="680" customWidth="1"/>
    <col min="9996" max="9997" width="3.44140625" style="680" bestFit="1" customWidth="1"/>
    <col min="9998" max="9998" width="1.6640625" style="680" customWidth="1"/>
    <col min="9999" max="10000" width="3.44140625" style="680" bestFit="1" customWidth="1"/>
    <col min="10001" max="10001" width="1.6640625" style="680" customWidth="1"/>
    <col min="10002" max="10003" width="3.44140625" style="680" bestFit="1" customWidth="1"/>
    <col min="10004" max="10004" width="1.6640625" style="680" customWidth="1"/>
    <col min="10005" max="10006" width="3.44140625" style="680" bestFit="1" customWidth="1"/>
    <col min="10007" max="10007" width="1.6640625" style="680" customWidth="1"/>
    <col min="10008" max="10009" width="3.44140625" style="680" bestFit="1" customWidth="1"/>
    <col min="10010" max="10010" width="1.6640625" style="680" customWidth="1"/>
    <col min="10011" max="10012" width="3.44140625" style="680" bestFit="1" customWidth="1"/>
    <col min="10013" max="10013" width="3.77734375" style="680" customWidth="1"/>
    <col min="10014" max="10014" width="0.44140625" style="680" customWidth="1"/>
    <col min="10015" max="10018" width="1.109375" style="680" customWidth="1"/>
    <col min="10019" max="10019" width="1.33203125" style="680" customWidth="1"/>
    <col min="10020" max="10020" width="1.21875" style="680" customWidth="1"/>
    <col min="10021" max="10021" width="1" style="680" customWidth="1"/>
    <col min="10022" max="10022" width="1.109375" style="680" customWidth="1"/>
    <col min="10023" max="10240" width="9" style="680"/>
    <col min="10241" max="10241" width="7.77734375" style="680" customWidth="1"/>
    <col min="10242" max="10242" width="3.44140625" style="680" customWidth="1"/>
    <col min="10243" max="10244" width="4.21875" style="680" bestFit="1" customWidth="1"/>
    <col min="10245" max="10245" width="1.6640625" style="680" customWidth="1"/>
    <col min="10246" max="10247" width="4.21875" style="680" bestFit="1" customWidth="1"/>
    <col min="10248" max="10248" width="1.6640625" style="680" customWidth="1"/>
    <col min="10249" max="10250" width="4.21875" style="680" bestFit="1" customWidth="1"/>
    <col min="10251" max="10251" width="1.6640625" style="680" customWidth="1"/>
    <col min="10252" max="10253" width="3.44140625" style="680" bestFit="1" customWidth="1"/>
    <col min="10254" max="10254" width="1.6640625" style="680" customWidth="1"/>
    <col min="10255" max="10256" width="3.44140625" style="680" bestFit="1" customWidth="1"/>
    <col min="10257" max="10257" width="1.6640625" style="680" customWidth="1"/>
    <col min="10258" max="10259" width="3.44140625" style="680" bestFit="1" customWidth="1"/>
    <col min="10260" max="10260" width="1.6640625" style="680" customWidth="1"/>
    <col min="10261" max="10262" width="3.44140625" style="680" bestFit="1" customWidth="1"/>
    <col min="10263" max="10263" width="1.6640625" style="680" customWidth="1"/>
    <col min="10264" max="10265" width="3.44140625" style="680" bestFit="1" customWidth="1"/>
    <col min="10266" max="10266" width="1.6640625" style="680" customWidth="1"/>
    <col min="10267" max="10268" width="3.44140625" style="680" bestFit="1" customWidth="1"/>
    <col min="10269" max="10269" width="3.77734375" style="680" customWidth="1"/>
    <col min="10270" max="10270" width="0.44140625" style="680" customWidth="1"/>
    <col min="10271" max="10274" width="1.109375" style="680" customWidth="1"/>
    <col min="10275" max="10275" width="1.33203125" style="680" customWidth="1"/>
    <col min="10276" max="10276" width="1.21875" style="680" customWidth="1"/>
    <col min="10277" max="10277" width="1" style="680" customWidth="1"/>
    <col min="10278" max="10278" width="1.109375" style="680" customWidth="1"/>
    <col min="10279" max="10496" width="9" style="680"/>
    <col min="10497" max="10497" width="7.77734375" style="680" customWidth="1"/>
    <col min="10498" max="10498" width="3.44140625" style="680" customWidth="1"/>
    <col min="10499" max="10500" width="4.21875" style="680" bestFit="1" customWidth="1"/>
    <col min="10501" max="10501" width="1.6640625" style="680" customWidth="1"/>
    <col min="10502" max="10503" width="4.21875" style="680" bestFit="1" customWidth="1"/>
    <col min="10504" max="10504" width="1.6640625" style="680" customWidth="1"/>
    <col min="10505" max="10506" width="4.21875" style="680" bestFit="1" customWidth="1"/>
    <col min="10507" max="10507" width="1.6640625" style="680" customWidth="1"/>
    <col min="10508" max="10509" width="3.44140625" style="680" bestFit="1" customWidth="1"/>
    <col min="10510" max="10510" width="1.6640625" style="680" customWidth="1"/>
    <col min="10511" max="10512" width="3.44140625" style="680" bestFit="1" customWidth="1"/>
    <col min="10513" max="10513" width="1.6640625" style="680" customWidth="1"/>
    <col min="10514" max="10515" width="3.44140625" style="680" bestFit="1" customWidth="1"/>
    <col min="10516" max="10516" width="1.6640625" style="680" customWidth="1"/>
    <col min="10517" max="10518" width="3.44140625" style="680" bestFit="1" customWidth="1"/>
    <col min="10519" max="10519" width="1.6640625" style="680" customWidth="1"/>
    <col min="10520" max="10521" width="3.44140625" style="680" bestFit="1" customWidth="1"/>
    <col min="10522" max="10522" width="1.6640625" style="680" customWidth="1"/>
    <col min="10523" max="10524" width="3.44140625" style="680" bestFit="1" customWidth="1"/>
    <col min="10525" max="10525" width="3.77734375" style="680" customWidth="1"/>
    <col min="10526" max="10526" width="0.44140625" style="680" customWidth="1"/>
    <col min="10527" max="10530" width="1.109375" style="680" customWidth="1"/>
    <col min="10531" max="10531" width="1.33203125" style="680" customWidth="1"/>
    <col min="10532" max="10532" width="1.21875" style="680" customWidth="1"/>
    <col min="10533" max="10533" width="1" style="680" customWidth="1"/>
    <col min="10534" max="10534" width="1.109375" style="680" customWidth="1"/>
    <col min="10535" max="10752" width="9" style="680"/>
    <col min="10753" max="10753" width="7.77734375" style="680" customWidth="1"/>
    <col min="10754" max="10754" width="3.44140625" style="680" customWidth="1"/>
    <col min="10755" max="10756" width="4.21875" style="680" bestFit="1" customWidth="1"/>
    <col min="10757" max="10757" width="1.6640625" style="680" customWidth="1"/>
    <col min="10758" max="10759" width="4.21875" style="680" bestFit="1" customWidth="1"/>
    <col min="10760" max="10760" width="1.6640625" style="680" customWidth="1"/>
    <col min="10761" max="10762" width="4.21875" style="680" bestFit="1" customWidth="1"/>
    <col min="10763" max="10763" width="1.6640625" style="680" customWidth="1"/>
    <col min="10764" max="10765" width="3.44140625" style="680" bestFit="1" customWidth="1"/>
    <col min="10766" max="10766" width="1.6640625" style="680" customWidth="1"/>
    <col min="10767" max="10768" width="3.44140625" style="680" bestFit="1" customWidth="1"/>
    <col min="10769" max="10769" width="1.6640625" style="680" customWidth="1"/>
    <col min="10770" max="10771" width="3.44140625" style="680" bestFit="1" customWidth="1"/>
    <col min="10772" max="10772" width="1.6640625" style="680" customWidth="1"/>
    <col min="10773" max="10774" width="3.44140625" style="680" bestFit="1" customWidth="1"/>
    <col min="10775" max="10775" width="1.6640625" style="680" customWidth="1"/>
    <col min="10776" max="10777" width="3.44140625" style="680" bestFit="1" customWidth="1"/>
    <col min="10778" max="10778" width="1.6640625" style="680" customWidth="1"/>
    <col min="10779" max="10780" width="3.44140625" style="680" bestFit="1" customWidth="1"/>
    <col min="10781" max="10781" width="3.77734375" style="680" customWidth="1"/>
    <col min="10782" max="10782" width="0.44140625" style="680" customWidth="1"/>
    <col min="10783" max="10786" width="1.109375" style="680" customWidth="1"/>
    <col min="10787" max="10787" width="1.33203125" style="680" customWidth="1"/>
    <col min="10788" max="10788" width="1.21875" style="680" customWidth="1"/>
    <col min="10789" max="10789" width="1" style="680" customWidth="1"/>
    <col min="10790" max="10790" width="1.109375" style="680" customWidth="1"/>
    <col min="10791" max="11008" width="9" style="680"/>
    <col min="11009" max="11009" width="7.77734375" style="680" customWidth="1"/>
    <col min="11010" max="11010" width="3.44140625" style="680" customWidth="1"/>
    <col min="11011" max="11012" width="4.21875" style="680" bestFit="1" customWidth="1"/>
    <col min="11013" max="11013" width="1.6640625" style="680" customWidth="1"/>
    <col min="11014" max="11015" width="4.21875" style="680" bestFit="1" customWidth="1"/>
    <col min="11016" max="11016" width="1.6640625" style="680" customWidth="1"/>
    <col min="11017" max="11018" width="4.21875" style="680" bestFit="1" customWidth="1"/>
    <col min="11019" max="11019" width="1.6640625" style="680" customWidth="1"/>
    <col min="11020" max="11021" width="3.44140625" style="680" bestFit="1" customWidth="1"/>
    <col min="11022" max="11022" width="1.6640625" style="680" customWidth="1"/>
    <col min="11023" max="11024" width="3.44140625" style="680" bestFit="1" customWidth="1"/>
    <col min="11025" max="11025" width="1.6640625" style="680" customWidth="1"/>
    <col min="11026" max="11027" width="3.44140625" style="680" bestFit="1" customWidth="1"/>
    <col min="11028" max="11028" width="1.6640625" style="680" customWidth="1"/>
    <col min="11029" max="11030" width="3.44140625" style="680" bestFit="1" customWidth="1"/>
    <col min="11031" max="11031" width="1.6640625" style="680" customWidth="1"/>
    <col min="11032" max="11033" width="3.44140625" style="680" bestFit="1" customWidth="1"/>
    <col min="11034" max="11034" width="1.6640625" style="680" customWidth="1"/>
    <col min="11035" max="11036" width="3.44140625" style="680" bestFit="1" customWidth="1"/>
    <col min="11037" max="11037" width="3.77734375" style="680" customWidth="1"/>
    <col min="11038" max="11038" width="0.44140625" style="680" customWidth="1"/>
    <col min="11039" max="11042" width="1.109375" style="680" customWidth="1"/>
    <col min="11043" max="11043" width="1.33203125" style="680" customWidth="1"/>
    <col min="11044" max="11044" width="1.21875" style="680" customWidth="1"/>
    <col min="11045" max="11045" width="1" style="680" customWidth="1"/>
    <col min="11046" max="11046" width="1.109375" style="680" customWidth="1"/>
    <col min="11047" max="11264" width="9" style="680"/>
    <col min="11265" max="11265" width="7.77734375" style="680" customWidth="1"/>
    <col min="11266" max="11266" width="3.44140625" style="680" customWidth="1"/>
    <col min="11267" max="11268" width="4.21875" style="680" bestFit="1" customWidth="1"/>
    <col min="11269" max="11269" width="1.6640625" style="680" customWidth="1"/>
    <col min="11270" max="11271" width="4.21875" style="680" bestFit="1" customWidth="1"/>
    <col min="11272" max="11272" width="1.6640625" style="680" customWidth="1"/>
    <col min="11273" max="11274" width="4.21875" style="680" bestFit="1" customWidth="1"/>
    <col min="11275" max="11275" width="1.6640625" style="680" customWidth="1"/>
    <col min="11276" max="11277" width="3.44140625" style="680" bestFit="1" customWidth="1"/>
    <col min="11278" max="11278" width="1.6640625" style="680" customWidth="1"/>
    <col min="11279" max="11280" width="3.44140625" style="680" bestFit="1" customWidth="1"/>
    <col min="11281" max="11281" width="1.6640625" style="680" customWidth="1"/>
    <col min="11282" max="11283" width="3.44140625" style="680" bestFit="1" customWidth="1"/>
    <col min="11284" max="11284" width="1.6640625" style="680" customWidth="1"/>
    <col min="11285" max="11286" width="3.44140625" style="680" bestFit="1" customWidth="1"/>
    <col min="11287" max="11287" width="1.6640625" style="680" customWidth="1"/>
    <col min="11288" max="11289" width="3.44140625" style="680" bestFit="1" customWidth="1"/>
    <col min="11290" max="11290" width="1.6640625" style="680" customWidth="1"/>
    <col min="11291" max="11292" width="3.44140625" style="680" bestFit="1" customWidth="1"/>
    <col min="11293" max="11293" width="3.77734375" style="680" customWidth="1"/>
    <col min="11294" max="11294" width="0.44140625" style="680" customWidth="1"/>
    <col min="11295" max="11298" width="1.109375" style="680" customWidth="1"/>
    <col min="11299" max="11299" width="1.33203125" style="680" customWidth="1"/>
    <col min="11300" max="11300" width="1.21875" style="680" customWidth="1"/>
    <col min="11301" max="11301" width="1" style="680" customWidth="1"/>
    <col min="11302" max="11302" width="1.109375" style="680" customWidth="1"/>
    <col min="11303" max="11520" width="9" style="680"/>
    <col min="11521" max="11521" width="7.77734375" style="680" customWidth="1"/>
    <col min="11522" max="11522" width="3.44140625" style="680" customWidth="1"/>
    <col min="11523" max="11524" width="4.21875" style="680" bestFit="1" customWidth="1"/>
    <col min="11525" max="11525" width="1.6640625" style="680" customWidth="1"/>
    <col min="11526" max="11527" width="4.21875" style="680" bestFit="1" customWidth="1"/>
    <col min="11528" max="11528" width="1.6640625" style="680" customWidth="1"/>
    <col min="11529" max="11530" width="4.21875" style="680" bestFit="1" customWidth="1"/>
    <col min="11531" max="11531" width="1.6640625" style="680" customWidth="1"/>
    <col min="11532" max="11533" width="3.44140625" style="680" bestFit="1" customWidth="1"/>
    <col min="11534" max="11534" width="1.6640625" style="680" customWidth="1"/>
    <col min="11535" max="11536" width="3.44140625" style="680" bestFit="1" customWidth="1"/>
    <col min="11537" max="11537" width="1.6640625" style="680" customWidth="1"/>
    <col min="11538" max="11539" width="3.44140625" style="680" bestFit="1" customWidth="1"/>
    <col min="11540" max="11540" width="1.6640625" style="680" customWidth="1"/>
    <col min="11541" max="11542" width="3.44140625" style="680" bestFit="1" customWidth="1"/>
    <col min="11543" max="11543" width="1.6640625" style="680" customWidth="1"/>
    <col min="11544" max="11545" width="3.44140625" style="680" bestFit="1" customWidth="1"/>
    <col min="11546" max="11546" width="1.6640625" style="680" customWidth="1"/>
    <col min="11547" max="11548" width="3.44140625" style="680" bestFit="1" customWidth="1"/>
    <col min="11549" max="11549" width="3.77734375" style="680" customWidth="1"/>
    <col min="11550" max="11550" width="0.44140625" style="680" customWidth="1"/>
    <col min="11551" max="11554" width="1.109375" style="680" customWidth="1"/>
    <col min="11555" max="11555" width="1.33203125" style="680" customWidth="1"/>
    <col min="11556" max="11556" width="1.21875" style="680" customWidth="1"/>
    <col min="11557" max="11557" width="1" style="680" customWidth="1"/>
    <col min="11558" max="11558" width="1.109375" style="680" customWidth="1"/>
    <col min="11559" max="11776" width="9" style="680"/>
    <col min="11777" max="11777" width="7.77734375" style="680" customWidth="1"/>
    <col min="11778" max="11778" width="3.44140625" style="680" customWidth="1"/>
    <col min="11779" max="11780" width="4.21875" style="680" bestFit="1" customWidth="1"/>
    <col min="11781" max="11781" width="1.6640625" style="680" customWidth="1"/>
    <col min="11782" max="11783" width="4.21875" style="680" bestFit="1" customWidth="1"/>
    <col min="11784" max="11784" width="1.6640625" style="680" customWidth="1"/>
    <col min="11785" max="11786" width="4.21875" style="680" bestFit="1" customWidth="1"/>
    <col min="11787" max="11787" width="1.6640625" style="680" customWidth="1"/>
    <col min="11788" max="11789" width="3.44140625" style="680" bestFit="1" customWidth="1"/>
    <col min="11790" max="11790" width="1.6640625" style="680" customWidth="1"/>
    <col min="11791" max="11792" width="3.44140625" style="680" bestFit="1" customWidth="1"/>
    <col min="11793" max="11793" width="1.6640625" style="680" customWidth="1"/>
    <col min="11794" max="11795" width="3.44140625" style="680" bestFit="1" customWidth="1"/>
    <col min="11796" max="11796" width="1.6640625" style="680" customWidth="1"/>
    <col min="11797" max="11798" width="3.44140625" style="680" bestFit="1" customWidth="1"/>
    <col min="11799" max="11799" width="1.6640625" style="680" customWidth="1"/>
    <col min="11800" max="11801" width="3.44140625" style="680" bestFit="1" customWidth="1"/>
    <col min="11802" max="11802" width="1.6640625" style="680" customWidth="1"/>
    <col min="11803" max="11804" width="3.44140625" style="680" bestFit="1" customWidth="1"/>
    <col min="11805" max="11805" width="3.77734375" style="680" customWidth="1"/>
    <col min="11806" max="11806" width="0.44140625" style="680" customWidth="1"/>
    <col min="11807" max="11810" width="1.109375" style="680" customWidth="1"/>
    <col min="11811" max="11811" width="1.33203125" style="680" customWidth="1"/>
    <col min="11812" max="11812" width="1.21875" style="680" customWidth="1"/>
    <col min="11813" max="11813" width="1" style="680" customWidth="1"/>
    <col min="11814" max="11814" width="1.109375" style="680" customWidth="1"/>
    <col min="11815" max="12032" width="9" style="680"/>
    <col min="12033" max="12033" width="7.77734375" style="680" customWidth="1"/>
    <col min="12034" max="12034" width="3.44140625" style="680" customWidth="1"/>
    <col min="12035" max="12036" width="4.21875" style="680" bestFit="1" customWidth="1"/>
    <col min="12037" max="12037" width="1.6640625" style="680" customWidth="1"/>
    <col min="12038" max="12039" width="4.21875" style="680" bestFit="1" customWidth="1"/>
    <col min="12040" max="12040" width="1.6640625" style="680" customWidth="1"/>
    <col min="12041" max="12042" width="4.21875" style="680" bestFit="1" customWidth="1"/>
    <col min="12043" max="12043" width="1.6640625" style="680" customWidth="1"/>
    <col min="12044" max="12045" width="3.44140625" style="680" bestFit="1" customWidth="1"/>
    <col min="12046" max="12046" width="1.6640625" style="680" customWidth="1"/>
    <col min="12047" max="12048" width="3.44140625" style="680" bestFit="1" customWidth="1"/>
    <col min="12049" max="12049" width="1.6640625" style="680" customWidth="1"/>
    <col min="12050" max="12051" width="3.44140625" style="680" bestFit="1" customWidth="1"/>
    <col min="12052" max="12052" width="1.6640625" style="680" customWidth="1"/>
    <col min="12053" max="12054" width="3.44140625" style="680" bestFit="1" customWidth="1"/>
    <col min="12055" max="12055" width="1.6640625" style="680" customWidth="1"/>
    <col min="12056" max="12057" width="3.44140625" style="680" bestFit="1" customWidth="1"/>
    <col min="12058" max="12058" width="1.6640625" style="680" customWidth="1"/>
    <col min="12059" max="12060" width="3.44140625" style="680" bestFit="1" customWidth="1"/>
    <col min="12061" max="12061" width="3.77734375" style="680" customWidth="1"/>
    <col min="12062" max="12062" width="0.44140625" style="680" customWidth="1"/>
    <col min="12063" max="12066" width="1.109375" style="680" customWidth="1"/>
    <col min="12067" max="12067" width="1.33203125" style="680" customWidth="1"/>
    <col min="12068" max="12068" width="1.21875" style="680" customWidth="1"/>
    <col min="12069" max="12069" width="1" style="680" customWidth="1"/>
    <col min="12070" max="12070" width="1.109375" style="680" customWidth="1"/>
    <col min="12071" max="12288" width="9" style="680"/>
    <col min="12289" max="12289" width="7.77734375" style="680" customWidth="1"/>
    <col min="12290" max="12290" width="3.44140625" style="680" customWidth="1"/>
    <col min="12291" max="12292" width="4.21875" style="680" bestFit="1" customWidth="1"/>
    <col min="12293" max="12293" width="1.6640625" style="680" customWidth="1"/>
    <col min="12294" max="12295" width="4.21875" style="680" bestFit="1" customWidth="1"/>
    <col min="12296" max="12296" width="1.6640625" style="680" customWidth="1"/>
    <col min="12297" max="12298" width="4.21875" style="680" bestFit="1" customWidth="1"/>
    <col min="12299" max="12299" width="1.6640625" style="680" customWidth="1"/>
    <col min="12300" max="12301" width="3.44140625" style="680" bestFit="1" customWidth="1"/>
    <col min="12302" max="12302" width="1.6640625" style="680" customWidth="1"/>
    <col min="12303" max="12304" width="3.44140625" style="680" bestFit="1" customWidth="1"/>
    <col min="12305" max="12305" width="1.6640625" style="680" customWidth="1"/>
    <col min="12306" max="12307" width="3.44140625" style="680" bestFit="1" customWidth="1"/>
    <col min="12308" max="12308" width="1.6640625" style="680" customWidth="1"/>
    <col min="12309" max="12310" width="3.44140625" style="680" bestFit="1" customWidth="1"/>
    <col min="12311" max="12311" width="1.6640625" style="680" customWidth="1"/>
    <col min="12312" max="12313" width="3.44140625" style="680" bestFit="1" customWidth="1"/>
    <col min="12314" max="12314" width="1.6640625" style="680" customWidth="1"/>
    <col min="12315" max="12316" width="3.44140625" style="680" bestFit="1" customWidth="1"/>
    <col min="12317" max="12317" width="3.77734375" style="680" customWidth="1"/>
    <col min="12318" max="12318" width="0.44140625" style="680" customWidth="1"/>
    <col min="12319" max="12322" width="1.109375" style="680" customWidth="1"/>
    <col min="12323" max="12323" width="1.33203125" style="680" customWidth="1"/>
    <col min="12324" max="12324" width="1.21875" style="680" customWidth="1"/>
    <col min="12325" max="12325" width="1" style="680" customWidth="1"/>
    <col min="12326" max="12326" width="1.109375" style="680" customWidth="1"/>
    <col min="12327" max="12544" width="9" style="680"/>
    <col min="12545" max="12545" width="7.77734375" style="680" customWidth="1"/>
    <col min="12546" max="12546" width="3.44140625" style="680" customWidth="1"/>
    <col min="12547" max="12548" width="4.21875" style="680" bestFit="1" customWidth="1"/>
    <col min="12549" max="12549" width="1.6640625" style="680" customWidth="1"/>
    <col min="12550" max="12551" width="4.21875" style="680" bestFit="1" customWidth="1"/>
    <col min="12552" max="12552" width="1.6640625" style="680" customWidth="1"/>
    <col min="12553" max="12554" width="4.21875" style="680" bestFit="1" customWidth="1"/>
    <col min="12555" max="12555" width="1.6640625" style="680" customWidth="1"/>
    <col min="12556" max="12557" width="3.44140625" style="680" bestFit="1" customWidth="1"/>
    <col min="12558" max="12558" width="1.6640625" style="680" customWidth="1"/>
    <col min="12559" max="12560" width="3.44140625" style="680" bestFit="1" customWidth="1"/>
    <col min="12561" max="12561" width="1.6640625" style="680" customWidth="1"/>
    <col min="12562" max="12563" width="3.44140625" style="680" bestFit="1" customWidth="1"/>
    <col min="12564" max="12564" width="1.6640625" style="680" customWidth="1"/>
    <col min="12565" max="12566" width="3.44140625" style="680" bestFit="1" customWidth="1"/>
    <col min="12567" max="12567" width="1.6640625" style="680" customWidth="1"/>
    <col min="12568" max="12569" width="3.44140625" style="680" bestFit="1" customWidth="1"/>
    <col min="12570" max="12570" width="1.6640625" style="680" customWidth="1"/>
    <col min="12571" max="12572" width="3.44140625" style="680" bestFit="1" customWidth="1"/>
    <col min="12573" max="12573" width="3.77734375" style="680" customWidth="1"/>
    <col min="12574" max="12574" width="0.44140625" style="680" customWidth="1"/>
    <col min="12575" max="12578" width="1.109375" style="680" customWidth="1"/>
    <col min="12579" max="12579" width="1.33203125" style="680" customWidth="1"/>
    <col min="12580" max="12580" width="1.21875" style="680" customWidth="1"/>
    <col min="12581" max="12581" width="1" style="680" customWidth="1"/>
    <col min="12582" max="12582" width="1.109375" style="680" customWidth="1"/>
    <col min="12583" max="12800" width="9" style="680"/>
    <col min="12801" max="12801" width="7.77734375" style="680" customWidth="1"/>
    <col min="12802" max="12802" width="3.44140625" style="680" customWidth="1"/>
    <col min="12803" max="12804" width="4.21875" style="680" bestFit="1" customWidth="1"/>
    <col min="12805" max="12805" width="1.6640625" style="680" customWidth="1"/>
    <col min="12806" max="12807" width="4.21875" style="680" bestFit="1" customWidth="1"/>
    <col min="12808" max="12808" width="1.6640625" style="680" customWidth="1"/>
    <col min="12809" max="12810" width="4.21875" style="680" bestFit="1" customWidth="1"/>
    <col min="12811" max="12811" width="1.6640625" style="680" customWidth="1"/>
    <col min="12812" max="12813" width="3.44140625" style="680" bestFit="1" customWidth="1"/>
    <col min="12814" max="12814" width="1.6640625" style="680" customWidth="1"/>
    <col min="12815" max="12816" width="3.44140625" style="680" bestFit="1" customWidth="1"/>
    <col min="12817" max="12817" width="1.6640625" style="680" customWidth="1"/>
    <col min="12818" max="12819" width="3.44140625" style="680" bestFit="1" customWidth="1"/>
    <col min="12820" max="12820" width="1.6640625" style="680" customWidth="1"/>
    <col min="12821" max="12822" width="3.44140625" style="680" bestFit="1" customWidth="1"/>
    <col min="12823" max="12823" width="1.6640625" style="680" customWidth="1"/>
    <col min="12824" max="12825" width="3.44140625" style="680" bestFit="1" customWidth="1"/>
    <col min="12826" max="12826" width="1.6640625" style="680" customWidth="1"/>
    <col min="12827" max="12828" width="3.44140625" style="680" bestFit="1" customWidth="1"/>
    <col min="12829" max="12829" width="3.77734375" style="680" customWidth="1"/>
    <col min="12830" max="12830" width="0.44140625" style="680" customWidth="1"/>
    <col min="12831" max="12834" width="1.109375" style="680" customWidth="1"/>
    <col min="12835" max="12835" width="1.33203125" style="680" customWidth="1"/>
    <col min="12836" max="12836" width="1.21875" style="680" customWidth="1"/>
    <col min="12837" max="12837" width="1" style="680" customWidth="1"/>
    <col min="12838" max="12838" width="1.109375" style="680" customWidth="1"/>
    <col min="12839" max="13056" width="9" style="680"/>
    <col min="13057" max="13057" width="7.77734375" style="680" customWidth="1"/>
    <col min="13058" max="13058" width="3.44140625" style="680" customWidth="1"/>
    <col min="13059" max="13060" width="4.21875" style="680" bestFit="1" customWidth="1"/>
    <col min="13061" max="13061" width="1.6640625" style="680" customWidth="1"/>
    <col min="13062" max="13063" width="4.21875" style="680" bestFit="1" customWidth="1"/>
    <col min="13064" max="13064" width="1.6640625" style="680" customWidth="1"/>
    <col min="13065" max="13066" width="4.21875" style="680" bestFit="1" customWidth="1"/>
    <col min="13067" max="13067" width="1.6640625" style="680" customWidth="1"/>
    <col min="13068" max="13069" width="3.44140625" style="680" bestFit="1" customWidth="1"/>
    <col min="13070" max="13070" width="1.6640625" style="680" customWidth="1"/>
    <col min="13071" max="13072" width="3.44140625" style="680" bestFit="1" customWidth="1"/>
    <col min="13073" max="13073" width="1.6640625" style="680" customWidth="1"/>
    <col min="13074" max="13075" width="3.44140625" style="680" bestFit="1" customWidth="1"/>
    <col min="13076" max="13076" width="1.6640625" style="680" customWidth="1"/>
    <col min="13077" max="13078" width="3.44140625" style="680" bestFit="1" customWidth="1"/>
    <col min="13079" max="13079" width="1.6640625" style="680" customWidth="1"/>
    <col min="13080" max="13081" width="3.44140625" style="680" bestFit="1" customWidth="1"/>
    <col min="13082" max="13082" width="1.6640625" style="680" customWidth="1"/>
    <col min="13083" max="13084" width="3.44140625" style="680" bestFit="1" customWidth="1"/>
    <col min="13085" max="13085" width="3.77734375" style="680" customWidth="1"/>
    <col min="13086" max="13086" width="0.44140625" style="680" customWidth="1"/>
    <col min="13087" max="13090" width="1.109375" style="680" customWidth="1"/>
    <col min="13091" max="13091" width="1.33203125" style="680" customWidth="1"/>
    <col min="13092" max="13092" width="1.21875" style="680" customWidth="1"/>
    <col min="13093" max="13093" width="1" style="680" customWidth="1"/>
    <col min="13094" max="13094" width="1.109375" style="680" customWidth="1"/>
    <col min="13095" max="13312" width="9" style="680"/>
    <col min="13313" max="13313" width="7.77734375" style="680" customWidth="1"/>
    <col min="13314" max="13314" width="3.44140625" style="680" customWidth="1"/>
    <col min="13315" max="13316" width="4.21875" style="680" bestFit="1" customWidth="1"/>
    <col min="13317" max="13317" width="1.6640625" style="680" customWidth="1"/>
    <col min="13318" max="13319" width="4.21875" style="680" bestFit="1" customWidth="1"/>
    <col min="13320" max="13320" width="1.6640625" style="680" customWidth="1"/>
    <col min="13321" max="13322" width="4.21875" style="680" bestFit="1" customWidth="1"/>
    <col min="13323" max="13323" width="1.6640625" style="680" customWidth="1"/>
    <col min="13324" max="13325" width="3.44140625" style="680" bestFit="1" customWidth="1"/>
    <col min="13326" max="13326" width="1.6640625" style="680" customWidth="1"/>
    <col min="13327" max="13328" width="3.44140625" style="680" bestFit="1" customWidth="1"/>
    <col min="13329" max="13329" width="1.6640625" style="680" customWidth="1"/>
    <col min="13330" max="13331" width="3.44140625" style="680" bestFit="1" customWidth="1"/>
    <col min="13332" max="13332" width="1.6640625" style="680" customWidth="1"/>
    <col min="13333" max="13334" width="3.44140625" style="680" bestFit="1" customWidth="1"/>
    <col min="13335" max="13335" width="1.6640625" style="680" customWidth="1"/>
    <col min="13336" max="13337" width="3.44140625" style="680" bestFit="1" customWidth="1"/>
    <col min="13338" max="13338" width="1.6640625" style="680" customWidth="1"/>
    <col min="13339" max="13340" width="3.44140625" style="680" bestFit="1" customWidth="1"/>
    <col min="13341" max="13341" width="3.77734375" style="680" customWidth="1"/>
    <col min="13342" max="13342" width="0.44140625" style="680" customWidth="1"/>
    <col min="13343" max="13346" width="1.109375" style="680" customWidth="1"/>
    <col min="13347" max="13347" width="1.33203125" style="680" customWidth="1"/>
    <col min="13348" max="13348" width="1.21875" style="680" customWidth="1"/>
    <col min="13349" max="13349" width="1" style="680" customWidth="1"/>
    <col min="13350" max="13350" width="1.109375" style="680" customWidth="1"/>
    <col min="13351" max="13568" width="9" style="680"/>
    <col min="13569" max="13569" width="7.77734375" style="680" customWidth="1"/>
    <col min="13570" max="13570" width="3.44140625" style="680" customWidth="1"/>
    <col min="13571" max="13572" width="4.21875" style="680" bestFit="1" customWidth="1"/>
    <col min="13573" max="13573" width="1.6640625" style="680" customWidth="1"/>
    <col min="13574" max="13575" width="4.21875" style="680" bestFit="1" customWidth="1"/>
    <col min="13576" max="13576" width="1.6640625" style="680" customWidth="1"/>
    <col min="13577" max="13578" width="4.21875" style="680" bestFit="1" customWidth="1"/>
    <col min="13579" max="13579" width="1.6640625" style="680" customWidth="1"/>
    <col min="13580" max="13581" width="3.44140625" style="680" bestFit="1" customWidth="1"/>
    <col min="13582" max="13582" width="1.6640625" style="680" customWidth="1"/>
    <col min="13583" max="13584" width="3.44140625" style="680" bestFit="1" customWidth="1"/>
    <col min="13585" max="13585" width="1.6640625" style="680" customWidth="1"/>
    <col min="13586" max="13587" width="3.44140625" style="680" bestFit="1" customWidth="1"/>
    <col min="13588" max="13588" width="1.6640625" style="680" customWidth="1"/>
    <col min="13589" max="13590" width="3.44140625" style="680" bestFit="1" customWidth="1"/>
    <col min="13591" max="13591" width="1.6640625" style="680" customWidth="1"/>
    <col min="13592" max="13593" width="3.44140625" style="680" bestFit="1" customWidth="1"/>
    <col min="13594" max="13594" width="1.6640625" style="680" customWidth="1"/>
    <col min="13595" max="13596" width="3.44140625" style="680" bestFit="1" customWidth="1"/>
    <col min="13597" max="13597" width="3.77734375" style="680" customWidth="1"/>
    <col min="13598" max="13598" width="0.44140625" style="680" customWidth="1"/>
    <col min="13599" max="13602" width="1.109375" style="680" customWidth="1"/>
    <col min="13603" max="13603" width="1.33203125" style="680" customWidth="1"/>
    <col min="13604" max="13604" width="1.21875" style="680" customWidth="1"/>
    <col min="13605" max="13605" width="1" style="680" customWidth="1"/>
    <col min="13606" max="13606" width="1.109375" style="680" customWidth="1"/>
    <col min="13607" max="13824" width="9" style="680"/>
    <col min="13825" max="13825" width="7.77734375" style="680" customWidth="1"/>
    <col min="13826" max="13826" width="3.44140625" style="680" customWidth="1"/>
    <col min="13827" max="13828" width="4.21875" style="680" bestFit="1" customWidth="1"/>
    <col min="13829" max="13829" width="1.6640625" style="680" customWidth="1"/>
    <col min="13830" max="13831" width="4.21875" style="680" bestFit="1" customWidth="1"/>
    <col min="13832" max="13832" width="1.6640625" style="680" customWidth="1"/>
    <col min="13833" max="13834" width="4.21875" style="680" bestFit="1" customWidth="1"/>
    <col min="13835" max="13835" width="1.6640625" style="680" customWidth="1"/>
    <col min="13836" max="13837" width="3.44140625" style="680" bestFit="1" customWidth="1"/>
    <col min="13838" max="13838" width="1.6640625" style="680" customWidth="1"/>
    <col min="13839" max="13840" width="3.44140625" style="680" bestFit="1" customWidth="1"/>
    <col min="13841" max="13841" width="1.6640625" style="680" customWidth="1"/>
    <col min="13842" max="13843" width="3.44140625" style="680" bestFit="1" customWidth="1"/>
    <col min="13844" max="13844" width="1.6640625" style="680" customWidth="1"/>
    <col min="13845" max="13846" width="3.44140625" style="680" bestFit="1" customWidth="1"/>
    <col min="13847" max="13847" width="1.6640625" style="680" customWidth="1"/>
    <col min="13848" max="13849" width="3.44140625" style="680" bestFit="1" customWidth="1"/>
    <col min="13850" max="13850" width="1.6640625" style="680" customWidth="1"/>
    <col min="13851" max="13852" width="3.44140625" style="680" bestFit="1" customWidth="1"/>
    <col min="13853" max="13853" width="3.77734375" style="680" customWidth="1"/>
    <col min="13854" max="13854" width="0.44140625" style="680" customWidth="1"/>
    <col min="13855" max="13858" width="1.109375" style="680" customWidth="1"/>
    <col min="13859" max="13859" width="1.33203125" style="680" customWidth="1"/>
    <col min="13860" max="13860" width="1.21875" style="680" customWidth="1"/>
    <col min="13861" max="13861" width="1" style="680" customWidth="1"/>
    <col min="13862" max="13862" width="1.109375" style="680" customWidth="1"/>
    <col min="13863" max="14080" width="9" style="680"/>
    <col min="14081" max="14081" width="7.77734375" style="680" customWidth="1"/>
    <col min="14082" max="14082" width="3.44140625" style="680" customWidth="1"/>
    <col min="14083" max="14084" width="4.21875" style="680" bestFit="1" customWidth="1"/>
    <col min="14085" max="14085" width="1.6640625" style="680" customWidth="1"/>
    <col min="14086" max="14087" width="4.21875" style="680" bestFit="1" customWidth="1"/>
    <col min="14088" max="14088" width="1.6640625" style="680" customWidth="1"/>
    <col min="14089" max="14090" width="4.21875" style="680" bestFit="1" customWidth="1"/>
    <col min="14091" max="14091" width="1.6640625" style="680" customWidth="1"/>
    <col min="14092" max="14093" width="3.44140625" style="680" bestFit="1" customWidth="1"/>
    <col min="14094" max="14094" width="1.6640625" style="680" customWidth="1"/>
    <col min="14095" max="14096" width="3.44140625" style="680" bestFit="1" customWidth="1"/>
    <col min="14097" max="14097" width="1.6640625" style="680" customWidth="1"/>
    <col min="14098" max="14099" width="3.44140625" style="680" bestFit="1" customWidth="1"/>
    <col min="14100" max="14100" width="1.6640625" style="680" customWidth="1"/>
    <col min="14101" max="14102" width="3.44140625" style="680" bestFit="1" customWidth="1"/>
    <col min="14103" max="14103" width="1.6640625" style="680" customWidth="1"/>
    <col min="14104" max="14105" width="3.44140625" style="680" bestFit="1" customWidth="1"/>
    <col min="14106" max="14106" width="1.6640625" style="680" customWidth="1"/>
    <col min="14107" max="14108" width="3.44140625" style="680" bestFit="1" customWidth="1"/>
    <col min="14109" max="14109" width="3.77734375" style="680" customWidth="1"/>
    <col min="14110" max="14110" width="0.44140625" style="680" customWidth="1"/>
    <col min="14111" max="14114" width="1.109375" style="680" customWidth="1"/>
    <col min="14115" max="14115" width="1.33203125" style="680" customWidth="1"/>
    <col min="14116" max="14116" width="1.21875" style="680" customWidth="1"/>
    <col min="14117" max="14117" width="1" style="680" customWidth="1"/>
    <col min="14118" max="14118" width="1.109375" style="680" customWidth="1"/>
    <col min="14119" max="14336" width="9" style="680"/>
    <col min="14337" max="14337" width="7.77734375" style="680" customWidth="1"/>
    <col min="14338" max="14338" width="3.44140625" style="680" customWidth="1"/>
    <col min="14339" max="14340" width="4.21875" style="680" bestFit="1" customWidth="1"/>
    <col min="14341" max="14341" width="1.6640625" style="680" customWidth="1"/>
    <col min="14342" max="14343" width="4.21875" style="680" bestFit="1" customWidth="1"/>
    <col min="14344" max="14344" width="1.6640625" style="680" customWidth="1"/>
    <col min="14345" max="14346" width="4.21875" style="680" bestFit="1" customWidth="1"/>
    <col min="14347" max="14347" width="1.6640625" style="680" customWidth="1"/>
    <col min="14348" max="14349" width="3.44140625" style="680" bestFit="1" customWidth="1"/>
    <col min="14350" max="14350" width="1.6640625" style="680" customWidth="1"/>
    <col min="14351" max="14352" width="3.44140625" style="680" bestFit="1" customWidth="1"/>
    <col min="14353" max="14353" width="1.6640625" style="680" customWidth="1"/>
    <col min="14354" max="14355" width="3.44140625" style="680" bestFit="1" customWidth="1"/>
    <col min="14356" max="14356" width="1.6640625" style="680" customWidth="1"/>
    <col min="14357" max="14358" width="3.44140625" style="680" bestFit="1" customWidth="1"/>
    <col min="14359" max="14359" width="1.6640625" style="680" customWidth="1"/>
    <col min="14360" max="14361" width="3.44140625" style="680" bestFit="1" customWidth="1"/>
    <col min="14362" max="14362" width="1.6640625" style="680" customWidth="1"/>
    <col min="14363" max="14364" width="3.44140625" style="680" bestFit="1" customWidth="1"/>
    <col min="14365" max="14365" width="3.77734375" style="680" customWidth="1"/>
    <col min="14366" max="14366" width="0.44140625" style="680" customWidth="1"/>
    <col min="14367" max="14370" width="1.109375" style="680" customWidth="1"/>
    <col min="14371" max="14371" width="1.33203125" style="680" customWidth="1"/>
    <col min="14372" max="14372" width="1.21875" style="680" customWidth="1"/>
    <col min="14373" max="14373" width="1" style="680" customWidth="1"/>
    <col min="14374" max="14374" width="1.109375" style="680" customWidth="1"/>
    <col min="14375" max="14592" width="9" style="680"/>
    <col min="14593" max="14593" width="7.77734375" style="680" customWidth="1"/>
    <col min="14594" max="14594" width="3.44140625" style="680" customWidth="1"/>
    <col min="14595" max="14596" width="4.21875" style="680" bestFit="1" customWidth="1"/>
    <col min="14597" max="14597" width="1.6640625" style="680" customWidth="1"/>
    <col min="14598" max="14599" width="4.21875" style="680" bestFit="1" customWidth="1"/>
    <col min="14600" max="14600" width="1.6640625" style="680" customWidth="1"/>
    <col min="14601" max="14602" width="4.21875" style="680" bestFit="1" customWidth="1"/>
    <col min="14603" max="14603" width="1.6640625" style="680" customWidth="1"/>
    <col min="14604" max="14605" width="3.44140625" style="680" bestFit="1" customWidth="1"/>
    <col min="14606" max="14606" width="1.6640625" style="680" customWidth="1"/>
    <col min="14607" max="14608" width="3.44140625" style="680" bestFit="1" customWidth="1"/>
    <col min="14609" max="14609" width="1.6640625" style="680" customWidth="1"/>
    <col min="14610" max="14611" width="3.44140625" style="680" bestFit="1" customWidth="1"/>
    <col min="14612" max="14612" width="1.6640625" style="680" customWidth="1"/>
    <col min="14613" max="14614" width="3.44140625" style="680" bestFit="1" customWidth="1"/>
    <col min="14615" max="14615" width="1.6640625" style="680" customWidth="1"/>
    <col min="14616" max="14617" width="3.44140625" style="680" bestFit="1" customWidth="1"/>
    <col min="14618" max="14618" width="1.6640625" style="680" customWidth="1"/>
    <col min="14619" max="14620" width="3.44140625" style="680" bestFit="1" customWidth="1"/>
    <col min="14621" max="14621" width="3.77734375" style="680" customWidth="1"/>
    <col min="14622" max="14622" width="0.44140625" style="680" customWidth="1"/>
    <col min="14623" max="14626" width="1.109375" style="680" customWidth="1"/>
    <col min="14627" max="14627" width="1.33203125" style="680" customWidth="1"/>
    <col min="14628" max="14628" width="1.21875" style="680" customWidth="1"/>
    <col min="14629" max="14629" width="1" style="680" customWidth="1"/>
    <col min="14630" max="14630" width="1.109375" style="680" customWidth="1"/>
    <col min="14631" max="14848" width="9" style="680"/>
    <col min="14849" max="14849" width="7.77734375" style="680" customWidth="1"/>
    <col min="14850" max="14850" width="3.44140625" style="680" customWidth="1"/>
    <col min="14851" max="14852" width="4.21875" style="680" bestFit="1" customWidth="1"/>
    <col min="14853" max="14853" width="1.6640625" style="680" customWidth="1"/>
    <col min="14854" max="14855" width="4.21875" style="680" bestFit="1" customWidth="1"/>
    <col min="14856" max="14856" width="1.6640625" style="680" customWidth="1"/>
    <col min="14857" max="14858" width="4.21875" style="680" bestFit="1" customWidth="1"/>
    <col min="14859" max="14859" width="1.6640625" style="680" customWidth="1"/>
    <col min="14860" max="14861" width="3.44140625" style="680" bestFit="1" customWidth="1"/>
    <col min="14862" max="14862" width="1.6640625" style="680" customWidth="1"/>
    <col min="14863" max="14864" width="3.44140625" style="680" bestFit="1" customWidth="1"/>
    <col min="14865" max="14865" width="1.6640625" style="680" customWidth="1"/>
    <col min="14866" max="14867" width="3.44140625" style="680" bestFit="1" customWidth="1"/>
    <col min="14868" max="14868" width="1.6640625" style="680" customWidth="1"/>
    <col min="14869" max="14870" width="3.44140625" style="680" bestFit="1" customWidth="1"/>
    <col min="14871" max="14871" width="1.6640625" style="680" customWidth="1"/>
    <col min="14872" max="14873" width="3.44140625" style="680" bestFit="1" customWidth="1"/>
    <col min="14874" max="14874" width="1.6640625" style="680" customWidth="1"/>
    <col min="14875" max="14876" width="3.44140625" style="680" bestFit="1" customWidth="1"/>
    <col min="14877" max="14877" width="3.77734375" style="680" customWidth="1"/>
    <col min="14878" max="14878" width="0.44140625" style="680" customWidth="1"/>
    <col min="14879" max="14882" width="1.109375" style="680" customWidth="1"/>
    <col min="14883" max="14883" width="1.33203125" style="680" customWidth="1"/>
    <col min="14884" max="14884" width="1.21875" style="680" customWidth="1"/>
    <col min="14885" max="14885" width="1" style="680" customWidth="1"/>
    <col min="14886" max="14886" width="1.109375" style="680" customWidth="1"/>
    <col min="14887" max="15104" width="9" style="680"/>
    <col min="15105" max="15105" width="7.77734375" style="680" customWidth="1"/>
    <col min="15106" max="15106" width="3.44140625" style="680" customWidth="1"/>
    <col min="15107" max="15108" width="4.21875" style="680" bestFit="1" customWidth="1"/>
    <col min="15109" max="15109" width="1.6640625" style="680" customWidth="1"/>
    <col min="15110" max="15111" width="4.21875" style="680" bestFit="1" customWidth="1"/>
    <col min="15112" max="15112" width="1.6640625" style="680" customWidth="1"/>
    <col min="15113" max="15114" width="4.21875" style="680" bestFit="1" customWidth="1"/>
    <col min="15115" max="15115" width="1.6640625" style="680" customWidth="1"/>
    <col min="15116" max="15117" width="3.44140625" style="680" bestFit="1" customWidth="1"/>
    <col min="15118" max="15118" width="1.6640625" style="680" customWidth="1"/>
    <col min="15119" max="15120" width="3.44140625" style="680" bestFit="1" customWidth="1"/>
    <col min="15121" max="15121" width="1.6640625" style="680" customWidth="1"/>
    <col min="15122" max="15123" width="3.44140625" style="680" bestFit="1" customWidth="1"/>
    <col min="15124" max="15124" width="1.6640625" style="680" customWidth="1"/>
    <col min="15125" max="15126" width="3.44140625" style="680" bestFit="1" customWidth="1"/>
    <col min="15127" max="15127" width="1.6640625" style="680" customWidth="1"/>
    <col min="15128" max="15129" width="3.44140625" style="680" bestFit="1" customWidth="1"/>
    <col min="15130" max="15130" width="1.6640625" style="680" customWidth="1"/>
    <col min="15131" max="15132" width="3.44140625" style="680" bestFit="1" customWidth="1"/>
    <col min="15133" max="15133" width="3.77734375" style="680" customWidth="1"/>
    <col min="15134" max="15134" width="0.44140625" style="680" customWidth="1"/>
    <col min="15135" max="15138" width="1.109375" style="680" customWidth="1"/>
    <col min="15139" max="15139" width="1.33203125" style="680" customWidth="1"/>
    <col min="15140" max="15140" width="1.21875" style="680" customWidth="1"/>
    <col min="15141" max="15141" width="1" style="680" customWidth="1"/>
    <col min="15142" max="15142" width="1.109375" style="680" customWidth="1"/>
    <col min="15143" max="15360" width="9" style="680"/>
    <col min="15361" max="15361" width="7.77734375" style="680" customWidth="1"/>
    <col min="15362" max="15362" width="3.44140625" style="680" customWidth="1"/>
    <col min="15363" max="15364" width="4.21875" style="680" bestFit="1" customWidth="1"/>
    <col min="15365" max="15365" width="1.6640625" style="680" customWidth="1"/>
    <col min="15366" max="15367" width="4.21875" style="680" bestFit="1" customWidth="1"/>
    <col min="15368" max="15368" width="1.6640625" style="680" customWidth="1"/>
    <col min="15369" max="15370" width="4.21875" style="680" bestFit="1" customWidth="1"/>
    <col min="15371" max="15371" width="1.6640625" style="680" customWidth="1"/>
    <col min="15372" max="15373" width="3.44140625" style="680" bestFit="1" customWidth="1"/>
    <col min="15374" max="15374" width="1.6640625" style="680" customWidth="1"/>
    <col min="15375" max="15376" width="3.44140625" style="680" bestFit="1" customWidth="1"/>
    <col min="15377" max="15377" width="1.6640625" style="680" customWidth="1"/>
    <col min="15378" max="15379" width="3.44140625" style="680" bestFit="1" customWidth="1"/>
    <col min="15380" max="15380" width="1.6640625" style="680" customWidth="1"/>
    <col min="15381" max="15382" width="3.44140625" style="680" bestFit="1" customWidth="1"/>
    <col min="15383" max="15383" width="1.6640625" style="680" customWidth="1"/>
    <col min="15384" max="15385" width="3.44140625" style="680" bestFit="1" customWidth="1"/>
    <col min="15386" max="15386" width="1.6640625" style="680" customWidth="1"/>
    <col min="15387" max="15388" width="3.44140625" style="680" bestFit="1" customWidth="1"/>
    <col min="15389" max="15389" width="3.77734375" style="680" customWidth="1"/>
    <col min="15390" max="15390" width="0.44140625" style="680" customWidth="1"/>
    <col min="15391" max="15394" width="1.109375" style="680" customWidth="1"/>
    <col min="15395" max="15395" width="1.33203125" style="680" customWidth="1"/>
    <col min="15396" max="15396" width="1.21875" style="680" customWidth="1"/>
    <col min="15397" max="15397" width="1" style="680" customWidth="1"/>
    <col min="15398" max="15398" width="1.109375" style="680" customWidth="1"/>
    <col min="15399" max="15616" width="9" style="680"/>
    <col min="15617" max="15617" width="7.77734375" style="680" customWidth="1"/>
    <col min="15618" max="15618" width="3.44140625" style="680" customWidth="1"/>
    <col min="15619" max="15620" width="4.21875" style="680" bestFit="1" customWidth="1"/>
    <col min="15621" max="15621" width="1.6640625" style="680" customWidth="1"/>
    <col min="15622" max="15623" width="4.21875" style="680" bestFit="1" customWidth="1"/>
    <col min="15624" max="15624" width="1.6640625" style="680" customWidth="1"/>
    <col min="15625" max="15626" width="4.21875" style="680" bestFit="1" customWidth="1"/>
    <col min="15627" max="15627" width="1.6640625" style="680" customWidth="1"/>
    <col min="15628" max="15629" width="3.44140625" style="680" bestFit="1" customWidth="1"/>
    <col min="15630" max="15630" width="1.6640625" style="680" customWidth="1"/>
    <col min="15631" max="15632" width="3.44140625" style="680" bestFit="1" customWidth="1"/>
    <col min="15633" max="15633" width="1.6640625" style="680" customWidth="1"/>
    <col min="15634" max="15635" width="3.44140625" style="680" bestFit="1" customWidth="1"/>
    <col min="15636" max="15636" width="1.6640625" style="680" customWidth="1"/>
    <col min="15637" max="15638" width="3.44140625" style="680" bestFit="1" customWidth="1"/>
    <col min="15639" max="15639" width="1.6640625" style="680" customWidth="1"/>
    <col min="15640" max="15641" width="3.44140625" style="680" bestFit="1" customWidth="1"/>
    <col min="15642" max="15642" width="1.6640625" style="680" customWidth="1"/>
    <col min="15643" max="15644" width="3.44140625" style="680" bestFit="1" customWidth="1"/>
    <col min="15645" max="15645" width="3.77734375" style="680" customWidth="1"/>
    <col min="15646" max="15646" width="0.44140625" style="680" customWidth="1"/>
    <col min="15647" max="15650" width="1.109375" style="680" customWidth="1"/>
    <col min="15651" max="15651" width="1.33203125" style="680" customWidth="1"/>
    <col min="15652" max="15652" width="1.21875" style="680" customWidth="1"/>
    <col min="15653" max="15653" width="1" style="680" customWidth="1"/>
    <col min="15654" max="15654" width="1.109375" style="680" customWidth="1"/>
    <col min="15655" max="15872" width="9" style="680"/>
    <col min="15873" max="15873" width="7.77734375" style="680" customWidth="1"/>
    <col min="15874" max="15874" width="3.44140625" style="680" customWidth="1"/>
    <col min="15875" max="15876" width="4.21875" style="680" bestFit="1" customWidth="1"/>
    <col min="15877" max="15877" width="1.6640625" style="680" customWidth="1"/>
    <col min="15878" max="15879" width="4.21875" style="680" bestFit="1" customWidth="1"/>
    <col min="15880" max="15880" width="1.6640625" style="680" customWidth="1"/>
    <col min="15881" max="15882" width="4.21875" style="680" bestFit="1" customWidth="1"/>
    <col min="15883" max="15883" width="1.6640625" style="680" customWidth="1"/>
    <col min="15884" max="15885" width="3.44140625" style="680" bestFit="1" customWidth="1"/>
    <col min="15886" max="15886" width="1.6640625" style="680" customWidth="1"/>
    <col min="15887" max="15888" width="3.44140625" style="680" bestFit="1" customWidth="1"/>
    <col min="15889" max="15889" width="1.6640625" style="680" customWidth="1"/>
    <col min="15890" max="15891" width="3.44140625" style="680" bestFit="1" customWidth="1"/>
    <col min="15892" max="15892" width="1.6640625" style="680" customWidth="1"/>
    <col min="15893" max="15894" width="3.44140625" style="680" bestFit="1" customWidth="1"/>
    <col min="15895" max="15895" width="1.6640625" style="680" customWidth="1"/>
    <col min="15896" max="15897" width="3.44140625" style="680" bestFit="1" customWidth="1"/>
    <col min="15898" max="15898" width="1.6640625" style="680" customWidth="1"/>
    <col min="15899" max="15900" width="3.44140625" style="680" bestFit="1" customWidth="1"/>
    <col min="15901" max="15901" width="3.77734375" style="680" customWidth="1"/>
    <col min="15902" max="15902" width="0.44140625" style="680" customWidth="1"/>
    <col min="15903" max="15906" width="1.109375" style="680" customWidth="1"/>
    <col min="15907" max="15907" width="1.33203125" style="680" customWidth="1"/>
    <col min="15908" max="15908" width="1.21875" style="680" customWidth="1"/>
    <col min="15909" max="15909" width="1" style="680" customWidth="1"/>
    <col min="15910" max="15910" width="1.109375" style="680" customWidth="1"/>
    <col min="15911" max="16128" width="9" style="680"/>
    <col min="16129" max="16129" width="7.77734375" style="680" customWidth="1"/>
    <col min="16130" max="16130" width="3.44140625" style="680" customWidth="1"/>
    <col min="16131" max="16132" width="4.21875" style="680" bestFit="1" customWidth="1"/>
    <col min="16133" max="16133" width="1.6640625" style="680" customWidth="1"/>
    <col min="16134" max="16135" width="4.21875" style="680" bestFit="1" customWidth="1"/>
    <col min="16136" max="16136" width="1.6640625" style="680" customWidth="1"/>
    <col min="16137" max="16138" width="4.21875" style="680" bestFit="1" customWidth="1"/>
    <col min="16139" max="16139" width="1.6640625" style="680" customWidth="1"/>
    <col min="16140" max="16141" width="3.44140625" style="680" bestFit="1" customWidth="1"/>
    <col min="16142" max="16142" width="1.6640625" style="680" customWidth="1"/>
    <col min="16143" max="16144" width="3.44140625" style="680" bestFit="1" customWidth="1"/>
    <col min="16145" max="16145" width="1.6640625" style="680" customWidth="1"/>
    <col min="16146" max="16147" width="3.44140625" style="680" bestFit="1" customWidth="1"/>
    <col min="16148" max="16148" width="1.6640625" style="680" customWidth="1"/>
    <col min="16149" max="16150" width="3.44140625" style="680" bestFit="1" customWidth="1"/>
    <col min="16151" max="16151" width="1.6640625" style="680" customWidth="1"/>
    <col min="16152" max="16153" width="3.44140625" style="680" bestFit="1" customWidth="1"/>
    <col min="16154" max="16154" width="1.6640625" style="680" customWidth="1"/>
    <col min="16155" max="16156" width="3.44140625" style="680" bestFit="1" customWidth="1"/>
    <col min="16157" max="16157" width="3.77734375" style="680" customWidth="1"/>
    <col min="16158" max="16158" width="0.44140625" style="680" customWidth="1"/>
    <col min="16159" max="16162" width="1.109375" style="680" customWidth="1"/>
    <col min="16163" max="16163" width="1.33203125" style="680" customWidth="1"/>
    <col min="16164" max="16164" width="1.21875" style="680" customWidth="1"/>
    <col min="16165" max="16165" width="1" style="680" customWidth="1"/>
    <col min="16166" max="16166" width="1.109375" style="680" customWidth="1"/>
    <col min="16167" max="16384" width="9" style="680"/>
  </cols>
  <sheetData>
    <row r="1" spans="1:47" ht="12.6" thickBot="1">
      <c r="A1" s="981" t="s">
        <v>530</v>
      </c>
      <c r="F1" s="1026" t="s">
        <v>1103</v>
      </c>
      <c r="Z1" s="2451" t="str" cm="1">
        <f t="array" aca="1" ref="Z1" ca="1">INDIRECT("'学校入力シート（要入力）'!$J$42")&amp;"年度版"</f>
        <v>2025年度版</v>
      </c>
      <c r="AA1" s="2452"/>
      <c r="AB1" s="2452"/>
      <c r="AC1" s="2452"/>
    </row>
    <row r="2" spans="1:47" ht="7.5" customHeight="1">
      <c r="A2" s="981"/>
      <c r="Z2" s="2453" t="s">
        <v>526</v>
      </c>
      <c r="AA2" s="2454"/>
      <c r="AB2" s="2454"/>
      <c r="AC2" s="2455"/>
    </row>
    <row r="3" spans="1:47" ht="10.5" customHeight="1" thickBot="1">
      <c r="Z3" s="2456"/>
      <c r="AA3" s="2457"/>
      <c r="AB3" s="2457"/>
      <c r="AC3" s="2458"/>
    </row>
    <row r="4" spans="1:47" ht="10.5" customHeight="1">
      <c r="A4" s="680" t="s">
        <v>624</v>
      </c>
    </row>
    <row r="5" spans="1:47" s="651" customFormat="1" ht="7.5" customHeight="1">
      <c r="A5" s="2477"/>
      <c r="B5" s="2463">
        <v>2</v>
      </c>
      <c r="C5" s="2412"/>
      <c r="D5" s="2412"/>
      <c r="E5" s="2412"/>
      <c r="F5" s="2412"/>
      <c r="G5" s="2412">
        <v>4</v>
      </c>
      <c r="H5" s="2412"/>
      <c r="I5" s="2412"/>
      <c r="J5" s="2412"/>
      <c r="K5" s="2412"/>
      <c r="L5" s="2412"/>
      <c r="M5" s="2412">
        <v>6</v>
      </c>
      <c r="N5" s="2412"/>
      <c r="O5" s="2412"/>
      <c r="P5" s="2412"/>
      <c r="Q5" s="2412"/>
      <c r="R5" s="2412"/>
      <c r="S5" s="2412">
        <v>8</v>
      </c>
      <c r="T5" s="2412"/>
      <c r="U5" s="2412"/>
      <c r="V5" s="2412"/>
      <c r="W5" s="2412"/>
      <c r="X5" s="2412"/>
      <c r="Y5" s="2412">
        <v>10</v>
      </c>
      <c r="Z5" s="2412"/>
      <c r="AA5" s="2412"/>
      <c r="AB5" s="2412"/>
      <c r="AC5" s="2412"/>
    </row>
    <row r="6" spans="1:47" s="651" customFormat="1" ht="7.5" customHeight="1">
      <c r="A6" s="2478"/>
      <c r="B6" s="2460">
        <v>1</v>
      </c>
      <c r="C6" s="2415"/>
      <c r="D6" s="2461">
        <v>2</v>
      </c>
      <c r="E6" s="2415"/>
      <c r="F6" s="2417"/>
      <c r="G6" s="2462">
        <v>3</v>
      </c>
      <c r="H6" s="2415"/>
      <c r="I6" s="2415"/>
      <c r="J6" s="2461">
        <v>4</v>
      </c>
      <c r="K6" s="2415"/>
      <c r="L6" s="2418"/>
      <c r="M6" s="2460">
        <v>5</v>
      </c>
      <c r="N6" s="2415"/>
      <c r="O6" s="2415"/>
      <c r="P6" s="2461">
        <v>6</v>
      </c>
      <c r="Q6" s="2415"/>
      <c r="R6" s="2417"/>
      <c r="S6" s="2462">
        <v>7</v>
      </c>
      <c r="T6" s="2415"/>
      <c r="U6" s="2415"/>
      <c r="V6" s="2461">
        <v>8</v>
      </c>
      <c r="W6" s="2415"/>
      <c r="X6" s="2418"/>
      <c r="Y6" s="2460">
        <v>9</v>
      </c>
      <c r="Z6" s="2415"/>
      <c r="AA6" s="2415"/>
      <c r="AB6" s="2461">
        <v>10</v>
      </c>
      <c r="AC6" s="2418"/>
    </row>
    <row r="7" spans="1:47" ht="11.25" customHeight="1">
      <c r="A7" s="684" t="s">
        <v>1140</v>
      </c>
      <c r="B7" s="2405" t="s">
        <v>1155</v>
      </c>
      <c r="C7" s="2405"/>
      <c r="D7" s="2405"/>
      <c r="E7" s="2405"/>
      <c r="F7" s="2405"/>
      <c r="G7" s="2405" t="s">
        <v>1156</v>
      </c>
      <c r="H7" s="2405"/>
      <c r="I7" s="2405"/>
      <c r="J7" s="2405"/>
      <c r="K7" s="2405"/>
      <c r="L7" s="2405"/>
      <c r="M7" s="2405" t="s">
        <v>1157</v>
      </c>
      <c r="N7" s="2405"/>
      <c r="O7" s="2405"/>
      <c r="P7" s="2405"/>
      <c r="Q7" s="2405"/>
      <c r="R7" s="2405"/>
      <c r="S7" s="2405" t="s">
        <v>1158</v>
      </c>
      <c r="T7" s="2405"/>
      <c r="U7" s="2405"/>
      <c r="V7" s="2405"/>
      <c r="W7" s="2405"/>
      <c r="X7" s="2405"/>
      <c r="Y7" s="2405" t="s">
        <v>1159</v>
      </c>
      <c r="Z7" s="2405"/>
      <c r="AA7" s="2405"/>
      <c r="AB7" s="2405"/>
      <c r="AC7" s="2405"/>
    </row>
    <row r="8" spans="1:47" ht="11.25" customHeight="1">
      <c r="A8" s="1099" t="s">
        <v>1141</v>
      </c>
      <c r="B8" s="1092" t="s">
        <v>512</v>
      </c>
      <c r="C8" s="1093">
        <v>-1.0631582499999999</v>
      </c>
      <c r="D8" s="1094">
        <v>-1.0631582399999999</v>
      </c>
      <c r="E8" s="1095" t="s">
        <v>512</v>
      </c>
      <c r="F8" s="1093">
        <v>-0.64811865000000002</v>
      </c>
      <c r="G8" s="1094">
        <v>-0.64811863999999997</v>
      </c>
      <c r="H8" s="1095" t="s">
        <v>512</v>
      </c>
      <c r="I8" s="1093">
        <v>-0.47226351</v>
      </c>
      <c r="J8" s="1094">
        <v>-0.47226350000000006</v>
      </c>
      <c r="K8" s="1095" t="s">
        <v>512</v>
      </c>
      <c r="L8" s="1093">
        <v>-0.35614534999999997</v>
      </c>
      <c r="M8" s="1094">
        <v>-0.35614533999999998</v>
      </c>
      <c r="N8" s="1095" t="s">
        <v>512</v>
      </c>
      <c r="O8" s="1093">
        <v>-0.29651546000000001</v>
      </c>
      <c r="P8" s="1094">
        <v>-0.29651545000000001</v>
      </c>
      <c r="Q8" s="1095" t="s">
        <v>512</v>
      </c>
      <c r="R8" s="1093">
        <v>-0.21978598999999999</v>
      </c>
      <c r="S8" s="1094">
        <v>-0.21978597999999999</v>
      </c>
      <c r="T8" s="1095" t="s">
        <v>512</v>
      </c>
      <c r="U8" s="1093">
        <v>-0.13988982</v>
      </c>
      <c r="V8" s="1094">
        <v>-0.13988981</v>
      </c>
      <c r="W8" s="1096" t="s">
        <v>512</v>
      </c>
      <c r="X8" s="1093">
        <v>-6.2324520000000001E-2</v>
      </c>
      <c r="Y8" s="1094">
        <v>-6.232451E-2</v>
      </c>
      <c r="Z8" s="1095" t="s">
        <v>512</v>
      </c>
      <c r="AA8" s="1093">
        <v>1.6339129999999997E-2</v>
      </c>
      <c r="AB8" s="1094">
        <v>1.6339139999999999E-2</v>
      </c>
      <c r="AC8" s="1097" t="s">
        <v>512</v>
      </c>
      <c r="AM8" s="413"/>
      <c r="AN8" s="413"/>
      <c r="AO8" s="413"/>
      <c r="AP8" s="413"/>
      <c r="AQ8" s="413"/>
      <c r="AR8" s="413"/>
      <c r="AS8" s="413"/>
      <c r="AT8" s="413"/>
      <c r="AU8" s="413"/>
    </row>
    <row r="9" spans="1:47" ht="11.25" customHeight="1">
      <c r="A9" s="1084" t="s">
        <v>1142</v>
      </c>
      <c r="B9" s="2438" t="s">
        <v>531</v>
      </c>
      <c r="C9" s="2469"/>
      <c r="D9" s="2469"/>
      <c r="E9" s="2469"/>
      <c r="F9" s="2470"/>
      <c r="G9" s="2438" t="s">
        <v>536</v>
      </c>
      <c r="H9" s="2469"/>
      <c r="I9" s="2469"/>
      <c r="J9" s="2469"/>
      <c r="K9" s="2469"/>
      <c r="L9" s="2470"/>
      <c r="M9" s="2438" t="s">
        <v>849</v>
      </c>
      <c r="N9" s="2469"/>
      <c r="O9" s="2469"/>
      <c r="P9" s="2469"/>
      <c r="Q9" s="2469"/>
      <c r="R9" s="2470"/>
      <c r="S9" s="2438" t="s">
        <v>537</v>
      </c>
      <c r="T9" s="2469"/>
      <c r="U9" s="2469"/>
      <c r="V9" s="2469"/>
      <c r="W9" s="2469"/>
      <c r="X9" s="2470"/>
      <c r="Y9" s="2438" t="s">
        <v>532</v>
      </c>
      <c r="Z9" s="2469"/>
      <c r="AA9" s="2469"/>
      <c r="AB9" s="2469"/>
      <c r="AC9" s="2470"/>
    </row>
    <row r="10" spans="1:47" ht="5.25" customHeight="1">
      <c r="B10" s="685"/>
      <c r="C10" s="685"/>
      <c r="D10" s="685"/>
      <c r="E10" s="685"/>
      <c r="F10" s="685"/>
      <c r="G10" s="685"/>
      <c r="H10" s="685"/>
      <c r="I10" s="685"/>
      <c r="J10" s="685"/>
      <c r="K10" s="685"/>
      <c r="L10" s="685"/>
      <c r="M10" s="685"/>
      <c r="N10" s="685"/>
      <c r="O10" s="685"/>
      <c r="P10" s="685"/>
      <c r="Q10" s="685"/>
      <c r="R10" s="685"/>
      <c r="S10" s="685"/>
      <c r="T10" s="685"/>
      <c r="U10" s="685"/>
      <c r="V10" s="685"/>
      <c r="W10" s="686"/>
      <c r="X10" s="685"/>
      <c r="Y10" s="685"/>
      <c r="Z10" s="685"/>
      <c r="AA10" s="685"/>
      <c r="AB10" s="685"/>
      <c r="AC10" s="685"/>
    </row>
    <row r="11" spans="1:47">
      <c r="A11" s="680" t="s">
        <v>1160</v>
      </c>
      <c r="B11" s="685"/>
      <c r="C11" s="685"/>
      <c r="D11" s="685"/>
      <c r="E11" s="685"/>
      <c r="F11" s="685"/>
      <c r="G11" s="685"/>
      <c r="H11" s="685"/>
      <c r="I11" s="685"/>
      <c r="J11" s="685"/>
      <c r="K11" s="685"/>
      <c r="L11" s="685"/>
      <c r="M11" s="685"/>
      <c r="N11" s="685"/>
      <c r="O11" s="685"/>
      <c r="P11" s="685"/>
      <c r="Q11" s="685"/>
      <c r="R11" s="685"/>
      <c r="S11" s="685"/>
      <c r="T11" s="685"/>
      <c r="U11" s="685"/>
      <c r="V11" s="685"/>
      <c r="W11" s="686"/>
      <c r="X11" s="685"/>
      <c r="Y11" s="685"/>
      <c r="Z11" s="685"/>
      <c r="AA11" s="685"/>
      <c r="AB11" s="685"/>
      <c r="AC11" s="685"/>
    </row>
    <row r="12" spans="1:47" s="651" customFormat="1" ht="7.5" customHeight="1">
      <c r="A12" s="2477"/>
      <c r="B12" s="2432">
        <v>2</v>
      </c>
      <c r="C12" s="2467"/>
      <c r="D12" s="2467"/>
      <c r="E12" s="2467"/>
      <c r="F12" s="2468"/>
      <c r="G12" s="2423">
        <v>4</v>
      </c>
      <c r="H12" s="2467"/>
      <c r="I12" s="2467"/>
      <c r="J12" s="2467"/>
      <c r="K12" s="2467"/>
      <c r="L12" s="2468"/>
      <c r="M12" s="2423">
        <v>6</v>
      </c>
      <c r="N12" s="2467"/>
      <c r="O12" s="2467"/>
      <c r="P12" s="2467"/>
      <c r="Q12" s="2467"/>
      <c r="R12" s="2468"/>
      <c r="S12" s="2423">
        <v>8</v>
      </c>
      <c r="T12" s="2467"/>
      <c r="U12" s="2467"/>
      <c r="V12" s="2467"/>
      <c r="W12" s="2467"/>
      <c r="X12" s="2468"/>
      <c r="Y12" s="2423">
        <v>10</v>
      </c>
      <c r="Z12" s="2467"/>
      <c r="AA12" s="2467"/>
      <c r="AB12" s="2467"/>
      <c r="AC12" s="2468"/>
    </row>
    <row r="13" spans="1:47" s="651" customFormat="1" ht="7.5" customHeight="1">
      <c r="A13" s="2478"/>
      <c r="B13" s="2425">
        <v>1</v>
      </c>
      <c r="C13" s="2465"/>
      <c r="D13" s="2427">
        <v>2</v>
      </c>
      <c r="E13" s="2464"/>
      <c r="F13" s="2466"/>
      <c r="G13" s="2425">
        <v>3</v>
      </c>
      <c r="H13" s="2464"/>
      <c r="I13" s="2465"/>
      <c r="J13" s="2427">
        <v>4</v>
      </c>
      <c r="K13" s="2464"/>
      <c r="L13" s="2466"/>
      <c r="M13" s="2425">
        <v>5</v>
      </c>
      <c r="N13" s="2464"/>
      <c r="O13" s="2465"/>
      <c r="P13" s="2427">
        <v>6</v>
      </c>
      <c r="Q13" s="2464"/>
      <c r="R13" s="2466"/>
      <c r="S13" s="2425">
        <v>7</v>
      </c>
      <c r="T13" s="2464"/>
      <c r="U13" s="2465"/>
      <c r="V13" s="2427">
        <v>8</v>
      </c>
      <c r="W13" s="2464"/>
      <c r="X13" s="2466"/>
      <c r="Y13" s="2425">
        <v>9</v>
      </c>
      <c r="Z13" s="2464"/>
      <c r="AA13" s="2465"/>
      <c r="AB13" s="2427">
        <v>10</v>
      </c>
      <c r="AC13" s="2466"/>
    </row>
    <row r="14" spans="1:47" ht="11.25" customHeight="1">
      <c r="A14" s="684" t="s">
        <v>1140</v>
      </c>
      <c r="B14" s="2446" t="s">
        <v>1112</v>
      </c>
      <c r="C14" s="2446"/>
      <c r="D14" s="2446"/>
      <c r="E14" s="2446"/>
      <c r="F14" s="2446"/>
      <c r="G14" s="2446" t="s">
        <v>1113</v>
      </c>
      <c r="H14" s="2446"/>
      <c r="I14" s="2446"/>
      <c r="J14" s="2446"/>
      <c r="K14" s="2446"/>
      <c r="L14" s="2446"/>
      <c r="M14" s="2446" t="s">
        <v>1114</v>
      </c>
      <c r="N14" s="2446"/>
      <c r="O14" s="2446"/>
      <c r="P14" s="2446"/>
      <c r="Q14" s="2446"/>
      <c r="R14" s="2446"/>
      <c r="S14" s="2446" t="s">
        <v>1115</v>
      </c>
      <c r="T14" s="2446"/>
      <c r="U14" s="2446"/>
      <c r="V14" s="2446"/>
      <c r="W14" s="2446"/>
      <c r="X14" s="2446"/>
      <c r="Y14" s="2446" t="s">
        <v>1116</v>
      </c>
      <c r="Z14" s="2446"/>
      <c r="AA14" s="2446"/>
      <c r="AB14" s="2446"/>
      <c r="AC14" s="2446"/>
    </row>
    <row r="15" spans="1:47" ht="11.25" customHeight="1">
      <c r="A15" s="1099" t="s">
        <v>1141</v>
      </c>
      <c r="B15" s="1092" t="s">
        <v>512</v>
      </c>
      <c r="C15" s="1093">
        <v>1.1653876400000001</v>
      </c>
      <c r="D15" s="1094">
        <v>1.1653876300000001</v>
      </c>
      <c r="E15" s="1095" t="s">
        <v>512</v>
      </c>
      <c r="F15" s="1093">
        <v>0.98565698999999996</v>
      </c>
      <c r="G15" s="1094">
        <v>0.98565698000000002</v>
      </c>
      <c r="H15" s="1095" t="s">
        <v>512</v>
      </c>
      <c r="I15" s="1093">
        <v>0.84802843999999988</v>
      </c>
      <c r="J15" s="1094">
        <v>0.84802842999999994</v>
      </c>
      <c r="K15" s="1095" t="s">
        <v>512</v>
      </c>
      <c r="L15" s="1093">
        <v>0.77683108000000001</v>
      </c>
      <c r="M15" s="1094">
        <v>0.77683106999999996</v>
      </c>
      <c r="N15" s="1095" t="s">
        <v>512</v>
      </c>
      <c r="O15" s="1093">
        <v>0.73932865000000003</v>
      </c>
      <c r="P15" s="1094">
        <v>0.73932863999999998</v>
      </c>
      <c r="Q15" s="1095" t="s">
        <v>512</v>
      </c>
      <c r="R15" s="1093">
        <v>0.68353607999999999</v>
      </c>
      <c r="S15" s="1094">
        <v>0.68353606999999994</v>
      </c>
      <c r="T15" s="1095" t="s">
        <v>512</v>
      </c>
      <c r="U15" s="1093">
        <v>0.63606045</v>
      </c>
      <c r="V15" s="1094">
        <v>0.63606043999999995</v>
      </c>
      <c r="W15" s="1096" t="s">
        <v>512</v>
      </c>
      <c r="X15" s="1093">
        <v>0.58276008999999995</v>
      </c>
      <c r="Y15" s="1094">
        <v>0.5827600799999999</v>
      </c>
      <c r="Z15" s="1095" t="s">
        <v>512</v>
      </c>
      <c r="AA15" s="1093">
        <v>0.53192899999999999</v>
      </c>
      <c r="AB15" s="1094">
        <v>0.53192898999999993</v>
      </c>
      <c r="AC15" s="1097" t="s">
        <v>512</v>
      </c>
    </row>
    <row r="16" spans="1:47" ht="11.25" customHeight="1">
      <c r="A16" s="1084" t="s">
        <v>1142</v>
      </c>
      <c r="B16" s="2438" t="s">
        <v>532</v>
      </c>
      <c r="C16" s="2469"/>
      <c r="D16" s="2469"/>
      <c r="E16" s="2469"/>
      <c r="F16" s="2470"/>
      <c r="G16" s="2438" t="s">
        <v>537</v>
      </c>
      <c r="H16" s="2469"/>
      <c r="I16" s="2469"/>
      <c r="J16" s="2469"/>
      <c r="K16" s="2469"/>
      <c r="L16" s="2470"/>
      <c r="M16" s="2438" t="s">
        <v>849</v>
      </c>
      <c r="N16" s="2469"/>
      <c r="O16" s="2469"/>
      <c r="P16" s="2469"/>
      <c r="Q16" s="2469"/>
      <c r="R16" s="2470"/>
      <c r="S16" s="2438" t="s">
        <v>536</v>
      </c>
      <c r="T16" s="2469"/>
      <c r="U16" s="2469"/>
      <c r="V16" s="2469"/>
      <c r="W16" s="2469"/>
      <c r="X16" s="2470"/>
      <c r="Y16" s="2438" t="s">
        <v>531</v>
      </c>
      <c r="Z16" s="2469"/>
      <c r="AA16" s="2469"/>
      <c r="AB16" s="2469"/>
      <c r="AC16" s="2470"/>
    </row>
    <row r="17" spans="1:47" ht="4.5" customHeight="1">
      <c r="B17" s="685"/>
      <c r="C17" s="685"/>
      <c r="D17" s="685"/>
      <c r="E17" s="685"/>
      <c r="F17" s="685"/>
      <c r="G17" s="685"/>
      <c r="H17" s="685"/>
      <c r="I17" s="685"/>
      <c r="J17" s="685"/>
      <c r="K17" s="685"/>
      <c r="L17" s="685"/>
      <c r="M17" s="685"/>
      <c r="N17" s="685"/>
      <c r="O17" s="685"/>
      <c r="P17" s="685"/>
      <c r="Q17" s="685"/>
      <c r="R17" s="685"/>
      <c r="S17" s="685"/>
      <c r="T17" s="685"/>
      <c r="U17" s="685"/>
      <c r="V17" s="685"/>
      <c r="W17" s="686"/>
      <c r="X17" s="685"/>
      <c r="Y17" s="685"/>
      <c r="Z17" s="685"/>
      <c r="AA17" s="685"/>
      <c r="AB17" s="685"/>
      <c r="AC17" s="685"/>
    </row>
    <row r="18" spans="1:47">
      <c r="A18" s="680" t="s">
        <v>1161</v>
      </c>
      <c r="B18" s="685"/>
      <c r="C18" s="685"/>
      <c r="D18" s="685"/>
      <c r="E18" s="685"/>
      <c r="F18" s="685"/>
      <c r="G18" s="685"/>
      <c r="H18" s="685"/>
      <c r="I18" s="685"/>
      <c r="J18" s="685"/>
      <c r="K18" s="685"/>
      <c r="L18" s="685"/>
      <c r="M18" s="685"/>
      <c r="N18" s="685"/>
      <c r="O18" s="685"/>
      <c r="P18" s="685"/>
      <c r="Q18" s="685"/>
      <c r="R18" s="685"/>
      <c r="S18" s="685"/>
      <c r="T18" s="685"/>
      <c r="U18" s="685"/>
      <c r="V18" s="685"/>
      <c r="W18" s="686"/>
      <c r="X18" s="685"/>
      <c r="Y18" s="685"/>
      <c r="Z18" s="685"/>
      <c r="AA18" s="685"/>
      <c r="AB18" s="685"/>
      <c r="AC18" s="685"/>
    </row>
    <row r="19" spans="1:47" s="651" customFormat="1" ht="7.5" customHeight="1">
      <c r="A19" s="2477"/>
      <c r="B19" s="2432">
        <v>2</v>
      </c>
      <c r="C19" s="2467"/>
      <c r="D19" s="2467"/>
      <c r="E19" s="2467"/>
      <c r="F19" s="2468"/>
      <c r="G19" s="2423">
        <v>4</v>
      </c>
      <c r="H19" s="2467"/>
      <c r="I19" s="2467"/>
      <c r="J19" s="2467"/>
      <c r="K19" s="2467"/>
      <c r="L19" s="2468"/>
      <c r="M19" s="2423">
        <v>6</v>
      </c>
      <c r="N19" s="2467"/>
      <c r="O19" s="2467"/>
      <c r="P19" s="2467"/>
      <c r="Q19" s="2467"/>
      <c r="R19" s="2468"/>
      <c r="S19" s="2423">
        <v>8</v>
      </c>
      <c r="T19" s="2467"/>
      <c r="U19" s="2467"/>
      <c r="V19" s="2467"/>
      <c r="W19" s="2467"/>
      <c r="X19" s="2468"/>
      <c r="Y19" s="2423">
        <v>10</v>
      </c>
      <c r="Z19" s="2467"/>
      <c r="AA19" s="2467"/>
      <c r="AB19" s="2467"/>
      <c r="AC19" s="2468"/>
    </row>
    <row r="20" spans="1:47" s="651" customFormat="1" ht="7.5" customHeight="1">
      <c r="A20" s="2478"/>
      <c r="B20" s="2425">
        <v>1</v>
      </c>
      <c r="C20" s="2465"/>
      <c r="D20" s="2427">
        <v>2</v>
      </c>
      <c r="E20" s="2464"/>
      <c r="F20" s="2466"/>
      <c r="G20" s="2425">
        <v>3</v>
      </c>
      <c r="H20" s="2464"/>
      <c r="I20" s="2465"/>
      <c r="J20" s="2427">
        <v>4</v>
      </c>
      <c r="K20" s="2464"/>
      <c r="L20" s="2466"/>
      <c r="M20" s="2425">
        <v>5</v>
      </c>
      <c r="N20" s="2464"/>
      <c r="O20" s="2465"/>
      <c r="P20" s="2427">
        <v>6</v>
      </c>
      <c r="Q20" s="2464"/>
      <c r="R20" s="2466"/>
      <c r="S20" s="2425">
        <v>7</v>
      </c>
      <c r="T20" s="2464"/>
      <c r="U20" s="2465"/>
      <c r="V20" s="2427">
        <v>8</v>
      </c>
      <c r="W20" s="2464"/>
      <c r="X20" s="2466"/>
      <c r="Y20" s="2425">
        <v>9</v>
      </c>
      <c r="Z20" s="2464"/>
      <c r="AA20" s="2465"/>
      <c r="AB20" s="2427">
        <v>10</v>
      </c>
      <c r="AC20" s="2466"/>
    </row>
    <row r="21" spans="1:47" ht="11.25" customHeight="1">
      <c r="A21" s="684" t="s">
        <v>1140</v>
      </c>
      <c r="B21" s="2446" t="s">
        <v>1185</v>
      </c>
      <c r="C21" s="2446"/>
      <c r="D21" s="2446"/>
      <c r="E21" s="2446"/>
      <c r="F21" s="2446"/>
      <c r="G21" s="2446" t="s">
        <v>1186</v>
      </c>
      <c r="H21" s="2446"/>
      <c r="I21" s="2446"/>
      <c r="J21" s="2446"/>
      <c r="K21" s="2446"/>
      <c r="L21" s="2446"/>
      <c r="M21" s="2446" t="s">
        <v>1187</v>
      </c>
      <c r="N21" s="2446"/>
      <c r="O21" s="2446"/>
      <c r="P21" s="2446"/>
      <c r="Q21" s="2446"/>
      <c r="R21" s="2446"/>
      <c r="S21" s="2446" t="s">
        <v>1188</v>
      </c>
      <c r="T21" s="2446"/>
      <c r="U21" s="2446"/>
      <c r="V21" s="2446"/>
      <c r="W21" s="2446"/>
      <c r="X21" s="2446"/>
      <c r="Y21" s="2446" t="s">
        <v>1189</v>
      </c>
      <c r="Z21" s="2446"/>
      <c r="AA21" s="2446"/>
      <c r="AB21" s="2446"/>
      <c r="AC21" s="2446"/>
    </row>
    <row r="22" spans="1:47" s="1113" customFormat="1" ht="11.25" customHeight="1">
      <c r="A22" s="1106" t="s">
        <v>1141</v>
      </c>
      <c r="B22" s="1107" t="s">
        <v>512</v>
      </c>
      <c r="C22" s="1108">
        <v>0.51249998999999991</v>
      </c>
      <c r="D22" s="1109">
        <v>0.51249999999999996</v>
      </c>
      <c r="E22" s="1110" t="s">
        <v>512</v>
      </c>
      <c r="F22" s="1108">
        <v>0.57999998999999991</v>
      </c>
      <c r="G22" s="1109">
        <v>0.57999999999999996</v>
      </c>
      <c r="H22" s="1110" t="s">
        <v>512</v>
      </c>
      <c r="I22" s="1108">
        <v>0.65454543999999992</v>
      </c>
      <c r="J22" s="1109">
        <v>0.65454544999999997</v>
      </c>
      <c r="K22" s="1110" t="s">
        <v>512</v>
      </c>
      <c r="L22" s="1108">
        <v>0.73333331999999996</v>
      </c>
      <c r="M22" s="1109">
        <v>0.73333333000000001</v>
      </c>
      <c r="N22" s="1110" t="s">
        <v>512</v>
      </c>
      <c r="O22" s="1108">
        <v>0.79999998999999999</v>
      </c>
      <c r="P22" s="1109">
        <v>0.8</v>
      </c>
      <c r="Q22" s="1110" t="s">
        <v>512</v>
      </c>
      <c r="R22" s="1108">
        <v>0.89864864</v>
      </c>
      <c r="S22" s="1109">
        <v>0.89864865000000005</v>
      </c>
      <c r="T22" s="1110" t="s">
        <v>512</v>
      </c>
      <c r="U22" s="1108">
        <v>0.9666666599999999</v>
      </c>
      <c r="V22" s="1109">
        <v>0.96666666999999995</v>
      </c>
      <c r="W22" s="1111" t="s">
        <v>512</v>
      </c>
      <c r="X22" s="1108">
        <v>1.1122448900000002</v>
      </c>
      <c r="Y22" s="1109">
        <v>1.1122449000000001</v>
      </c>
      <c r="Z22" s="1110" t="s">
        <v>512</v>
      </c>
      <c r="AA22" s="1108">
        <v>1.42666666</v>
      </c>
      <c r="AB22" s="1109">
        <v>1.4266666699999999</v>
      </c>
      <c r="AC22" s="1112" t="s">
        <v>512</v>
      </c>
      <c r="AM22" s="414"/>
      <c r="AN22" s="414"/>
      <c r="AO22" s="414"/>
      <c r="AP22" s="414"/>
      <c r="AQ22" s="414"/>
      <c r="AR22" s="414"/>
      <c r="AS22" s="414"/>
      <c r="AT22" s="414"/>
      <c r="AU22" s="414"/>
    </row>
    <row r="23" spans="1:47" ht="11.25" customHeight="1">
      <c r="A23" s="1084" t="s">
        <v>1142</v>
      </c>
      <c r="B23" s="2438" t="s">
        <v>772</v>
      </c>
      <c r="C23" s="2469"/>
      <c r="D23" s="2469"/>
      <c r="E23" s="2469"/>
      <c r="F23" s="2470"/>
      <c r="G23" s="2438" t="s">
        <v>773</v>
      </c>
      <c r="H23" s="2469"/>
      <c r="I23" s="2469"/>
      <c r="J23" s="2469"/>
      <c r="K23" s="2469"/>
      <c r="L23" s="2470"/>
      <c r="M23" s="2438" t="s">
        <v>745</v>
      </c>
      <c r="N23" s="2469"/>
      <c r="O23" s="2469"/>
      <c r="P23" s="2469"/>
      <c r="Q23" s="2469"/>
      <c r="R23" s="2470"/>
      <c r="S23" s="2438" t="s">
        <v>774</v>
      </c>
      <c r="T23" s="2469"/>
      <c r="U23" s="2469"/>
      <c r="V23" s="2469"/>
      <c r="W23" s="2469"/>
      <c r="X23" s="2470"/>
      <c r="Y23" s="2438" t="s">
        <v>764</v>
      </c>
      <c r="Z23" s="2469"/>
      <c r="AA23" s="2469"/>
      <c r="AB23" s="2469"/>
      <c r="AC23" s="2470"/>
    </row>
    <row r="24" spans="1:47" ht="4.5" customHeight="1">
      <c r="B24" s="688"/>
      <c r="C24" s="685"/>
      <c r="D24" s="685"/>
      <c r="E24" s="685"/>
      <c r="F24" s="685"/>
      <c r="G24" s="685"/>
      <c r="H24" s="685"/>
      <c r="I24" s="685"/>
      <c r="J24" s="685"/>
      <c r="K24" s="685"/>
      <c r="L24" s="685"/>
      <c r="M24" s="685"/>
      <c r="N24" s="685"/>
      <c r="O24" s="685"/>
      <c r="P24" s="685"/>
      <c r="Q24" s="685"/>
      <c r="R24" s="685"/>
      <c r="S24" s="685"/>
      <c r="T24" s="685"/>
      <c r="U24" s="685"/>
      <c r="V24" s="685"/>
      <c r="W24" s="686"/>
      <c r="X24" s="685"/>
      <c r="Y24" s="685"/>
      <c r="Z24" s="685"/>
      <c r="AA24" s="685"/>
      <c r="AB24" s="685"/>
      <c r="AC24" s="685"/>
    </row>
    <row r="25" spans="1:47">
      <c r="A25" s="680" t="s">
        <v>1167</v>
      </c>
      <c r="B25" s="685"/>
      <c r="C25" s="685"/>
      <c r="D25" s="685"/>
      <c r="E25" s="685"/>
      <c r="F25" s="685"/>
      <c r="G25" s="685"/>
      <c r="H25" s="685"/>
      <c r="I25" s="685"/>
      <c r="J25" s="685"/>
      <c r="K25" s="685"/>
      <c r="L25" s="685"/>
      <c r="M25" s="685"/>
      <c r="N25" s="685"/>
      <c r="O25" s="685"/>
      <c r="P25" s="685"/>
      <c r="Q25" s="685"/>
      <c r="R25" s="685"/>
      <c r="S25" s="685"/>
      <c r="T25" s="685"/>
      <c r="U25" s="685"/>
      <c r="V25" s="685"/>
      <c r="W25" s="686"/>
      <c r="X25" s="685"/>
      <c r="Y25" s="685"/>
      <c r="Z25" s="685"/>
      <c r="AA25" s="685"/>
      <c r="AB25" s="685"/>
      <c r="AC25" s="685"/>
    </row>
    <row r="26" spans="1:47" s="651" customFormat="1" ht="7.5" customHeight="1">
      <c r="A26" s="2477"/>
      <c r="B26" s="2432">
        <v>2</v>
      </c>
      <c r="C26" s="2467"/>
      <c r="D26" s="2467"/>
      <c r="E26" s="2467"/>
      <c r="F26" s="2468"/>
      <c r="G26" s="2423">
        <v>4</v>
      </c>
      <c r="H26" s="2467"/>
      <c r="I26" s="2467"/>
      <c r="J26" s="2467"/>
      <c r="K26" s="2467"/>
      <c r="L26" s="2468"/>
      <c r="M26" s="2423">
        <v>6</v>
      </c>
      <c r="N26" s="2467"/>
      <c r="O26" s="2467"/>
      <c r="P26" s="2467"/>
      <c r="Q26" s="2467"/>
      <c r="R26" s="2468"/>
      <c r="S26" s="2423">
        <v>8</v>
      </c>
      <c r="T26" s="2467"/>
      <c r="U26" s="2467"/>
      <c r="V26" s="2467"/>
      <c r="W26" s="2467"/>
      <c r="X26" s="2468"/>
      <c r="Y26" s="2423">
        <v>10</v>
      </c>
      <c r="Z26" s="2467"/>
      <c r="AA26" s="2467"/>
      <c r="AB26" s="2467"/>
      <c r="AC26" s="2468"/>
    </row>
    <row r="27" spans="1:47" s="651" customFormat="1" ht="7.5" customHeight="1">
      <c r="A27" s="2478"/>
      <c r="B27" s="2425">
        <v>1</v>
      </c>
      <c r="C27" s="2465"/>
      <c r="D27" s="2427">
        <v>2</v>
      </c>
      <c r="E27" s="2464"/>
      <c r="F27" s="2466"/>
      <c r="G27" s="2425">
        <v>3</v>
      </c>
      <c r="H27" s="2464"/>
      <c r="I27" s="2465"/>
      <c r="J27" s="2427">
        <v>4</v>
      </c>
      <c r="K27" s="2464"/>
      <c r="L27" s="2466"/>
      <c r="M27" s="2425">
        <v>5</v>
      </c>
      <c r="N27" s="2464"/>
      <c r="O27" s="2465"/>
      <c r="P27" s="2427">
        <v>6</v>
      </c>
      <c r="Q27" s="2464"/>
      <c r="R27" s="2466"/>
      <c r="S27" s="2425">
        <v>7</v>
      </c>
      <c r="T27" s="2464"/>
      <c r="U27" s="2465"/>
      <c r="V27" s="2427">
        <v>8</v>
      </c>
      <c r="W27" s="2464"/>
      <c r="X27" s="2466"/>
      <c r="Y27" s="2425">
        <v>9</v>
      </c>
      <c r="Z27" s="2464"/>
      <c r="AA27" s="2465"/>
      <c r="AB27" s="2427">
        <v>10</v>
      </c>
      <c r="AC27" s="2466"/>
    </row>
    <row r="28" spans="1:47" ht="11.25" customHeight="1">
      <c r="A28" s="684" t="s">
        <v>1140</v>
      </c>
      <c r="B28" s="2446" t="s">
        <v>1117</v>
      </c>
      <c r="C28" s="2446"/>
      <c r="D28" s="2446"/>
      <c r="E28" s="2446"/>
      <c r="F28" s="2446"/>
      <c r="G28" s="2446" t="s">
        <v>1118</v>
      </c>
      <c r="H28" s="2446"/>
      <c r="I28" s="2446"/>
      <c r="J28" s="2446"/>
      <c r="K28" s="2446"/>
      <c r="L28" s="2446"/>
      <c r="M28" s="2446" t="s">
        <v>515</v>
      </c>
      <c r="N28" s="2446"/>
      <c r="O28" s="2446"/>
      <c r="P28" s="2446"/>
      <c r="Q28" s="2446"/>
      <c r="R28" s="2446"/>
      <c r="S28" s="2446" t="s">
        <v>1119</v>
      </c>
      <c r="T28" s="2446"/>
      <c r="U28" s="2446"/>
      <c r="V28" s="2446"/>
      <c r="W28" s="2446"/>
      <c r="X28" s="2446"/>
      <c r="Y28" s="2446" t="s">
        <v>1120</v>
      </c>
      <c r="Z28" s="2446"/>
      <c r="AA28" s="2446"/>
      <c r="AB28" s="2446"/>
      <c r="AC28" s="2446"/>
    </row>
    <row r="29" spans="1:47" ht="11.25" customHeight="1">
      <c r="A29" s="1099" t="s">
        <v>1141</v>
      </c>
      <c r="B29" s="1114" t="s">
        <v>512</v>
      </c>
      <c r="C29" s="1139">
        <v>1</v>
      </c>
      <c r="D29" s="1116">
        <v>0.99999998999999984</v>
      </c>
      <c r="E29" s="1117" t="s">
        <v>512</v>
      </c>
      <c r="F29" s="1115">
        <v>0.99199999999999999</v>
      </c>
      <c r="G29" s="1116">
        <v>0.99199998999999994</v>
      </c>
      <c r="H29" s="1117" t="s">
        <v>512</v>
      </c>
      <c r="I29" s="1115">
        <v>0.98701298999999987</v>
      </c>
      <c r="J29" s="1116">
        <v>0.98701297999999993</v>
      </c>
      <c r="K29" s="1117" t="s">
        <v>512</v>
      </c>
      <c r="L29" s="1115">
        <v>0.98295455000000009</v>
      </c>
      <c r="M29" s="1116">
        <v>0.98295453999999993</v>
      </c>
      <c r="N29" s="1117" t="s">
        <v>512</v>
      </c>
      <c r="O29" s="1115">
        <v>0.97727272999999992</v>
      </c>
      <c r="P29" s="1116">
        <v>0.97727271999999998</v>
      </c>
      <c r="Q29" s="1117" t="s">
        <v>512</v>
      </c>
      <c r="R29" s="1115">
        <v>0.96832578999999996</v>
      </c>
      <c r="S29" s="1116">
        <v>0.96832578000000002</v>
      </c>
      <c r="T29" s="1117" t="s">
        <v>512</v>
      </c>
      <c r="U29" s="1115">
        <v>0.95121951000000005</v>
      </c>
      <c r="V29" s="1116">
        <v>0.9512195</v>
      </c>
      <c r="W29" s="1118" t="s">
        <v>512</v>
      </c>
      <c r="X29" s="1115">
        <v>0.92307692000000008</v>
      </c>
      <c r="Y29" s="1116">
        <v>0.92307690999999992</v>
      </c>
      <c r="Z29" s="1117" t="s">
        <v>512</v>
      </c>
      <c r="AA29" s="1115">
        <v>0.84848484999999996</v>
      </c>
      <c r="AB29" s="1116">
        <v>0.8484848399999998</v>
      </c>
      <c r="AC29" s="1119" t="s">
        <v>512</v>
      </c>
      <c r="AM29" s="413"/>
      <c r="AN29" s="413"/>
      <c r="AO29" s="413"/>
      <c r="AP29" s="413"/>
      <c r="AQ29" s="413"/>
      <c r="AR29" s="413"/>
      <c r="AS29" s="413"/>
      <c r="AT29" s="413"/>
      <c r="AU29" s="413"/>
    </row>
    <row r="30" spans="1:47" ht="11.25" customHeight="1">
      <c r="A30" s="1084" t="s">
        <v>1142</v>
      </c>
      <c r="B30" s="2438" t="s">
        <v>532</v>
      </c>
      <c r="C30" s="2469"/>
      <c r="D30" s="2469"/>
      <c r="E30" s="2469"/>
      <c r="F30" s="2470"/>
      <c r="G30" s="2438" t="s">
        <v>850</v>
      </c>
      <c r="H30" s="2469"/>
      <c r="I30" s="2469"/>
      <c r="J30" s="2469"/>
      <c r="K30" s="2469"/>
      <c r="L30" s="2470"/>
      <c r="M30" s="2438" t="s">
        <v>851</v>
      </c>
      <c r="N30" s="2469"/>
      <c r="O30" s="2469"/>
      <c r="P30" s="2469"/>
      <c r="Q30" s="2469"/>
      <c r="R30" s="2470"/>
      <c r="S30" s="2438" t="s">
        <v>806</v>
      </c>
      <c r="T30" s="2469"/>
      <c r="U30" s="2469"/>
      <c r="V30" s="2469"/>
      <c r="W30" s="2469"/>
      <c r="X30" s="2470"/>
      <c r="Y30" s="2438" t="s">
        <v>531</v>
      </c>
      <c r="Z30" s="2469"/>
      <c r="AA30" s="2469"/>
      <c r="AB30" s="2469"/>
      <c r="AC30" s="2470"/>
    </row>
    <row r="31" spans="1:47" ht="4.5" customHeight="1">
      <c r="B31" s="685"/>
      <c r="C31" s="685"/>
      <c r="D31" s="685"/>
      <c r="E31" s="685"/>
      <c r="F31" s="685"/>
      <c r="G31" s="685"/>
      <c r="H31" s="685"/>
      <c r="I31" s="685"/>
      <c r="J31" s="685"/>
      <c r="K31" s="685"/>
      <c r="L31" s="685"/>
      <c r="M31" s="685"/>
      <c r="N31" s="685"/>
      <c r="O31" s="685"/>
      <c r="P31" s="685"/>
      <c r="Q31" s="685"/>
      <c r="R31" s="685"/>
      <c r="S31" s="685"/>
      <c r="T31" s="685"/>
      <c r="U31" s="685"/>
      <c r="V31" s="685"/>
      <c r="W31" s="686"/>
      <c r="X31" s="685"/>
      <c r="Y31" s="685"/>
      <c r="Z31" s="685"/>
      <c r="AA31" s="685"/>
      <c r="AB31" s="685"/>
      <c r="AC31" s="685"/>
    </row>
    <row r="32" spans="1:47">
      <c r="A32" s="680" t="s">
        <v>1168</v>
      </c>
      <c r="B32" s="685"/>
      <c r="C32" s="688"/>
      <c r="D32" s="685"/>
      <c r="E32" s="685"/>
      <c r="F32" s="685"/>
      <c r="G32" s="685"/>
      <c r="H32" s="685"/>
      <c r="I32" s="685"/>
      <c r="J32" s="685"/>
      <c r="K32" s="685"/>
      <c r="L32" s="685"/>
      <c r="M32" s="685"/>
      <c r="N32" s="685"/>
      <c r="O32" s="685"/>
      <c r="P32" s="685"/>
      <c r="Q32" s="685"/>
      <c r="R32" s="685"/>
      <c r="S32" s="685"/>
      <c r="T32" s="685"/>
      <c r="U32" s="685"/>
      <c r="V32" s="685"/>
      <c r="W32" s="686"/>
      <c r="X32" s="685"/>
      <c r="Y32" s="685"/>
      <c r="Z32" s="685"/>
      <c r="AA32" s="685"/>
      <c r="AB32" s="685"/>
      <c r="AC32" s="685"/>
    </row>
    <row r="33" spans="1:47" s="651" customFormat="1" ht="6.75" customHeight="1">
      <c r="A33" s="2477"/>
      <c r="B33" s="2432">
        <v>2</v>
      </c>
      <c r="C33" s="2467"/>
      <c r="D33" s="2467"/>
      <c r="E33" s="2467"/>
      <c r="F33" s="2468"/>
      <c r="G33" s="2423">
        <v>4</v>
      </c>
      <c r="H33" s="2467"/>
      <c r="I33" s="2467"/>
      <c r="J33" s="2467"/>
      <c r="K33" s="2467"/>
      <c r="L33" s="2468"/>
      <c r="M33" s="2423">
        <v>6</v>
      </c>
      <c r="N33" s="2467"/>
      <c r="O33" s="2467"/>
      <c r="P33" s="2467"/>
      <c r="Q33" s="2467"/>
      <c r="R33" s="2468"/>
      <c r="S33" s="2423">
        <v>8</v>
      </c>
      <c r="T33" s="2467"/>
      <c r="U33" s="2467"/>
      <c r="V33" s="2467"/>
      <c r="W33" s="2467"/>
      <c r="X33" s="2468"/>
      <c r="Y33" s="2423">
        <v>10</v>
      </c>
      <c r="Z33" s="2467"/>
      <c r="AA33" s="2467"/>
      <c r="AB33" s="2467"/>
      <c r="AC33" s="2468"/>
    </row>
    <row r="34" spans="1:47" s="651" customFormat="1" ht="6.75" customHeight="1">
      <c r="A34" s="2478"/>
      <c r="B34" s="2425">
        <v>1</v>
      </c>
      <c r="C34" s="2465"/>
      <c r="D34" s="2427">
        <v>2</v>
      </c>
      <c r="E34" s="2464"/>
      <c r="F34" s="2466"/>
      <c r="G34" s="2425">
        <v>3</v>
      </c>
      <c r="H34" s="2464"/>
      <c r="I34" s="2465"/>
      <c r="J34" s="2427">
        <v>4</v>
      </c>
      <c r="K34" s="2464"/>
      <c r="L34" s="2466"/>
      <c r="M34" s="2425">
        <v>5</v>
      </c>
      <c r="N34" s="2464"/>
      <c r="O34" s="2465"/>
      <c r="P34" s="2427">
        <v>6</v>
      </c>
      <c r="Q34" s="2464"/>
      <c r="R34" s="2466"/>
      <c r="S34" s="2425">
        <v>7</v>
      </c>
      <c r="T34" s="2464"/>
      <c r="U34" s="2465"/>
      <c r="V34" s="2427">
        <v>8</v>
      </c>
      <c r="W34" s="2464"/>
      <c r="X34" s="2466"/>
      <c r="Y34" s="2425">
        <v>9</v>
      </c>
      <c r="Z34" s="2464"/>
      <c r="AA34" s="2465"/>
      <c r="AB34" s="2427">
        <v>10</v>
      </c>
      <c r="AC34" s="2466"/>
    </row>
    <row r="35" spans="1:47" ht="11.25" customHeight="1">
      <c r="A35" s="684" t="s">
        <v>1140</v>
      </c>
      <c r="B35" s="2446" t="s">
        <v>1117</v>
      </c>
      <c r="C35" s="2446"/>
      <c r="D35" s="2446"/>
      <c r="E35" s="2446"/>
      <c r="F35" s="2446"/>
      <c r="G35" s="2446" t="s">
        <v>1118</v>
      </c>
      <c r="H35" s="2446"/>
      <c r="I35" s="2446"/>
      <c r="J35" s="2446"/>
      <c r="K35" s="2446"/>
      <c r="L35" s="2446"/>
      <c r="M35" s="2446" t="s">
        <v>515</v>
      </c>
      <c r="N35" s="2446"/>
      <c r="O35" s="2446"/>
      <c r="P35" s="2446"/>
      <c r="Q35" s="2446"/>
      <c r="R35" s="2446"/>
      <c r="S35" s="2446" t="s">
        <v>1119</v>
      </c>
      <c r="T35" s="2446"/>
      <c r="U35" s="2446"/>
      <c r="V35" s="2446"/>
      <c r="W35" s="2446"/>
      <c r="X35" s="2446"/>
      <c r="Y35" s="2446" t="s">
        <v>1120</v>
      </c>
      <c r="Z35" s="2446"/>
      <c r="AA35" s="2446"/>
      <c r="AB35" s="2446"/>
      <c r="AC35" s="2446"/>
    </row>
    <row r="36" spans="1:47" ht="11.25" customHeight="1">
      <c r="A36" s="1099" t="s">
        <v>1169</v>
      </c>
      <c r="B36" s="1092" t="s">
        <v>512</v>
      </c>
      <c r="C36" s="1093">
        <v>0.7549668799999999</v>
      </c>
      <c r="D36" s="1094">
        <v>0.75496688999999995</v>
      </c>
      <c r="E36" s="1095" t="s">
        <v>512</v>
      </c>
      <c r="F36" s="1093">
        <v>0.8571428499999999</v>
      </c>
      <c r="G36" s="1094">
        <v>0.85714286000000006</v>
      </c>
      <c r="H36" s="1095" t="s">
        <v>512</v>
      </c>
      <c r="I36" s="1093">
        <v>0.90277776999999981</v>
      </c>
      <c r="J36" s="1094">
        <v>0.90277777999999997</v>
      </c>
      <c r="K36" s="1095" t="s">
        <v>512</v>
      </c>
      <c r="L36" s="1093">
        <v>0.92982454999999997</v>
      </c>
      <c r="M36" s="1094">
        <v>0.92982456000000002</v>
      </c>
      <c r="N36" s="1095" t="s">
        <v>512</v>
      </c>
      <c r="O36" s="1093">
        <v>0.94573641999999991</v>
      </c>
      <c r="P36" s="1094">
        <v>0.94573642999999985</v>
      </c>
      <c r="Q36" s="1095" t="s">
        <v>512</v>
      </c>
      <c r="R36" s="1093">
        <v>0.95967740999999984</v>
      </c>
      <c r="S36" s="1094">
        <v>0.95967742</v>
      </c>
      <c r="T36" s="1095" t="s">
        <v>512</v>
      </c>
      <c r="U36" s="1093">
        <v>0.97297296</v>
      </c>
      <c r="V36" s="1094">
        <v>0.97297297000000005</v>
      </c>
      <c r="W36" s="1096" t="s">
        <v>512</v>
      </c>
      <c r="X36" s="1093">
        <v>0.98305083999999998</v>
      </c>
      <c r="Y36" s="1094">
        <v>0.98305085000000003</v>
      </c>
      <c r="Z36" s="1095" t="s">
        <v>512</v>
      </c>
      <c r="AA36" s="1093">
        <v>0.99999998999999984</v>
      </c>
      <c r="AB36" s="1094">
        <v>1</v>
      </c>
      <c r="AC36" s="1097" t="s">
        <v>512</v>
      </c>
      <c r="AM36" s="413"/>
      <c r="AN36" s="413"/>
      <c r="AO36" s="413"/>
      <c r="AP36" s="413"/>
      <c r="AQ36" s="413"/>
      <c r="AR36" s="413"/>
      <c r="AS36" s="413"/>
      <c r="AT36" s="413"/>
      <c r="AU36" s="413"/>
    </row>
    <row r="37" spans="1:47" ht="11.25" customHeight="1">
      <c r="A37" s="1099" t="s">
        <v>1170</v>
      </c>
      <c r="B37" s="1092" t="s">
        <v>512</v>
      </c>
      <c r="C37" s="1093">
        <v>0.18867924</v>
      </c>
      <c r="D37" s="1094">
        <v>0.18867924999999999</v>
      </c>
      <c r="E37" s="1095" t="s">
        <v>512</v>
      </c>
      <c r="F37" s="1093">
        <v>0.35869563999999998</v>
      </c>
      <c r="G37" s="1094">
        <v>0.35869564999999992</v>
      </c>
      <c r="H37" s="1095" t="s">
        <v>512</v>
      </c>
      <c r="I37" s="1093">
        <v>0.46249999000000003</v>
      </c>
      <c r="J37" s="1094">
        <v>0.46250000000000002</v>
      </c>
      <c r="K37" s="1095" t="s">
        <v>512</v>
      </c>
      <c r="L37" s="1093">
        <v>0.55963301999999993</v>
      </c>
      <c r="M37" s="1094">
        <v>0.55963302999999998</v>
      </c>
      <c r="N37" s="1095" t="s">
        <v>512</v>
      </c>
      <c r="O37" s="1093">
        <v>0.63709675999999993</v>
      </c>
      <c r="P37" s="1094">
        <v>0.63709676999999998</v>
      </c>
      <c r="Q37" s="1095" t="s">
        <v>512</v>
      </c>
      <c r="R37" s="1093">
        <v>0.74556211999999999</v>
      </c>
      <c r="S37" s="1094">
        <v>0.74556213000000005</v>
      </c>
      <c r="T37" s="1095" t="s">
        <v>512</v>
      </c>
      <c r="U37" s="1093">
        <v>0.83333331999999993</v>
      </c>
      <c r="V37" s="1094">
        <v>0.83333332999999998</v>
      </c>
      <c r="W37" s="1096" t="s">
        <v>512</v>
      </c>
      <c r="X37" s="1093">
        <v>0.91666665999999997</v>
      </c>
      <c r="Y37" s="1094">
        <v>0.91666667000000002</v>
      </c>
      <c r="Z37" s="1095" t="s">
        <v>512</v>
      </c>
      <c r="AA37" s="1093">
        <v>0.95876287999999998</v>
      </c>
      <c r="AB37" s="1094">
        <v>0.95876289000000003</v>
      </c>
      <c r="AC37" s="1097" t="s">
        <v>512</v>
      </c>
      <c r="AM37" s="413"/>
      <c r="AN37" s="413"/>
      <c r="AO37" s="413"/>
      <c r="AP37" s="413"/>
      <c r="AQ37" s="413"/>
      <c r="AR37" s="413"/>
      <c r="AS37" s="413"/>
      <c r="AT37" s="413"/>
      <c r="AU37" s="413"/>
    </row>
    <row r="38" spans="1:47" ht="11.25" customHeight="1">
      <c r="A38" s="1084" t="s">
        <v>1142</v>
      </c>
      <c r="B38" s="2438" t="s">
        <v>531</v>
      </c>
      <c r="C38" s="2469"/>
      <c r="D38" s="2469"/>
      <c r="E38" s="2469"/>
      <c r="F38" s="2470"/>
      <c r="G38" s="2438" t="s">
        <v>806</v>
      </c>
      <c r="H38" s="2469"/>
      <c r="I38" s="2469"/>
      <c r="J38" s="2469"/>
      <c r="K38" s="2469"/>
      <c r="L38" s="2470"/>
      <c r="M38" s="2438" t="s">
        <v>851</v>
      </c>
      <c r="N38" s="2469"/>
      <c r="O38" s="2469"/>
      <c r="P38" s="2469"/>
      <c r="Q38" s="2469"/>
      <c r="R38" s="2470"/>
      <c r="S38" s="2438" t="s">
        <v>850</v>
      </c>
      <c r="T38" s="2469"/>
      <c r="U38" s="2469"/>
      <c r="V38" s="2469"/>
      <c r="W38" s="2469"/>
      <c r="X38" s="2470"/>
      <c r="Y38" s="2438" t="s">
        <v>532</v>
      </c>
      <c r="Z38" s="2469"/>
      <c r="AA38" s="2469"/>
      <c r="AB38" s="2469"/>
      <c r="AC38" s="2470"/>
    </row>
    <row r="39" spans="1:47" ht="4.5" customHeight="1">
      <c r="B39" s="685"/>
      <c r="C39" s="685"/>
      <c r="D39" s="685"/>
      <c r="E39" s="685"/>
      <c r="F39" s="685"/>
      <c r="G39" s="685"/>
      <c r="H39" s="685"/>
      <c r="I39" s="685"/>
      <c r="J39" s="685"/>
      <c r="K39" s="685"/>
      <c r="L39" s="685"/>
      <c r="M39" s="685"/>
      <c r="N39" s="685"/>
      <c r="O39" s="685"/>
      <c r="P39" s="685"/>
      <c r="Q39" s="685"/>
      <c r="R39" s="685"/>
      <c r="S39" s="685"/>
      <c r="T39" s="685"/>
      <c r="U39" s="685"/>
      <c r="V39" s="685"/>
      <c r="W39" s="686"/>
      <c r="X39" s="685"/>
      <c r="Y39" s="685"/>
      <c r="Z39" s="685"/>
      <c r="AA39" s="685"/>
      <c r="AB39" s="685"/>
      <c r="AC39" s="685"/>
    </row>
    <row r="40" spans="1:47" ht="9.75" customHeight="1">
      <c r="A40" s="680" t="s">
        <v>1171</v>
      </c>
      <c r="B40" s="685"/>
      <c r="C40" s="688"/>
      <c r="D40" s="685"/>
      <c r="E40" s="685"/>
      <c r="F40" s="685"/>
      <c r="G40" s="685"/>
      <c r="H40" s="685"/>
      <c r="I40" s="685"/>
      <c r="J40" s="685"/>
      <c r="K40" s="685"/>
      <c r="L40" s="685"/>
      <c r="M40" s="685"/>
      <c r="N40" s="685"/>
      <c r="O40" s="685"/>
      <c r="P40" s="685"/>
      <c r="Q40" s="685"/>
      <c r="R40" s="685"/>
      <c r="S40" s="685"/>
      <c r="T40" s="685"/>
      <c r="U40" s="685"/>
      <c r="V40" s="685"/>
      <c r="W40" s="686"/>
      <c r="X40" s="685"/>
      <c r="Y40" s="685"/>
      <c r="Z40" s="685"/>
      <c r="AA40" s="685"/>
      <c r="AB40" s="685"/>
      <c r="AC40" s="685"/>
    </row>
    <row r="41" spans="1:47" s="651" customFormat="1" ht="7.5" customHeight="1">
      <c r="A41" s="2477"/>
      <c r="B41" s="2432">
        <v>2</v>
      </c>
      <c r="C41" s="2467"/>
      <c r="D41" s="2467"/>
      <c r="E41" s="2467"/>
      <c r="F41" s="2468"/>
      <c r="G41" s="2423">
        <v>4</v>
      </c>
      <c r="H41" s="2467"/>
      <c r="I41" s="2467"/>
      <c r="J41" s="2467"/>
      <c r="K41" s="2467"/>
      <c r="L41" s="2468"/>
      <c r="M41" s="2423">
        <v>6</v>
      </c>
      <c r="N41" s="2467"/>
      <c r="O41" s="2467"/>
      <c r="P41" s="2467"/>
      <c r="Q41" s="2467"/>
      <c r="R41" s="2468"/>
      <c r="S41" s="2423">
        <v>8</v>
      </c>
      <c r="T41" s="2467"/>
      <c r="U41" s="2467"/>
      <c r="V41" s="2467"/>
      <c r="W41" s="2467"/>
      <c r="X41" s="2468"/>
      <c r="Y41" s="2423">
        <v>10</v>
      </c>
      <c r="Z41" s="2467"/>
      <c r="AA41" s="2467"/>
      <c r="AB41" s="2467"/>
      <c r="AC41" s="2468"/>
    </row>
    <row r="42" spans="1:47" s="651" customFormat="1" ht="7.5" customHeight="1">
      <c r="A42" s="2478"/>
      <c r="B42" s="2425">
        <v>1</v>
      </c>
      <c r="C42" s="2465"/>
      <c r="D42" s="2427">
        <v>2</v>
      </c>
      <c r="E42" s="2464"/>
      <c r="F42" s="2466"/>
      <c r="G42" s="2425">
        <v>3</v>
      </c>
      <c r="H42" s="2464"/>
      <c r="I42" s="2465"/>
      <c r="J42" s="2427">
        <v>4</v>
      </c>
      <c r="K42" s="2464"/>
      <c r="L42" s="2466"/>
      <c r="M42" s="2425">
        <v>5</v>
      </c>
      <c r="N42" s="2464"/>
      <c r="O42" s="2465"/>
      <c r="P42" s="2427">
        <v>6</v>
      </c>
      <c r="Q42" s="2464"/>
      <c r="R42" s="2466"/>
      <c r="S42" s="2425">
        <v>7</v>
      </c>
      <c r="T42" s="2464"/>
      <c r="U42" s="2465"/>
      <c r="V42" s="2427">
        <v>8</v>
      </c>
      <c r="W42" s="2464"/>
      <c r="X42" s="2466"/>
      <c r="Y42" s="2425">
        <v>9</v>
      </c>
      <c r="Z42" s="2464"/>
      <c r="AA42" s="2465"/>
      <c r="AB42" s="2427">
        <v>10</v>
      </c>
      <c r="AC42" s="2466"/>
    </row>
    <row r="43" spans="1:47" ht="11.25" customHeight="1">
      <c r="A43" s="684" t="s">
        <v>1140</v>
      </c>
      <c r="B43" s="2488" t="s">
        <v>542</v>
      </c>
      <c r="C43" s="2489"/>
      <c r="D43" s="2489"/>
      <c r="E43" s="2489"/>
      <c r="F43" s="2490"/>
      <c r="G43" s="2445" t="s">
        <v>807</v>
      </c>
      <c r="H43" s="2489"/>
      <c r="I43" s="2489"/>
      <c r="J43" s="2489"/>
      <c r="K43" s="2489"/>
      <c r="L43" s="2490"/>
      <c r="M43" s="2445" t="s">
        <v>805</v>
      </c>
      <c r="N43" s="2489"/>
      <c r="O43" s="2489"/>
      <c r="P43" s="2489"/>
      <c r="Q43" s="2489"/>
      <c r="R43" s="2490"/>
      <c r="S43" s="2445" t="s">
        <v>543</v>
      </c>
      <c r="T43" s="2489"/>
      <c r="U43" s="2489"/>
      <c r="V43" s="2489"/>
      <c r="W43" s="2489"/>
      <c r="X43" s="2490"/>
      <c r="Y43" s="2445" t="s">
        <v>808</v>
      </c>
      <c r="Z43" s="2489"/>
      <c r="AA43" s="2489"/>
      <c r="AB43" s="2489"/>
      <c r="AC43" s="2490"/>
    </row>
    <row r="44" spans="1:47" ht="11.25" customHeight="1">
      <c r="A44" s="1140" t="s">
        <v>1172</v>
      </c>
      <c r="B44" s="1141" t="s">
        <v>512</v>
      </c>
      <c r="C44" s="1142">
        <v>0.45142855999999992</v>
      </c>
      <c r="D44" s="1143">
        <v>0.45142856999999997</v>
      </c>
      <c r="E44" s="1144" t="s">
        <v>512</v>
      </c>
      <c r="F44" s="1142">
        <v>0.54166665999999997</v>
      </c>
      <c r="G44" s="1143">
        <v>0.54166667000000002</v>
      </c>
      <c r="H44" s="1144" t="s">
        <v>512</v>
      </c>
      <c r="I44" s="1142">
        <v>0.59499998999999992</v>
      </c>
      <c r="J44" s="1143">
        <v>0.59499999999999997</v>
      </c>
      <c r="K44" s="1144" t="s">
        <v>512</v>
      </c>
      <c r="L44" s="1142">
        <v>0.65999998999999998</v>
      </c>
      <c r="M44" s="1143">
        <v>0.66</v>
      </c>
      <c r="N44" s="1144" t="s">
        <v>512</v>
      </c>
      <c r="O44" s="1142">
        <v>0.70999998999999991</v>
      </c>
      <c r="P44" s="1143">
        <v>0.71</v>
      </c>
      <c r="Q44" s="1144" t="s">
        <v>512</v>
      </c>
      <c r="R44" s="1142">
        <v>0.76666665999999994</v>
      </c>
      <c r="S44" s="1143">
        <v>0.76666666999999999</v>
      </c>
      <c r="T44" s="1144" t="s">
        <v>512</v>
      </c>
      <c r="U44" s="1142">
        <v>0.84999998999999993</v>
      </c>
      <c r="V44" s="1143">
        <v>0.85</v>
      </c>
      <c r="W44" s="1145" t="s">
        <v>512</v>
      </c>
      <c r="X44" s="1142">
        <v>0.92499998999999999</v>
      </c>
      <c r="Y44" s="1143">
        <v>0.92500000000000004</v>
      </c>
      <c r="Z44" s="1144" t="s">
        <v>512</v>
      </c>
      <c r="AA44" s="1142">
        <v>1.02820512</v>
      </c>
      <c r="AB44" s="1143">
        <v>1.0282051299999999</v>
      </c>
      <c r="AC44" s="1146" t="s">
        <v>512</v>
      </c>
      <c r="AM44" s="413"/>
      <c r="AN44" s="413"/>
      <c r="AO44" s="413"/>
      <c r="AP44" s="413"/>
      <c r="AQ44" s="413"/>
      <c r="AR44" s="413"/>
      <c r="AS44" s="413"/>
      <c r="AT44" s="413"/>
      <c r="AU44" s="413"/>
    </row>
    <row r="45" spans="1:47" ht="11.25" customHeight="1">
      <c r="A45" s="1140" t="s">
        <v>1173</v>
      </c>
      <c r="B45" s="1141" t="s">
        <v>512</v>
      </c>
      <c r="C45" s="1142">
        <v>0.44374998999999993</v>
      </c>
      <c r="D45" s="1143">
        <v>0.44374999999999998</v>
      </c>
      <c r="E45" s="1144" t="s">
        <v>512</v>
      </c>
      <c r="F45" s="1142">
        <v>0.54249998999999993</v>
      </c>
      <c r="G45" s="1143">
        <v>0.54249999999999998</v>
      </c>
      <c r="H45" s="1144" t="s">
        <v>512</v>
      </c>
      <c r="I45" s="1142">
        <v>0.59999998999999993</v>
      </c>
      <c r="J45" s="1143">
        <v>0.6</v>
      </c>
      <c r="K45" s="1144" t="s">
        <v>512</v>
      </c>
      <c r="L45" s="1142">
        <v>0.65454544000000003</v>
      </c>
      <c r="M45" s="1143">
        <v>0.65454544999999997</v>
      </c>
      <c r="N45" s="1144" t="s">
        <v>512</v>
      </c>
      <c r="O45" s="1142">
        <v>0.69999998999999991</v>
      </c>
      <c r="P45" s="1143">
        <v>0.7</v>
      </c>
      <c r="Q45" s="1144" t="s">
        <v>512</v>
      </c>
      <c r="R45" s="1142">
        <v>0.74464284999999986</v>
      </c>
      <c r="S45" s="1143">
        <v>0.74464286000000002</v>
      </c>
      <c r="T45" s="1144" t="s">
        <v>512</v>
      </c>
      <c r="U45" s="1142">
        <v>0.80499999</v>
      </c>
      <c r="V45" s="1143">
        <v>0.80500000000000005</v>
      </c>
      <c r="W45" s="1145" t="s">
        <v>512</v>
      </c>
      <c r="X45" s="1142">
        <v>0.87804876999999992</v>
      </c>
      <c r="Y45" s="1143">
        <v>0.87804877999999997</v>
      </c>
      <c r="Z45" s="1144" t="s">
        <v>512</v>
      </c>
      <c r="AA45" s="1142">
        <v>0.98823527999999994</v>
      </c>
      <c r="AB45" s="1143">
        <v>0.98823528999999999</v>
      </c>
      <c r="AC45" s="1146" t="s">
        <v>512</v>
      </c>
      <c r="AM45" s="413"/>
      <c r="AN45" s="413"/>
      <c r="AO45" s="413"/>
      <c r="AP45" s="413"/>
      <c r="AQ45" s="413"/>
      <c r="AR45" s="413"/>
      <c r="AS45" s="413"/>
      <c r="AT45" s="413"/>
      <c r="AU45" s="413"/>
    </row>
    <row r="46" spans="1:47" ht="11.25" customHeight="1">
      <c r="A46" s="1147" t="s">
        <v>1142</v>
      </c>
      <c r="B46" s="2485" t="s">
        <v>804</v>
      </c>
      <c r="C46" s="2486"/>
      <c r="D46" s="2486"/>
      <c r="E46" s="2486"/>
      <c r="F46" s="2487"/>
      <c r="G46" s="2485" t="s">
        <v>531</v>
      </c>
      <c r="H46" s="2486"/>
      <c r="I46" s="2486"/>
      <c r="J46" s="2486"/>
      <c r="K46" s="2486"/>
      <c r="L46" s="2487"/>
      <c r="M46" s="2485" t="s">
        <v>541</v>
      </c>
      <c r="N46" s="2486"/>
      <c r="O46" s="2486"/>
      <c r="P46" s="2486"/>
      <c r="Q46" s="2486"/>
      <c r="R46" s="2487"/>
      <c r="S46" s="2485" t="s">
        <v>532</v>
      </c>
      <c r="T46" s="2486"/>
      <c r="U46" s="2486"/>
      <c r="V46" s="2486"/>
      <c r="W46" s="2486"/>
      <c r="X46" s="2487"/>
      <c r="Y46" s="2485" t="s">
        <v>540</v>
      </c>
      <c r="Z46" s="2486"/>
      <c r="AA46" s="2486"/>
      <c r="AB46" s="2486"/>
      <c r="AC46" s="2487"/>
    </row>
    <row r="47" spans="1:47" ht="5.25" customHeight="1">
      <c r="B47" s="685"/>
      <c r="C47" s="685"/>
      <c r="D47" s="685"/>
      <c r="E47" s="685"/>
      <c r="F47" s="685"/>
      <c r="G47" s="685"/>
      <c r="H47" s="685"/>
      <c r="I47" s="685"/>
      <c r="J47" s="685"/>
      <c r="K47" s="685"/>
      <c r="L47" s="685"/>
      <c r="M47" s="685"/>
      <c r="N47" s="685"/>
      <c r="O47" s="685"/>
      <c r="P47" s="685"/>
      <c r="Q47" s="685"/>
      <c r="R47" s="685"/>
      <c r="S47" s="685"/>
      <c r="T47" s="685"/>
      <c r="U47" s="685"/>
      <c r="V47" s="685"/>
      <c r="W47" s="686"/>
      <c r="X47" s="685"/>
      <c r="Y47" s="685"/>
      <c r="Z47" s="685"/>
      <c r="AA47" s="685"/>
      <c r="AB47" s="685"/>
      <c r="AC47" s="685"/>
    </row>
    <row r="48" spans="1:47">
      <c r="A48" s="680" t="s">
        <v>1174</v>
      </c>
      <c r="B48" s="685"/>
      <c r="C48" s="688"/>
      <c r="D48" s="685"/>
      <c r="E48" s="685"/>
      <c r="F48" s="685"/>
      <c r="G48" s="685"/>
      <c r="H48" s="685"/>
      <c r="I48" s="685"/>
      <c r="J48" s="685"/>
      <c r="K48" s="685"/>
      <c r="L48" s="685"/>
      <c r="M48" s="685"/>
      <c r="N48" s="685"/>
      <c r="O48" s="685"/>
      <c r="P48" s="685"/>
      <c r="Q48" s="685"/>
      <c r="R48" s="685"/>
      <c r="S48" s="685"/>
      <c r="T48" s="685"/>
      <c r="U48" s="685"/>
      <c r="V48" s="685"/>
      <c r="W48" s="686"/>
      <c r="X48" s="685"/>
      <c r="Y48" s="685"/>
      <c r="Z48" s="685"/>
      <c r="AA48" s="685"/>
      <c r="AB48" s="685"/>
      <c r="AC48" s="685"/>
    </row>
    <row r="49" spans="1:47" s="651" customFormat="1" ht="7.5" customHeight="1">
      <c r="A49" s="2481"/>
      <c r="B49" s="2432">
        <v>2</v>
      </c>
      <c r="C49" s="2467"/>
      <c r="D49" s="2467"/>
      <c r="E49" s="2467"/>
      <c r="F49" s="2468"/>
      <c r="G49" s="2423">
        <v>4</v>
      </c>
      <c r="H49" s="2467"/>
      <c r="I49" s="2467"/>
      <c r="J49" s="2467"/>
      <c r="K49" s="2467"/>
      <c r="L49" s="2468"/>
      <c r="M49" s="2423">
        <v>6</v>
      </c>
      <c r="N49" s="2467"/>
      <c r="O49" s="2467"/>
      <c r="P49" s="2467"/>
      <c r="Q49" s="2467"/>
      <c r="R49" s="2468"/>
      <c r="S49" s="2423">
        <v>8</v>
      </c>
      <c r="T49" s="2467"/>
      <c r="U49" s="2467"/>
      <c r="V49" s="2467"/>
      <c r="W49" s="2467"/>
      <c r="X49" s="2468"/>
      <c r="Y49" s="2423">
        <v>10</v>
      </c>
      <c r="Z49" s="2467"/>
      <c r="AA49" s="2467"/>
      <c r="AB49" s="2467"/>
      <c r="AC49" s="2468"/>
    </row>
    <row r="50" spans="1:47" s="651" customFormat="1" ht="7.5" customHeight="1">
      <c r="A50" s="2478"/>
      <c r="B50" s="2425">
        <v>1</v>
      </c>
      <c r="C50" s="2465"/>
      <c r="D50" s="2427">
        <v>2</v>
      </c>
      <c r="E50" s="2464"/>
      <c r="F50" s="2466"/>
      <c r="G50" s="2425">
        <v>3</v>
      </c>
      <c r="H50" s="2464"/>
      <c r="I50" s="2465"/>
      <c r="J50" s="2427">
        <v>4</v>
      </c>
      <c r="K50" s="2464"/>
      <c r="L50" s="2466"/>
      <c r="M50" s="2425">
        <v>5</v>
      </c>
      <c r="N50" s="2464"/>
      <c r="O50" s="2465"/>
      <c r="P50" s="2427">
        <v>6</v>
      </c>
      <c r="Q50" s="2464"/>
      <c r="R50" s="2466"/>
      <c r="S50" s="2425">
        <v>7</v>
      </c>
      <c r="T50" s="2464"/>
      <c r="U50" s="2465"/>
      <c r="V50" s="2427">
        <v>8</v>
      </c>
      <c r="W50" s="2464"/>
      <c r="X50" s="2466"/>
      <c r="Y50" s="2425">
        <v>9</v>
      </c>
      <c r="Z50" s="2464"/>
      <c r="AA50" s="2465"/>
      <c r="AB50" s="2427">
        <v>10</v>
      </c>
      <c r="AC50" s="2466"/>
    </row>
    <row r="51" spans="1:47" ht="11.25" customHeight="1">
      <c r="A51" s="684" t="s">
        <v>1140</v>
      </c>
      <c r="B51" s="2446" t="s">
        <v>1117</v>
      </c>
      <c r="C51" s="2446"/>
      <c r="D51" s="2446"/>
      <c r="E51" s="2446"/>
      <c r="F51" s="2446"/>
      <c r="G51" s="2446" t="s">
        <v>1118</v>
      </c>
      <c r="H51" s="2446"/>
      <c r="I51" s="2446"/>
      <c r="J51" s="2446"/>
      <c r="K51" s="2446"/>
      <c r="L51" s="2446"/>
      <c r="M51" s="2446" t="s">
        <v>515</v>
      </c>
      <c r="N51" s="2446"/>
      <c r="O51" s="2446"/>
      <c r="P51" s="2446"/>
      <c r="Q51" s="2446"/>
      <c r="R51" s="2446"/>
      <c r="S51" s="2446" t="s">
        <v>1119</v>
      </c>
      <c r="T51" s="2446"/>
      <c r="U51" s="2446"/>
      <c r="V51" s="2446"/>
      <c r="W51" s="2446"/>
      <c r="X51" s="2446"/>
      <c r="Y51" s="2446" t="s">
        <v>1120</v>
      </c>
      <c r="Z51" s="2446"/>
      <c r="AA51" s="2446"/>
      <c r="AB51" s="2446"/>
      <c r="AC51" s="2446"/>
    </row>
    <row r="52" spans="1:47" ht="11.25" customHeight="1">
      <c r="A52" s="1148" t="s">
        <v>1175</v>
      </c>
      <c r="B52" s="1141" t="s">
        <v>512</v>
      </c>
      <c r="C52" s="1142">
        <v>7.3333330000000002E-2</v>
      </c>
      <c r="D52" s="1143">
        <v>7.3333320000000007E-2</v>
      </c>
      <c r="E52" s="1144" t="s">
        <v>512</v>
      </c>
      <c r="F52" s="1142">
        <v>5.7335579999999997E-2</v>
      </c>
      <c r="G52" s="1143">
        <v>5.7335569999999995E-2</v>
      </c>
      <c r="H52" s="1144" t="s">
        <v>512</v>
      </c>
      <c r="I52" s="1142">
        <v>4.7826090000000002E-2</v>
      </c>
      <c r="J52" s="1143">
        <v>4.782608E-2</v>
      </c>
      <c r="K52" s="1144" t="s">
        <v>512</v>
      </c>
      <c r="L52" s="1142">
        <v>4.1666670000000003E-2</v>
      </c>
      <c r="M52" s="1143">
        <v>4.1666660000000001E-2</v>
      </c>
      <c r="N52" s="1144" t="s">
        <v>512</v>
      </c>
      <c r="O52" s="1142">
        <v>3.6269429999999998E-2</v>
      </c>
      <c r="P52" s="1143">
        <v>3.6269419999999997E-2</v>
      </c>
      <c r="Q52" s="1144" t="s">
        <v>512</v>
      </c>
      <c r="R52" s="1142">
        <v>3.2738099999999999E-2</v>
      </c>
      <c r="S52" s="1143">
        <v>3.2738089999999997E-2</v>
      </c>
      <c r="T52" s="1144" t="s">
        <v>512</v>
      </c>
      <c r="U52" s="1142">
        <v>2.8037380000000001E-2</v>
      </c>
      <c r="V52" s="1143">
        <v>2.8037369999999999E-2</v>
      </c>
      <c r="W52" s="1145" t="s">
        <v>512</v>
      </c>
      <c r="X52" s="1142">
        <v>2.0833330000000001E-2</v>
      </c>
      <c r="Y52" s="1143">
        <v>2.0833319999999999E-2</v>
      </c>
      <c r="Z52" s="1144" t="s">
        <v>512</v>
      </c>
      <c r="AA52" s="1142">
        <v>1.6483520000000002E-2</v>
      </c>
      <c r="AB52" s="1143">
        <v>1.648351E-2</v>
      </c>
      <c r="AC52" s="1146" t="s">
        <v>512</v>
      </c>
      <c r="AM52" s="413"/>
      <c r="AN52" s="413"/>
      <c r="AO52" s="413"/>
      <c r="AP52" s="413"/>
      <c r="AQ52" s="413"/>
      <c r="AR52" s="413"/>
      <c r="AS52" s="413"/>
      <c r="AT52" s="413"/>
      <c r="AU52" s="413"/>
    </row>
    <row r="53" spans="1:47" ht="11.25" customHeight="1">
      <c r="A53" s="1140" t="s">
        <v>1176</v>
      </c>
      <c r="B53" s="1141" t="s">
        <v>512</v>
      </c>
      <c r="C53" s="1149">
        <v>0.16466042000000003</v>
      </c>
      <c r="D53" s="1143">
        <v>0.16466041000000001</v>
      </c>
      <c r="E53" s="1150" t="s">
        <v>512</v>
      </c>
      <c r="F53" s="1149">
        <v>9.2117619999999997E-2</v>
      </c>
      <c r="G53" s="1143">
        <v>9.2117610000000016E-2</v>
      </c>
      <c r="H53" s="1150" t="s">
        <v>512</v>
      </c>
      <c r="I53" s="1151">
        <v>7.160714E-2</v>
      </c>
      <c r="J53" s="1143">
        <v>7.1607130000000005E-2</v>
      </c>
      <c r="K53" s="1145" t="s">
        <v>512</v>
      </c>
      <c r="L53" s="1149">
        <v>5.5019510000000001E-2</v>
      </c>
      <c r="M53" s="1143">
        <v>5.5019499999999999E-2</v>
      </c>
      <c r="N53" s="1145" t="s">
        <v>512</v>
      </c>
      <c r="O53" s="1149">
        <v>3.6484999999999997E-2</v>
      </c>
      <c r="P53" s="1143">
        <v>3.6484989999999995E-2</v>
      </c>
      <c r="Q53" s="1145" t="s">
        <v>512</v>
      </c>
      <c r="R53" s="1149">
        <v>2.6958030000000001E-2</v>
      </c>
      <c r="S53" s="1143">
        <v>2.6958019999999999E-2</v>
      </c>
      <c r="T53" s="1145" t="s">
        <v>512</v>
      </c>
      <c r="U53" s="1149">
        <v>1.9343200000000001E-2</v>
      </c>
      <c r="V53" s="1143">
        <v>1.934319E-2</v>
      </c>
      <c r="W53" s="1145" t="s">
        <v>512</v>
      </c>
      <c r="X53" s="1149">
        <v>1.223662E-2</v>
      </c>
      <c r="Y53" s="1143">
        <v>1.2236610000000002E-2</v>
      </c>
      <c r="Z53" s="1145" t="s">
        <v>512</v>
      </c>
      <c r="AA53" s="1149">
        <v>3.9984699999999996E-3</v>
      </c>
      <c r="AB53" s="1143">
        <v>3.9984599999999997E-3</v>
      </c>
      <c r="AC53" s="1146" t="s">
        <v>512</v>
      </c>
      <c r="AM53" s="413"/>
      <c r="AN53" s="413"/>
      <c r="AO53" s="413"/>
      <c r="AP53" s="413"/>
      <c r="AQ53" s="413"/>
      <c r="AR53" s="413"/>
      <c r="AS53" s="413"/>
      <c r="AT53" s="413"/>
      <c r="AU53" s="413"/>
    </row>
    <row r="54" spans="1:47" ht="11.25" customHeight="1">
      <c r="A54" s="1147" t="s">
        <v>1142</v>
      </c>
      <c r="B54" s="2482" t="s">
        <v>770</v>
      </c>
      <c r="C54" s="2483"/>
      <c r="D54" s="2483"/>
      <c r="E54" s="2483"/>
      <c r="F54" s="2484"/>
      <c r="G54" s="2482" t="s">
        <v>771</v>
      </c>
      <c r="H54" s="2483"/>
      <c r="I54" s="2483"/>
      <c r="J54" s="2483"/>
      <c r="K54" s="2483"/>
      <c r="L54" s="2484"/>
      <c r="M54" s="2482" t="s">
        <v>809</v>
      </c>
      <c r="N54" s="2483"/>
      <c r="O54" s="2483"/>
      <c r="P54" s="2483"/>
      <c r="Q54" s="2483"/>
      <c r="R54" s="2484"/>
      <c r="S54" s="2482" t="s">
        <v>762</v>
      </c>
      <c r="T54" s="2483"/>
      <c r="U54" s="2483"/>
      <c r="V54" s="2483"/>
      <c r="W54" s="2483"/>
      <c r="X54" s="2484"/>
      <c r="Y54" s="2482" t="s">
        <v>761</v>
      </c>
      <c r="Z54" s="2483"/>
      <c r="AA54" s="2483"/>
      <c r="AB54" s="2483"/>
      <c r="AC54" s="2484"/>
    </row>
    <row r="55" spans="1:47" ht="5.25" customHeight="1"/>
    <row r="56" spans="1:47">
      <c r="A56" s="680" t="s">
        <v>1177</v>
      </c>
      <c r="C56" s="689"/>
    </row>
    <row r="57" spans="1:47" s="651" customFormat="1" ht="7.5" customHeight="1">
      <c r="A57" s="2481"/>
      <c r="B57" s="2432">
        <v>2</v>
      </c>
      <c r="C57" s="2467"/>
      <c r="D57" s="2467"/>
      <c r="E57" s="2467"/>
      <c r="F57" s="2468"/>
      <c r="G57" s="2423">
        <v>4</v>
      </c>
      <c r="H57" s="2467"/>
      <c r="I57" s="2467"/>
      <c r="J57" s="2467"/>
      <c r="K57" s="2467"/>
      <c r="L57" s="2468"/>
      <c r="M57" s="2423">
        <v>6</v>
      </c>
      <c r="N57" s="2467"/>
      <c r="O57" s="2467"/>
      <c r="P57" s="2467"/>
      <c r="Q57" s="2467"/>
      <c r="R57" s="2468"/>
      <c r="S57" s="2423">
        <v>8</v>
      </c>
      <c r="T57" s="2467"/>
      <c r="U57" s="2467"/>
      <c r="V57" s="2467"/>
      <c r="W57" s="2467"/>
      <c r="X57" s="2468"/>
      <c r="Y57" s="2423">
        <v>10</v>
      </c>
      <c r="Z57" s="2467"/>
      <c r="AA57" s="2467"/>
      <c r="AB57" s="2467"/>
      <c r="AC57" s="2468"/>
    </row>
    <row r="58" spans="1:47" s="651" customFormat="1" ht="7.5" customHeight="1">
      <c r="A58" s="2478"/>
      <c r="B58" s="2425">
        <v>1</v>
      </c>
      <c r="C58" s="2465"/>
      <c r="D58" s="2427">
        <v>2</v>
      </c>
      <c r="E58" s="2464"/>
      <c r="F58" s="2466"/>
      <c r="G58" s="2425">
        <v>3</v>
      </c>
      <c r="H58" s="2464"/>
      <c r="I58" s="2465"/>
      <c r="J58" s="2427">
        <v>4</v>
      </c>
      <c r="K58" s="2464"/>
      <c r="L58" s="2466"/>
      <c r="M58" s="2425">
        <v>5</v>
      </c>
      <c r="N58" s="2464"/>
      <c r="O58" s="2465"/>
      <c r="P58" s="2427">
        <v>6</v>
      </c>
      <c r="Q58" s="2464"/>
      <c r="R58" s="2466"/>
      <c r="S58" s="2425">
        <v>7</v>
      </c>
      <c r="T58" s="2464"/>
      <c r="U58" s="2465"/>
      <c r="V58" s="2427">
        <v>8</v>
      </c>
      <c r="W58" s="2464"/>
      <c r="X58" s="2466"/>
      <c r="Y58" s="2425">
        <v>9</v>
      </c>
      <c r="Z58" s="2464"/>
      <c r="AA58" s="2465"/>
      <c r="AB58" s="2427">
        <v>10</v>
      </c>
      <c r="AC58" s="2466"/>
    </row>
    <row r="59" spans="1:47" ht="11.25" customHeight="1">
      <c r="A59" s="684" t="s">
        <v>1140</v>
      </c>
      <c r="B59" s="2446" t="s">
        <v>1117</v>
      </c>
      <c r="C59" s="2446"/>
      <c r="D59" s="2446"/>
      <c r="E59" s="2446"/>
      <c r="F59" s="2446"/>
      <c r="G59" s="2446" t="s">
        <v>1118</v>
      </c>
      <c r="H59" s="2446"/>
      <c r="I59" s="2446"/>
      <c r="J59" s="2446"/>
      <c r="K59" s="2446"/>
      <c r="L59" s="2446"/>
      <c r="M59" s="2446" t="s">
        <v>515</v>
      </c>
      <c r="N59" s="2446"/>
      <c r="O59" s="2446"/>
      <c r="P59" s="2446"/>
      <c r="Q59" s="2446"/>
      <c r="R59" s="2446"/>
      <c r="S59" s="2446" t="s">
        <v>1119</v>
      </c>
      <c r="T59" s="2446"/>
      <c r="U59" s="2446"/>
      <c r="V59" s="2446"/>
      <c r="W59" s="2446"/>
      <c r="X59" s="2446"/>
      <c r="Y59" s="2446" t="s">
        <v>1120</v>
      </c>
      <c r="Z59" s="2446"/>
      <c r="AA59" s="2446"/>
      <c r="AB59" s="2446"/>
      <c r="AC59" s="2446"/>
    </row>
    <row r="60" spans="1:47" ht="11.25" customHeight="1">
      <c r="A60" s="1140" t="s">
        <v>1178</v>
      </c>
      <c r="B60" s="1152" t="s">
        <v>512</v>
      </c>
      <c r="C60" s="1153">
        <v>4.9019607699999996</v>
      </c>
      <c r="D60" s="1154">
        <v>4.9019607799999996</v>
      </c>
      <c r="E60" s="1155" t="s">
        <v>512</v>
      </c>
      <c r="F60" s="1153">
        <v>6.3749999900000001</v>
      </c>
      <c r="G60" s="1154">
        <v>6.375</v>
      </c>
      <c r="H60" s="1155" t="s">
        <v>512</v>
      </c>
      <c r="I60" s="1153">
        <v>7.9999999900000001</v>
      </c>
      <c r="J60" s="1154">
        <v>8</v>
      </c>
      <c r="K60" s="1155" t="s">
        <v>512</v>
      </c>
      <c r="L60" s="1153">
        <v>9.2352941099999999</v>
      </c>
      <c r="M60" s="1154">
        <v>9.2352941200000007</v>
      </c>
      <c r="N60" s="1155" t="s">
        <v>512</v>
      </c>
      <c r="O60" s="1153">
        <v>10.599999989999999</v>
      </c>
      <c r="P60" s="1154">
        <v>10.6</v>
      </c>
      <c r="Q60" s="1155" t="s">
        <v>512</v>
      </c>
      <c r="R60" s="1153">
        <v>11.73333332</v>
      </c>
      <c r="S60" s="1154">
        <v>11.733333330000001</v>
      </c>
      <c r="T60" s="1155" t="s">
        <v>512</v>
      </c>
      <c r="U60" s="1153">
        <v>13.321428559999999</v>
      </c>
      <c r="V60" s="1154">
        <v>13.32142857</v>
      </c>
      <c r="W60" s="1156" t="s">
        <v>512</v>
      </c>
      <c r="X60" s="1153">
        <v>15.199999989999998</v>
      </c>
      <c r="Y60" s="1154">
        <v>15.2</v>
      </c>
      <c r="Z60" s="1155" t="s">
        <v>512</v>
      </c>
      <c r="AA60" s="1153">
        <v>18.666666660000001</v>
      </c>
      <c r="AB60" s="1154">
        <v>18.666666670000001</v>
      </c>
      <c r="AC60" s="1157" t="s">
        <v>512</v>
      </c>
      <c r="AM60" s="415"/>
      <c r="AN60" s="415"/>
      <c r="AO60" s="415"/>
      <c r="AP60" s="415"/>
      <c r="AQ60" s="415"/>
      <c r="AR60" s="415"/>
      <c r="AS60" s="415"/>
      <c r="AT60" s="415"/>
      <c r="AU60" s="415"/>
    </row>
    <row r="61" spans="1:47" ht="11.25" customHeight="1">
      <c r="A61" s="1140" t="s">
        <v>1178</v>
      </c>
      <c r="B61" s="1152" t="s">
        <v>512</v>
      </c>
      <c r="C61" s="1153">
        <v>9.1666666599999989</v>
      </c>
      <c r="D61" s="1154">
        <v>9.1666666699999997</v>
      </c>
      <c r="E61" s="1155" t="s">
        <v>512</v>
      </c>
      <c r="F61" s="1153">
        <v>11.7142857</v>
      </c>
      <c r="G61" s="1154">
        <v>11.71428571</v>
      </c>
      <c r="H61" s="1155" t="s">
        <v>512</v>
      </c>
      <c r="I61" s="1153">
        <v>14.39999999</v>
      </c>
      <c r="J61" s="1154">
        <v>14.4</v>
      </c>
      <c r="K61" s="1155" t="s">
        <v>512</v>
      </c>
      <c r="L61" s="1153">
        <v>16.833333319999998</v>
      </c>
      <c r="M61" s="1154">
        <v>16.833333329999999</v>
      </c>
      <c r="N61" s="1155" t="s">
        <v>512</v>
      </c>
      <c r="O61" s="1153">
        <v>18.79999999</v>
      </c>
      <c r="P61" s="1154">
        <v>18.8</v>
      </c>
      <c r="Q61" s="1155" t="s">
        <v>512</v>
      </c>
      <c r="R61" s="1153">
        <v>21.666666660000001</v>
      </c>
      <c r="S61" s="1154">
        <v>21.666666670000001</v>
      </c>
      <c r="T61" s="1155" t="s">
        <v>512</v>
      </c>
      <c r="U61" s="1153">
        <v>25.846153839999999</v>
      </c>
      <c r="V61" s="1154">
        <v>25.84615385</v>
      </c>
      <c r="W61" s="1156" t="s">
        <v>512</v>
      </c>
      <c r="X61" s="1153">
        <v>31.88888888</v>
      </c>
      <c r="Y61" s="1154">
        <v>31.88888889</v>
      </c>
      <c r="Z61" s="1155" t="s">
        <v>512</v>
      </c>
      <c r="AA61" s="1153">
        <v>40.374999989999999</v>
      </c>
      <c r="AB61" s="1154">
        <v>40.375</v>
      </c>
      <c r="AC61" s="1157" t="s">
        <v>512</v>
      </c>
      <c r="AM61" s="415"/>
      <c r="AN61" s="415"/>
      <c r="AO61" s="415"/>
      <c r="AP61" s="415"/>
      <c r="AQ61" s="415"/>
      <c r="AR61" s="415"/>
      <c r="AS61" s="415"/>
      <c r="AT61" s="415"/>
      <c r="AU61" s="415"/>
    </row>
    <row r="62" spans="1:47" ht="11.25" customHeight="1">
      <c r="A62" s="1147" t="s">
        <v>1142</v>
      </c>
      <c r="B62" s="2482" t="s">
        <v>748</v>
      </c>
      <c r="C62" s="2483"/>
      <c r="D62" s="2483"/>
      <c r="E62" s="2483"/>
      <c r="F62" s="2484"/>
      <c r="G62" s="2482" t="s">
        <v>749</v>
      </c>
      <c r="H62" s="2483"/>
      <c r="I62" s="2483"/>
      <c r="J62" s="2483"/>
      <c r="K62" s="2483"/>
      <c r="L62" s="2484"/>
      <c r="M62" s="2482" t="s">
        <v>750</v>
      </c>
      <c r="N62" s="2483"/>
      <c r="O62" s="2483"/>
      <c r="P62" s="2483"/>
      <c r="Q62" s="2483"/>
      <c r="R62" s="2484"/>
      <c r="S62" s="2482" t="s">
        <v>751</v>
      </c>
      <c r="T62" s="2483"/>
      <c r="U62" s="2483"/>
      <c r="V62" s="2483"/>
      <c r="W62" s="2483"/>
      <c r="X62" s="2484"/>
      <c r="Y62" s="2482" t="s">
        <v>752</v>
      </c>
      <c r="Z62" s="2483"/>
      <c r="AA62" s="2483"/>
      <c r="AB62" s="2483"/>
      <c r="AC62" s="2484"/>
    </row>
    <row r="63" spans="1:47" ht="5.25" customHeight="1"/>
    <row r="64" spans="1:47" ht="9.75" customHeight="1">
      <c r="A64" s="680" t="s">
        <v>1179</v>
      </c>
      <c r="C64" s="689"/>
    </row>
    <row r="65" spans="1:47" s="651" customFormat="1" ht="6.75" customHeight="1">
      <c r="A65" s="2481"/>
      <c r="B65" s="2432">
        <v>2</v>
      </c>
      <c r="C65" s="2467"/>
      <c r="D65" s="2467"/>
      <c r="E65" s="2467"/>
      <c r="F65" s="2468"/>
      <c r="G65" s="2423">
        <v>4</v>
      </c>
      <c r="H65" s="2467"/>
      <c r="I65" s="2467"/>
      <c r="J65" s="2467"/>
      <c r="K65" s="2467"/>
      <c r="L65" s="2468"/>
      <c r="M65" s="2423">
        <v>6</v>
      </c>
      <c r="N65" s="2467"/>
      <c r="O65" s="2467"/>
      <c r="P65" s="2467"/>
      <c r="Q65" s="2467"/>
      <c r="R65" s="2468"/>
      <c r="S65" s="2423">
        <v>8</v>
      </c>
      <c r="T65" s="2467"/>
      <c r="U65" s="2467"/>
      <c r="V65" s="2467"/>
      <c r="W65" s="2467"/>
      <c r="X65" s="2468"/>
      <c r="Y65" s="2423">
        <v>10</v>
      </c>
      <c r="Z65" s="2467"/>
      <c r="AA65" s="2467"/>
      <c r="AB65" s="2467"/>
      <c r="AC65" s="2468"/>
    </row>
    <row r="66" spans="1:47" s="651" customFormat="1" ht="6.75" customHeight="1">
      <c r="A66" s="2478"/>
      <c r="B66" s="2425">
        <v>1</v>
      </c>
      <c r="C66" s="2465"/>
      <c r="D66" s="2427">
        <v>2</v>
      </c>
      <c r="E66" s="2464"/>
      <c r="F66" s="2466"/>
      <c r="G66" s="2425">
        <v>3</v>
      </c>
      <c r="H66" s="2464"/>
      <c r="I66" s="2465"/>
      <c r="J66" s="2427">
        <v>4</v>
      </c>
      <c r="K66" s="2464"/>
      <c r="L66" s="2466"/>
      <c r="M66" s="2425">
        <v>5</v>
      </c>
      <c r="N66" s="2464"/>
      <c r="O66" s="2465"/>
      <c r="P66" s="2427">
        <v>6</v>
      </c>
      <c r="Q66" s="2464"/>
      <c r="R66" s="2466"/>
      <c r="S66" s="2425">
        <v>7</v>
      </c>
      <c r="T66" s="2464"/>
      <c r="U66" s="2465"/>
      <c r="V66" s="2427">
        <v>8</v>
      </c>
      <c r="W66" s="2464"/>
      <c r="X66" s="2466"/>
      <c r="Y66" s="2425">
        <v>9</v>
      </c>
      <c r="Z66" s="2464"/>
      <c r="AA66" s="2465"/>
      <c r="AB66" s="2427">
        <v>10</v>
      </c>
      <c r="AC66" s="2466"/>
    </row>
    <row r="67" spans="1:47" ht="11.25" customHeight="1">
      <c r="A67" s="684" t="s">
        <v>1140</v>
      </c>
      <c r="B67" s="2446" t="s">
        <v>1117</v>
      </c>
      <c r="C67" s="2446"/>
      <c r="D67" s="2446"/>
      <c r="E67" s="2446"/>
      <c r="F67" s="2446"/>
      <c r="G67" s="2446" t="s">
        <v>1118</v>
      </c>
      <c r="H67" s="2446"/>
      <c r="I67" s="2446"/>
      <c r="J67" s="2446"/>
      <c r="K67" s="2446"/>
      <c r="L67" s="2446"/>
      <c r="M67" s="2446" t="s">
        <v>515</v>
      </c>
      <c r="N67" s="2446"/>
      <c r="O67" s="2446"/>
      <c r="P67" s="2446"/>
      <c r="Q67" s="2446"/>
      <c r="R67" s="2446"/>
      <c r="S67" s="2446" t="s">
        <v>1119</v>
      </c>
      <c r="T67" s="2446"/>
      <c r="U67" s="2446"/>
      <c r="V67" s="2446"/>
      <c r="W67" s="2446"/>
      <c r="X67" s="2446"/>
      <c r="Y67" s="2446" t="s">
        <v>1120</v>
      </c>
      <c r="Z67" s="2446"/>
      <c r="AA67" s="2446"/>
      <c r="AB67" s="2446"/>
      <c r="AC67" s="2446"/>
    </row>
    <row r="68" spans="1:47" ht="11.25" customHeight="1">
      <c r="A68" s="1148" t="s">
        <v>1141</v>
      </c>
      <c r="B68" s="1141" t="s">
        <v>512</v>
      </c>
      <c r="C68" s="1142">
        <v>0.74999998999999984</v>
      </c>
      <c r="D68" s="1143">
        <v>0.75</v>
      </c>
      <c r="E68" s="1144" t="s">
        <v>512</v>
      </c>
      <c r="F68" s="1142">
        <v>0.99999998999999984</v>
      </c>
      <c r="G68" s="1143">
        <v>1</v>
      </c>
      <c r="H68" s="1144" t="s">
        <v>512</v>
      </c>
      <c r="I68" s="1142">
        <v>1.2352941100000001</v>
      </c>
      <c r="J68" s="1143">
        <v>1.2352941200000001</v>
      </c>
      <c r="K68" s="1144" t="s">
        <v>512</v>
      </c>
      <c r="L68" s="1142">
        <v>1.4411764600000001</v>
      </c>
      <c r="M68" s="1143">
        <v>1.44117647</v>
      </c>
      <c r="N68" s="1144" t="s">
        <v>512</v>
      </c>
      <c r="O68" s="1142">
        <v>1.7333333200000001</v>
      </c>
      <c r="P68" s="1143">
        <v>1.73333333</v>
      </c>
      <c r="Q68" s="1144" t="s">
        <v>512</v>
      </c>
      <c r="R68" s="1142">
        <v>2.0624999900000001</v>
      </c>
      <c r="S68" s="1143">
        <v>2.0625</v>
      </c>
      <c r="T68" s="1144" t="s">
        <v>512</v>
      </c>
      <c r="U68" s="1142">
        <v>2.3333333199999999</v>
      </c>
      <c r="V68" s="1143">
        <v>2.3333333299999999</v>
      </c>
      <c r="W68" s="1145" t="s">
        <v>512</v>
      </c>
      <c r="X68" s="1142">
        <v>2.7999999899999999</v>
      </c>
      <c r="Y68" s="1143">
        <v>2.8</v>
      </c>
      <c r="Z68" s="1144" t="s">
        <v>512</v>
      </c>
      <c r="AA68" s="1142">
        <v>3.7499999900000001</v>
      </c>
      <c r="AB68" s="1143">
        <v>3.75</v>
      </c>
      <c r="AC68" s="1146" t="s">
        <v>512</v>
      </c>
      <c r="AM68" s="413"/>
      <c r="AN68" s="413"/>
      <c r="AO68" s="413"/>
      <c r="AP68" s="413"/>
      <c r="AQ68" s="413"/>
      <c r="AR68" s="413"/>
      <c r="AS68" s="413"/>
      <c r="AT68" s="413"/>
      <c r="AU68" s="413"/>
    </row>
    <row r="69" spans="1:47" ht="11.25" customHeight="1">
      <c r="A69" s="1147" t="s">
        <v>1142</v>
      </c>
      <c r="B69" s="2485" t="s">
        <v>746</v>
      </c>
      <c r="C69" s="2486"/>
      <c r="D69" s="2486"/>
      <c r="E69" s="2486"/>
      <c r="F69" s="2487"/>
      <c r="G69" s="2485" t="s">
        <v>522</v>
      </c>
      <c r="H69" s="2486"/>
      <c r="I69" s="2486"/>
      <c r="J69" s="2486"/>
      <c r="K69" s="2486"/>
      <c r="L69" s="2487"/>
      <c r="M69" s="2485" t="s">
        <v>523</v>
      </c>
      <c r="N69" s="2486"/>
      <c r="O69" s="2486"/>
      <c r="P69" s="2486"/>
      <c r="Q69" s="2486"/>
      <c r="R69" s="2487"/>
      <c r="S69" s="2485" t="s">
        <v>747</v>
      </c>
      <c r="T69" s="2486"/>
      <c r="U69" s="2486"/>
      <c r="V69" s="2486"/>
      <c r="W69" s="2486"/>
      <c r="X69" s="2487"/>
      <c r="Y69" s="2485" t="s">
        <v>524</v>
      </c>
      <c r="Z69" s="2486"/>
      <c r="AA69" s="2486"/>
      <c r="AB69" s="2486"/>
      <c r="AC69" s="2487"/>
    </row>
    <row r="70" spans="1:47" ht="5.25" customHeight="1">
      <c r="B70" s="685"/>
      <c r="C70" s="685"/>
      <c r="D70" s="685"/>
      <c r="E70" s="685"/>
      <c r="F70" s="685"/>
      <c r="G70" s="685"/>
      <c r="H70" s="685"/>
      <c r="I70" s="685"/>
      <c r="J70" s="685"/>
      <c r="K70" s="685"/>
      <c r="L70" s="685"/>
      <c r="M70" s="685"/>
      <c r="N70" s="685"/>
      <c r="O70" s="685"/>
      <c r="P70" s="685"/>
      <c r="Q70" s="685"/>
      <c r="R70" s="685"/>
      <c r="S70" s="685"/>
      <c r="T70" s="685"/>
      <c r="U70" s="685"/>
      <c r="V70" s="685"/>
      <c r="W70" s="686"/>
      <c r="X70" s="685"/>
      <c r="Y70" s="685"/>
      <c r="Z70" s="685"/>
      <c r="AA70" s="685"/>
      <c r="AB70" s="685"/>
      <c r="AC70" s="685"/>
    </row>
    <row r="71" spans="1:47" ht="9.75" customHeight="1">
      <c r="A71" s="680" t="s">
        <v>1180</v>
      </c>
      <c r="B71" s="685"/>
      <c r="C71" s="688"/>
      <c r="D71" s="685"/>
      <c r="E71" s="685"/>
      <c r="F71" s="685"/>
      <c r="G71" s="685"/>
      <c r="H71" s="685"/>
      <c r="I71" s="685"/>
      <c r="J71" s="685"/>
      <c r="K71" s="685"/>
      <c r="L71" s="685"/>
      <c r="M71" s="685"/>
      <c r="N71" s="685"/>
      <c r="O71" s="685"/>
      <c r="P71" s="685"/>
      <c r="Q71" s="685"/>
      <c r="R71" s="685"/>
      <c r="S71" s="685"/>
      <c r="T71" s="685"/>
      <c r="U71" s="685"/>
      <c r="V71" s="685"/>
      <c r="W71" s="686"/>
      <c r="X71" s="685"/>
      <c r="Y71" s="685"/>
      <c r="Z71" s="685"/>
      <c r="AA71" s="685"/>
      <c r="AB71" s="685"/>
      <c r="AC71" s="685"/>
    </row>
    <row r="72" spans="1:47" s="651" customFormat="1" ht="6.75" customHeight="1">
      <c r="A72" s="2481"/>
      <c r="B72" s="2432">
        <v>2</v>
      </c>
      <c r="C72" s="2467"/>
      <c r="D72" s="2467"/>
      <c r="E72" s="2467"/>
      <c r="F72" s="2468"/>
      <c r="G72" s="2423">
        <v>4</v>
      </c>
      <c r="H72" s="2467"/>
      <c r="I72" s="2467"/>
      <c r="J72" s="2467"/>
      <c r="K72" s="2467"/>
      <c r="L72" s="2468"/>
      <c r="M72" s="2423">
        <v>6</v>
      </c>
      <c r="N72" s="2467"/>
      <c r="O72" s="2467"/>
      <c r="P72" s="2467"/>
      <c r="Q72" s="2467"/>
      <c r="R72" s="2468"/>
      <c r="S72" s="2423">
        <v>8</v>
      </c>
      <c r="T72" s="2467"/>
      <c r="U72" s="2467"/>
      <c r="V72" s="2467"/>
      <c r="W72" s="2467"/>
      <c r="X72" s="2468"/>
      <c r="Y72" s="2423">
        <v>10</v>
      </c>
      <c r="Z72" s="2467"/>
      <c r="AA72" s="2467"/>
      <c r="AB72" s="2467"/>
      <c r="AC72" s="2468"/>
    </row>
    <row r="73" spans="1:47" s="651" customFormat="1" ht="6.75" customHeight="1">
      <c r="A73" s="2478"/>
      <c r="B73" s="2425">
        <v>1</v>
      </c>
      <c r="C73" s="2465"/>
      <c r="D73" s="2427">
        <v>2</v>
      </c>
      <c r="E73" s="2464"/>
      <c r="F73" s="2466"/>
      <c r="G73" s="2425">
        <v>3</v>
      </c>
      <c r="H73" s="2464"/>
      <c r="I73" s="2465"/>
      <c r="J73" s="2427">
        <v>4</v>
      </c>
      <c r="K73" s="2464"/>
      <c r="L73" s="2466"/>
      <c r="M73" s="2425">
        <v>5</v>
      </c>
      <c r="N73" s="2464"/>
      <c r="O73" s="2465"/>
      <c r="P73" s="2427">
        <v>6</v>
      </c>
      <c r="Q73" s="2464"/>
      <c r="R73" s="2466"/>
      <c r="S73" s="2425">
        <v>7</v>
      </c>
      <c r="T73" s="2464"/>
      <c r="U73" s="2465"/>
      <c r="V73" s="2427">
        <v>8</v>
      </c>
      <c r="W73" s="2464"/>
      <c r="X73" s="2466"/>
      <c r="Y73" s="2425">
        <v>9</v>
      </c>
      <c r="Z73" s="2464"/>
      <c r="AA73" s="2465"/>
      <c r="AB73" s="2427">
        <v>10</v>
      </c>
      <c r="AC73" s="2466"/>
    </row>
    <row r="74" spans="1:47" ht="11.25" customHeight="1">
      <c r="A74" s="684" t="s">
        <v>1140</v>
      </c>
      <c r="B74" s="2446" t="s">
        <v>1117</v>
      </c>
      <c r="C74" s="2446"/>
      <c r="D74" s="2446"/>
      <c r="E74" s="2446"/>
      <c r="F74" s="2446"/>
      <c r="G74" s="2446" t="s">
        <v>1118</v>
      </c>
      <c r="H74" s="2446"/>
      <c r="I74" s="2446"/>
      <c r="J74" s="2446"/>
      <c r="K74" s="2446"/>
      <c r="L74" s="2446"/>
      <c r="M74" s="2446" t="s">
        <v>515</v>
      </c>
      <c r="N74" s="2446"/>
      <c r="O74" s="2446"/>
      <c r="P74" s="2446"/>
      <c r="Q74" s="2446"/>
      <c r="R74" s="2446"/>
      <c r="S74" s="2446" t="s">
        <v>1119</v>
      </c>
      <c r="T74" s="2446"/>
      <c r="U74" s="2446"/>
      <c r="V74" s="2446"/>
      <c r="W74" s="2446"/>
      <c r="X74" s="2446"/>
      <c r="Y74" s="2446" t="s">
        <v>1120</v>
      </c>
      <c r="Z74" s="2446"/>
      <c r="AA74" s="2446"/>
      <c r="AB74" s="2446"/>
      <c r="AC74" s="2446"/>
    </row>
    <row r="75" spans="1:47" ht="11.25" customHeight="1">
      <c r="A75" s="1148" t="s">
        <v>1141</v>
      </c>
      <c r="B75" s="1141" t="s">
        <v>512</v>
      </c>
      <c r="C75" s="1142">
        <v>0.9375</v>
      </c>
      <c r="D75" s="1143">
        <v>0.93749998999999984</v>
      </c>
      <c r="E75" s="1144" t="s">
        <v>512</v>
      </c>
      <c r="F75" s="1142">
        <v>0.78787879000000005</v>
      </c>
      <c r="G75" s="1143">
        <v>0.78787878000000011</v>
      </c>
      <c r="H75" s="1144" t="s">
        <v>512</v>
      </c>
      <c r="I75" s="1142">
        <v>0.67857142999999998</v>
      </c>
      <c r="J75" s="1143">
        <v>0.67857141999999993</v>
      </c>
      <c r="K75" s="1144" t="s">
        <v>512</v>
      </c>
      <c r="L75" s="1142">
        <v>0.6</v>
      </c>
      <c r="M75" s="1143">
        <v>0.59999998999999993</v>
      </c>
      <c r="N75" s="1144" t="s">
        <v>512</v>
      </c>
      <c r="O75" s="1142">
        <v>0.53333333000000005</v>
      </c>
      <c r="P75" s="1143">
        <v>0.53333332</v>
      </c>
      <c r="Q75" s="1144" t="s">
        <v>512</v>
      </c>
      <c r="R75" s="1142">
        <v>0.46153846000000004</v>
      </c>
      <c r="S75" s="1143">
        <v>0.46153844999999999</v>
      </c>
      <c r="T75" s="1144" t="s">
        <v>512</v>
      </c>
      <c r="U75" s="1142">
        <v>0.41176470999999998</v>
      </c>
      <c r="V75" s="1143">
        <v>0.41176469999999993</v>
      </c>
      <c r="W75" s="1145" t="s">
        <v>512</v>
      </c>
      <c r="X75" s="1142">
        <v>0.34615384999999999</v>
      </c>
      <c r="Y75" s="1143">
        <v>0.34615383999999999</v>
      </c>
      <c r="Z75" s="1144" t="s">
        <v>512</v>
      </c>
      <c r="AA75" s="1142">
        <v>0.27586207000000001</v>
      </c>
      <c r="AB75" s="1143">
        <v>0.27586206000000002</v>
      </c>
      <c r="AC75" s="1146" t="s">
        <v>512</v>
      </c>
      <c r="AM75" s="413"/>
      <c r="AN75" s="413"/>
      <c r="AO75" s="413"/>
      <c r="AP75" s="413"/>
      <c r="AQ75" s="413"/>
      <c r="AR75" s="413"/>
      <c r="AS75" s="413"/>
      <c r="AT75" s="413"/>
      <c r="AU75" s="413"/>
    </row>
    <row r="76" spans="1:47" ht="11.25" customHeight="1">
      <c r="A76" s="1147" t="s">
        <v>1142</v>
      </c>
      <c r="B76" s="2485" t="s">
        <v>524</v>
      </c>
      <c r="C76" s="2486"/>
      <c r="D76" s="2486"/>
      <c r="E76" s="2486"/>
      <c r="F76" s="2487"/>
      <c r="G76" s="2485" t="s">
        <v>747</v>
      </c>
      <c r="H76" s="2486"/>
      <c r="I76" s="2486"/>
      <c r="J76" s="2486"/>
      <c r="K76" s="2486"/>
      <c r="L76" s="2487"/>
      <c r="M76" s="2485" t="s">
        <v>523</v>
      </c>
      <c r="N76" s="2486"/>
      <c r="O76" s="2486"/>
      <c r="P76" s="2486"/>
      <c r="Q76" s="2486"/>
      <c r="R76" s="2487"/>
      <c r="S76" s="2485" t="s">
        <v>522</v>
      </c>
      <c r="T76" s="2486"/>
      <c r="U76" s="2486"/>
      <c r="V76" s="2486"/>
      <c r="W76" s="2486"/>
      <c r="X76" s="2487"/>
      <c r="Y76" s="2485" t="s">
        <v>746</v>
      </c>
      <c r="Z76" s="2486"/>
      <c r="AA76" s="2486"/>
      <c r="AB76" s="2486"/>
      <c r="AC76" s="2487"/>
    </row>
    <row r="77" spans="1:47" ht="5.25" customHeight="1"/>
    <row r="78" spans="1:47">
      <c r="A78" s="680" t="s">
        <v>1181</v>
      </c>
      <c r="C78" s="689"/>
    </row>
    <row r="79" spans="1:47" s="651" customFormat="1" ht="7.5" customHeight="1">
      <c r="A79" s="2481"/>
      <c r="B79" s="2432">
        <v>2</v>
      </c>
      <c r="C79" s="2467"/>
      <c r="D79" s="2467"/>
      <c r="E79" s="2467"/>
      <c r="F79" s="2468"/>
      <c r="G79" s="2423">
        <v>4</v>
      </c>
      <c r="H79" s="2467"/>
      <c r="I79" s="2467"/>
      <c r="J79" s="2467"/>
      <c r="K79" s="2467"/>
      <c r="L79" s="2468"/>
      <c r="M79" s="2423">
        <v>6</v>
      </c>
      <c r="N79" s="2467"/>
      <c r="O79" s="2467"/>
      <c r="P79" s="2467"/>
      <c r="Q79" s="2467"/>
      <c r="R79" s="2468"/>
      <c r="S79" s="2423">
        <v>8</v>
      </c>
      <c r="T79" s="2467"/>
      <c r="U79" s="2467"/>
      <c r="V79" s="2467"/>
      <c r="W79" s="2467"/>
      <c r="X79" s="2468"/>
      <c r="Y79" s="2423">
        <v>10</v>
      </c>
      <c r="Z79" s="2467"/>
      <c r="AA79" s="2467"/>
      <c r="AB79" s="2467"/>
      <c r="AC79" s="2468"/>
    </row>
    <row r="80" spans="1:47" s="651" customFormat="1" ht="7.5" customHeight="1">
      <c r="A80" s="2478"/>
      <c r="B80" s="2425">
        <v>1</v>
      </c>
      <c r="C80" s="2465"/>
      <c r="D80" s="2427">
        <v>2</v>
      </c>
      <c r="E80" s="2464"/>
      <c r="F80" s="2466"/>
      <c r="G80" s="2425">
        <v>3</v>
      </c>
      <c r="H80" s="2464"/>
      <c r="I80" s="2465"/>
      <c r="J80" s="2427">
        <v>4</v>
      </c>
      <c r="K80" s="2464"/>
      <c r="L80" s="2466"/>
      <c r="M80" s="2425">
        <v>5</v>
      </c>
      <c r="N80" s="2464"/>
      <c r="O80" s="2465"/>
      <c r="P80" s="2427">
        <v>6</v>
      </c>
      <c r="Q80" s="2464"/>
      <c r="R80" s="2466"/>
      <c r="S80" s="2425">
        <v>7</v>
      </c>
      <c r="T80" s="2464"/>
      <c r="U80" s="2465"/>
      <c r="V80" s="2427">
        <v>8</v>
      </c>
      <c r="W80" s="2464"/>
      <c r="X80" s="2466"/>
      <c r="Y80" s="2425">
        <v>9</v>
      </c>
      <c r="Z80" s="2464"/>
      <c r="AA80" s="2465"/>
      <c r="AB80" s="2427">
        <v>10</v>
      </c>
      <c r="AC80" s="2466"/>
    </row>
    <row r="81" spans="1:47" ht="11.25" customHeight="1">
      <c r="A81" s="684" t="s">
        <v>1140</v>
      </c>
      <c r="B81" s="2446" t="s">
        <v>1117</v>
      </c>
      <c r="C81" s="2446"/>
      <c r="D81" s="2446"/>
      <c r="E81" s="2446"/>
      <c r="F81" s="2446"/>
      <c r="G81" s="2446" t="s">
        <v>1118</v>
      </c>
      <c r="H81" s="2446"/>
      <c r="I81" s="2446"/>
      <c r="J81" s="2446"/>
      <c r="K81" s="2446"/>
      <c r="L81" s="2446"/>
      <c r="M81" s="2446" t="s">
        <v>515</v>
      </c>
      <c r="N81" s="2446"/>
      <c r="O81" s="2446"/>
      <c r="P81" s="2446"/>
      <c r="Q81" s="2446"/>
      <c r="R81" s="2446"/>
      <c r="S81" s="2446" t="s">
        <v>1119</v>
      </c>
      <c r="T81" s="2446"/>
      <c r="U81" s="2446"/>
      <c r="V81" s="2446"/>
      <c r="W81" s="2446"/>
      <c r="X81" s="2446"/>
      <c r="Y81" s="2446" t="s">
        <v>1120</v>
      </c>
      <c r="Z81" s="2446"/>
      <c r="AA81" s="2446"/>
      <c r="AB81" s="2446"/>
      <c r="AC81" s="2446"/>
    </row>
    <row r="82" spans="1:47" ht="11.25" customHeight="1">
      <c r="A82" s="1140" t="s">
        <v>1182</v>
      </c>
      <c r="B82" s="1158" t="s">
        <v>512</v>
      </c>
      <c r="C82" s="1159">
        <v>10.78703664</v>
      </c>
      <c r="D82" s="1160">
        <v>10.787036629999999</v>
      </c>
      <c r="E82" s="1161" t="s">
        <v>512</v>
      </c>
      <c r="F82" s="1159">
        <v>9.7567505600000004</v>
      </c>
      <c r="G82" s="1160">
        <v>9.7567505499999996</v>
      </c>
      <c r="H82" s="1161" t="s">
        <v>512</v>
      </c>
      <c r="I82" s="1159">
        <v>8.9983825399999997</v>
      </c>
      <c r="J82" s="1160">
        <v>8.9983825299999989</v>
      </c>
      <c r="K82" s="1161" t="s">
        <v>512</v>
      </c>
      <c r="L82" s="1159">
        <v>8.1762164800000008</v>
      </c>
      <c r="M82" s="1160">
        <v>8.17621647</v>
      </c>
      <c r="N82" s="1161" t="s">
        <v>512</v>
      </c>
      <c r="O82" s="1159">
        <v>7.6322327400000001</v>
      </c>
      <c r="P82" s="1160">
        <v>7.6322327300000001</v>
      </c>
      <c r="Q82" s="1161" t="s">
        <v>512</v>
      </c>
      <c r="R82" s="1159">
        <v>6.9978351700000001</v>
      </c>
      <c r="S82" s="1160">
        <v>6.9978351600000002</v>
      </c>
      <c r="T82" s="1161" t="s">
        <v>512</v>
      </c>
      <c r="U82" s="1159">
        <v>6.5700457500000002</v>
      </c>
      <c r="V82" s="1160">
        <v>6.5700457400000003</v>
      </c>
      <c r="W82" s="1162" t="s">
        <v>512</v>
      </c>
      <c r="X82" s="1159">
        <v>6.1834475299999996</v>
      </c>
      <c r="Y82" s="1160">
        <v>6.1834475199999996</v>
      </c>
      <c r="Z82" s="1161" t="s">
        <v>512</v>
      </c>
      <c r="AA82" s="1159">
        <v>5.5699762899999996</v>
      </c>
      <c r="AB82" s="1160">
        <v>5.5699762799999997</v>
      </c>
      <c r="AC82" s="1163" t="s">
        <v>512</v>
      </c>
      <c r="AM82" s="416"/>
      <c r="AN82" s="416"/>
      <c r="AO82" s="416"/>
      <c r="AP82" s="416"/>
      <c r="AQ82" s="416"/>
      <c r="AR82" s="416"/>
      <c r="AS82" s="416"/>
      <c r="AT82" s="416"/>
      <c r="AU82" s="416"/>
    </row>
    <row r="83" spans="1:47" ht="11.25" customHeight="1">
      <c r="A83" s="1140" t="s">
        <v>1182</v>
      </c>
      <c r="B83" s="1158" t="s">
        <v>512</v>
      </c>
      <c r="C83" s="1159">
        <v>8.6183479999999992</v>
      </c>
      <c r="D83" s="1160">
        <v>8.6183479899999984</v>
      </c>
      <c r="E83" s="1161" t="s">
        <v>512</v>
      </c>
      <c r="F83" s="1159">
        <v>7.6170688899999996</v>
      </c>
      <c r="G83" s="1160">
        <v>7.6170688799999997</v>
      </c>
      <c r="H83" s="1161" t="s">
        <v>512</v>
      </c>
      <c r="I83" s="1159">
        <v>6.7954720000000002</v>
      </c>
      <c r="J83" s="1160">
        <v>6.7954719900000002</v>
      </c>
      <c r="K83" s="1161" t="s">
        <v>512</v>
      </c>
      <c r="L83" s="1159">
        <v>6.2704223800000003</v>
      </c>
      <c r="M83" s="1160">
        <v>6.2704223700000004</v>
      </c>
      <c r="N83" s="1161" t="s">
        <v>512</v>
      </c>
      <c r="O83" s="1159">
        <v>5.9266747500000001</v>
      </c>
      <c r="P83" s="1160">
        <v>5.9266747400000002</v>
      </c>
      <c r="Q83" s="1161" t="s">
        <v>512</v>
      </c>
      <c r="R83" s="1159">
        <v>5.6091578499999999</v>
      </c>
      <c r="S83" s="1160">
        <v>5.60915784</v>
      </c>
      <c r="T83" s="1161" t="s">
        <v>512</v>
      </c>
      <c r="U83" s="1159">
        <v>5.3097986300000004</v>
      </c>
      <c r="V83" s="1160">
        <v>5.3097986200000005</v>
      </c>
      <c r="W83" s="1162" t="s">
        <v>512</v>
      </c>
      <c r="X83" s="1159">
        <v>4.8996631700000002</v>
      </c>
      <c r="Y83" s="1160">
        <v>4.8996631600000002</v>
      </c>
      <c r="Z83" s="1161" t="s">
        <v>512</v>
      </c>
      <c r="AA83" s="1159">
        <v>4.2252376700000003</v>
      </c>
      <c r="AB83" s="1160">
        <v>4.2252376600000003</v>
      </c>
      <c r="AC83" s="1163" t="s">
        <v>512</v>
      </c>
      <c r="AM83" s="416"/>
      <c r="AN83" s="416"/>
      <c r="AO83" s="416"/>
      <c r="AP83" s="416"/>
      <c r="AQ83" s="416"/>
      <c r="AR83" s="416"/>
      <c r="AS83" s="416"/>
      <c r="AT83" s="416"/>
      <c r="AU83" s="416"/>
    </row>
    <row r="84" spans="1:47" ht="11.25" customHeight="1">
      <c r="A84" s="1147" t="s">
        <v>1142</v>
      </c>
      <c r="B84" s="2482" t="s">
        <v>766</v>
      </c>
      <c r="C84" s="2483"/>
      <c r="D84" s="2483"/>
      <c r="E84" s="2483"/>
      <c r="F84" s="2484"/>
      <c r="G84" s="2482" t="s">
        <v>767</v>
      </c>
      <c r="H84" s="2483"/>
      <c r="I84" s="2483"/>
      <c r="J84" s="2483"/>
      <c r="K84" s="2483"/>
      <c r="L84" s="2484"/>
      <c r="M84" s="2482" t="s">
        <v>1080</v>
      </c>
      <c r="N84" s="2483"/>
      <c r="O84" s="2483"/>
      <c r="P84" s="2483"/>
      <c r="Q84" s="2483"/>
      <c r="R84" s="2484"/>
      <c r="S84" s="2482" t="s">
        <v>768</v>
      </c>
      <c r="T84" s="2483"/>
      <c r="U84" s="2483"/>
      <c r="V84" s="2483"/>
      <c r="W84" s="2483"/>
      <c r="X84" s="2484"/>
      <c r="Y84" s="2482" t="s">
        <v>769</v>
      </c>
      <c r="Z84" s="2483"/>
      <c r="AA84" s="2483"/>
      <c r="AB84" s="2483"/>
      <c r="AC84" s="2484"/>
    </row>
    <row r="85" spans="1:47" ht="5.25" customHeight="1">
      <c r="B85" s="1040"/>
      <c r="D85" s="689"/>
    </row>
    <row r="86" spans="1:47">
      <c r="A86" s="680" t="s">
        <v>1183</v>
      </c>
      <c r="C86" s="689"/>
    </row>
    <row r="87" spans="1:47" s="651" customFormat="1" ht="7.5" customHeight="1">
      <c r="A87" s="2481"/>
      <c r="B87" s="2432">
        <v>2</v>
      </c>
      <c r="C87" s="2467"/>
      <c r="D87" s="2467"/>
      <c r="E87" s="2467"/>
      <c r="F87" s="2468"/>
      <c r="G87" s="2423">
        <v>4</v>
      </c>
      <c r="H87" s="2467"/>
      <c r="I87" s="2467"/>
      <c r="J87" s="2467"/>
      <c r="K87" s="2467"/>
      <c r="L87" s="2468"/>
      <c r="M87" s="2423">
        <v>6</v>
      </c>
      <c r="N87" s="2467"/>
      <c r="O87" s="2467"/>
      <c r="P87" s="2467"/>
      <c r="Q87" s="2467"/>
      <c r="R87" s="2468"/>
      <c r="S87" s="2423">
        <v>8</v>
      </c>
      <c r="T87" s="2467"/>
      <c r="U87" s="2467"/>
      <c r="V87" s="2467"/>
      <c r="W87" s="2467"/>
      <c r="X87" s="2468"/>
      <c r="Y87" s="2423">
        <v>10</v>
      </c>
      <c r="Z87" s="2467"/>
      <c r="AA87" s="2467"/>
      <c r="AB87" s="2467"/>
      <c r="AC87" s="2468"/>
    </row>
    <row r="88" spans="1:47" s="651" customFormat="1" ht="7.5" customHeight="1">
      <c r="A88" s="2478"/>
      <c r="B88" s="2425">
        <v>1</v>
      </c>
      <c r="C88" s="2465"/>
      <c r="D88" s="2427">
        <v>2</v>
      </c>
      <c r="E88" s="2464"/>
      <c r="F88" s="2466"/>
      <c r="G88" s="2425">
        <v>3</v>
      </c>
      <c r="H88" s="2464"/>
      <c r="I88" s="2465"/>
      <c r="J88" s="2427">
        <v>4</v>
      </c>
      <c r="K88" s="2464"/>
      <c r="L88" s="2466"/>
      <c r="M88" s="2425">
        <v>5</v>
      </c>
      <c r="N88" s="2464"/>
      <c r="O88" s="2465"/>
      <c r="P88" s="2427">
        <v>6</v>
      </c>
      <c r="Q88" s="2464"/>
      <c r="R88" s="2466"/>
      <c r="S88" s="2425">
        <v>7</v>
      </c>
      <c r="T88" s="2464"/>
      <c r="U88" s="2465"/>
      <c r="V88" s="2427">
        <v>8</v>
      </c>
      <c r="W88" s="2464"/>
      <c r="X88" s="2466"/>
      <c r="Y88" s="2425">
        <v>9</v>
      </c>
      <c r="Z88" s="2464"/>
      <c r="AA88" s="2465"/>
      <c r="AB88" s="2427">
        <v>10</v>
      </c>
      <c r="AC88" s="2466"/>
    </row>
    <row r="89" spans="1:47" ht="11.25" customHeight="1">
      <c r="A89" s="684" t="s">
        <v>1140</v>
      </c>
      <c r="B89" s="2446" t="s">
        <v>1117</v>
      </c>
      <c r="C89" s="2446"/>
      <c r="D89" s="2446"/>
      <c r="E89" s="2446"/>
      <c r="F89" s="2446"/>
      <c r="G89" s="2446" t="s">
        <v>1118</v>
      </c>
      <c r="H89" s="2446"/>
      <c r="I89" s="2446"/>
      <c r="J89" s="2446"/>
      <c r="K89" s="2446"/>
      <c r="L89" s="2446"/>
      <c r="M89" s="2446" t="s">
        <v>515</v>
      </c>
      <c r="N89" s="2446"/>
      <c r="O89" s="2446"/>
      <c r="P89" s="2446"/>
      <c r="Q89" s="2446"/>
      <c r="R89" s="2446"/>
      <c r="S89" s="2446" t="s">
        <v>1119</v>
      </c>
      <c r="T89" s="2446"/>
      <c r="U89" s="2446"/>
      <c r="V89" s="2446"/>
      <c r="W89" s="2446"/>
      <c r="X89" s="2446"/>
      <c r="Y89" s="2446" t="s">
        <v>1120</v>
      </c>
      <c r="Z89" s="2446"/>
      <c r="AA89" s="2446"/>
      <c r="AB89" s="2446"/>
      <c r="AC89" s="2446"/>
    </row>
    <row r="90" spans="1:47" ht="11.25" customHeight="1">
      <c r="A90" s="1140" t="s">
        <v>1184</v>
      </c>
      <c r="B90" s="1164" t="s">
        <v>512</v>
      </c>
      <c r="C90" s="1165">
        <v>784.49735333000001</v>
      </c>
      <c r="D90" s="1166">
        <v>784.49735332</v>
      </c>
      <c r="E90" s="1167" t="s">
        <v>512</v>
      </c>
      <c r="F90" s="1165">
        <v>618.20622839999999</v>
      </c>
      <c r="G90" s="1166">
        <v>618.20622838999998</v>
      </c>
      <c r="H90" s="1167" t="s">
        <v>512</v>
      </c>
      <c r="I90" s="1165">
        <v>518.82836718999999</v>
      </c>
      <c r="J90" s="1166">
        <v>518.82836717999999</v>
      </c>
      <c r="K90" s="1168" t="s">
        <v>512</v>
      </c>
      <c r="L90" s="1165">
        <v>464.45253348</v>
      </c>
      <c r="M90" s="1166">
        <v>464.45253346999999</v>
      </c>
      <c r="N90" s="1168" t="s">
        <v>512</v>
      </c>
      <c r="O90" s="1165">
        <v>421.42495194999998</v>
      </c>
      <c r="P90" s="1166">
        <v>421.42495193999997</v>
      </c>
      <c r="Q90" s="1168" t="s">
        <v>512</v>
      </c>
      <c r="R90" s="1165">
        <v>389.78834483000003</v>
      </c>
      <c r="S90" s="1166">
        <v>389.78834482000002</v>
      </c>
      <c r="T90" s="1168" t="s">
        <v>512</v>
      </c>
      <c r="U90" s="1165">
        <v>358.25975884000002</v>
      </c>
      <c r="V90" s="1166">
        <v>358.25975883000001</v>
      </c>
      <c r="W90" s="1168" t="s">
        <v>512</v>
      </c>
      <c r="X90" s="1165">
        <v>330.22801723999999</v>
      </c>
      <c r="Y90" s="1166">
        <v>330.22801722999998</v>
      </c>
      <c r="Z90" s="1168" t="s">
        <v>512</v>
      </c>
      <c r="AA90" s="1165">
        <v>296.34407272999999</v>
      </c>
      <c r="AB90" s="1166">
        <v>296.34407271999999</v>
      </c>
      <c r="AC90" s="1169" t="s">
        <v>512</v>
      </c>
      <c r="AM90" s="417"/>
      <c r="AN90" s="417"/>
      <c r="AO90" s="417"/>
      <c r="AP90" s="417"/>
      <c r="AQ90" s="417"/>
      <c r="AR90" s="417"/>
      <c r="AS90" s="417"/>
      <c r="AT90" s="417"/>
      <c r="AU90" s="417"/>
    </row>
    <row r="91" spans="1:47" ht="11.25" customHeight="1">
      <c r="A91" s="1140" t="s">
        <v>1184</v>
      </c>
      <c r="B91" s="1164" t="s">
        <v>512</v>
      </c>
      <c r="C91" s="1165">
        <v>368.57014103</v>
      </c>
      <c r="D91" s="1166">
        <v>368.57014101999999</v>
      </c>
      <c r="E91" s="1167" t="s">
        <v>512</v>
      </c>
      <c r="F91" s="1165">
        <v>263.71857499999999</v>
      </c>
      <c r="G91" s="1166">
        <v>263.71857498999998</v>
      </c>
      <c r="H91" s="1167" t="s">
        <v>512</v>
      </c>
      <c r="I91" s="1165">
        <v>212.23810434999999</v>
      </c>
      <c r="J91" s="1166">
        <v>212.23810433999998</v>
      </c>
      <c r="K91" s="1168" t="s">
        <v>512</v>
      </c>
      <c r="L91" s="1165">
        <v>173.33282857</v>
      </c>
      <c r="M91" s="1166">
        <v>173.33282856</v>
      </c>
      <c r="N91" s="1168" t="s">
        <v>512</v>
      </c>
      <c r="O91" s="1165">
        <v>156.2221625</v>
      </c>
      <c r="P91" s="1166">
        <v>156.22216248999999</v>
      </c>
      <c r="Q91" s="1168" t="s">
        <v>512</v>
      </c>
      <c r="R91" s="1165">
        <v>132.78991159</v>
      </c>
      <c r="S91" s="1166">
        <v>132.78991157999999</v>
      </c>
      <c r="T91" s="1168" t="s">
        <v>512</v>
      </c>
      <c r="U91" s="1165">
        <v>111.27320906</v>
      </c>
      <c r="V91" s="1166">
        <v>111.27320905000001</v>
      </c>
      <c r="W91" s="1168" t="s">
        <v>512</v>
      </c>
      <c r="X91" s="1165">
        <v>94.541453129999994</v>
      </c>
      <c r="Y91" s="1166">
        <v>94.54145312</v>
      </c>
      <c r="Z91" s="1168" t="s">
        <v>512</v>
      </c>
      <c r="AA91" s="1165">
        <v>64.364583780000004</v>
      </c>
      <c r="AB91" s="1166">
        <v>64.36458377000001</v>
      </c>
      <c r="AC91" s="1169" t="s">
        <v>512</v>
      </c>
      <c r="AM91" s="417"/>
      <c r="AN91" s="417"/>
      <c r="AO91" s="417"/>
      <c r="AP91" s="417"/>
      <c r="AQ91" s="417"/>
      <c r="AR91" s="417"/>
      <c r="AS91" s="417"/>
      <c r="AT91" s="417"/>
      <c r="AU91" s="417"/>
    </row>
    <row r="92" spans="1:47" ht="11.25" customHeight="1">
      <c r="A92" s="1147" t="s">
        <v>1142</v>
      </c>
      <c r="B92" s="2480" t="s">
        <v>1090</v>
      </c>
      <c r="C92" s="2480"/>
      <c r="D92" s="2480"/>
      <c r="E92" s="2480"/>
      <c r="F92" s="2480"/>
      <c r="G92" s="2480" t="s">
        <v>1091</v>
      </c>
      <c r="H92" s="2480"/>
      <c r="I92" s="2480"/>
      <c r="J92" s="2480"/>
      <c r="K92" s="2480"/>
      <c r="L92" s="2480"/>
      <c r="M92" s="2480" t="s">
        <v>1092</v>
      </c>
      <c r="N92" s="2480"/>
      <c r="O92" s="2480"/>
      <c r="P92" s="2480"/>
      <c r="Q92" s="2480"/>
      <c r="R92" s="2480"/>
      <c r="S92" s="2480" t="s">
        <v>1093</v>
      </c>
      <c r="T92" s="2480"/>
      <c r="U92" s="2480"/>
      <c r="V92" s="2480"/>
      <c r="W92" s="2480"/>
      <c r="X92" s="2480"/>
      <c r="Y92" s="2480" t="s">
        <v>1094</v>
      </c>
      <c r="Z92" s="2480"/>
      <c r="AA92" s="2480"/>
      <c r="AB92" s="2480"/>
      <c r="AC92" s="2480"/>
    </row>
    <row r="93" spans="1:47" ht="5.25" customHeight="1">
      <c r="B93" s="1138"/>
      <c r="D93" s="689"/>
    </row>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sheetData>
  <mergeCells count="314">
    <mergeCell ref="Z1:AC1"/>
    <mergeCell ref="Z2:AC3"/>
    <mergeCell ref="M6:O6"/>
    <mergeCell ref="P6:R6"/>
    <mergeCell ref="S6:U6"/>
    <mergeCell ref="V6:X6"/>
    <mergeCell ref="Y6:AA6"/>
    <mergeCell ref="AB6:AC6"/>
    <mergeCell ref="A5:A6"/>
    <mergeCell ref="B5:F5"/>
    <mergeCell ref="G5:L5"/>
    <mergeCell ref="M5:R5"/>
    <mergeCell ref="S5:X5"/>
    <mergeCell ref="Y5:AC5"/>
    <mergeCell ref="B6:C6"/>
    <mergeCell ref="D6:F6"/>
    <mergeCell ref="G6:I6"/>
    <mergeCell ref="J6:L6"/>
    <mergeCell ref="B7:F7"/>
    <mergeCell ref="G7:L7"/>
    <mergeCell ref="M7:R7"/>
    <mergeCell ref="S7:X7"/>
    <mergeCell ref="Y7:AC7"/>
    <mergeCell ref="B9:F9"/>
    <mergeCell ref="G9:L9"/>
    <mergeCell ref="M9:R9"/>
    <mergeCell ref="S9:X9"/>
    <mergeCell ref="Y9:AC9"/>
    <mergeCell ref="M13:O13"/>
    <mergeCell ref="P13:R13"/>
    <mergeCell ref="S13:U13"/>
    <mergeCell ref="V13:X13"/>
    <mergeCell ref="Y13:AA13"/>
    <mergeCell ref="AB13:AC13"/>
    <mergeCell ref="A12:A13"/>
    <mergeCell ref="B12:F12"/>
    <mergeCell ref="G12:L12"/>
    <mergeCell ref="M12:R12"/>
    <mergeCell ref="S12:X12"/>
    <mergeCell ref="Y12:AC12"/>
    <mergeCell ref="B13:C13"/>
    <mergeCell ref="D13:F13"/>
    <mergeCell ref="G13:I13"/>
    <mergeCell ref="J13:L13"/>
    <mergeCell ref="B14:F14"/>
    <mergeCell ref="G14:L14"/>
    <mergeCell ref="M14:R14"/>
    <mergeCell ref="S14:X14"/>
    <mergeCell ref="Y14:AC14"/>
    <mergeCell ref="B16:F16"/>
    <mergeCell ref="G16:L16"/>
    <mergeCell ref="M16:R16"/>
    <mergeCell ref="S16:X16"/>
    <mergeCell ref="Y16:AC16"/>
    <mergeCell ref="M20:O20"/>
    <mergeCell ref="P20:R20"/>
    <mergeCell ref="S20:U20"/>
    <mergeCell ref="V20:X20"/>
    <mergeCell ref="Y20:AA20"/>
    <mergeCell ref="AB20:AC20"/>
    <mergeCell ref="A19:A20"/>
    <mergeCell ref="B19:F19"/>
    <mergeCell ref="G19:L19"/>
    <mergeCell ref="M19:R19"/>
    <mergeCell ref="S19:X19"/>
    <mergeCell ref="Y19:AC19"/>
    <mergeCell ref="B20:C20"/>
    <mergeCell ref="D20:F20"/>
    <mergeCell ref="G20:I20"/>
    <mergeCell ref="J20:L20"/>
    <mergeCell ref="B21:F21"/>
    <mergeCell ref="G21:L21"/>
    <mergeCell ref="M21:R21"/>
    <mergeCell ref="S21:X21"/>
    <mergeCell ref="Y21:AC21"/>
    <mergeCell ref="B23:F23"/>
    <mergeCell ref="G23:L23"/>
    <mergeCell ref="M23:R23"/>
    <mergeCell ref="S23:X23"/>
    <mergeCell ref="Y23:AC23"/>
    <mergeCell ref="M27:O27"/>
    <mergeCell ref="P27:R27"/>
    <mergeCell ref="S27:U27"/>
    <mergeCell ref="V27:X27"/>
    <mergeCell ref="Y27:AA27"/>
    <mergeCell ref="AB27:AC27"/>
    <mergeCell ref="A26:A27"/>
    <mergeCell ref="B26:F26"/>
    <mergeCell ref="G26:L26"/>
    <mergeCell ref="M26:R26"/>
    <mergeCell ref="S26:X26"/>
    <mergeCell ref="Y26:AC26"/>
    <mergeCell ref="B27:C27"/>
    <mergeCell ref="D27:F27"/>
    <mergeCell ref="G27:I27"/>
    <mergeCell ref="J27:L27"/>
    <mergeCell ref="B28:F28"/>
    <mergeCell ref="G28:L28"/>
    <mergeCell ref="M28:R28"/>
    <mergeCell ref="S28:X28"/>
    <mergeCell ref="Y28:AC28"/>
    <mergeCell ref="B30:F30"/>
    <mergeCell ref="G30:L30"/>
    <mergeCell ref="M30:R30"/>
    <mergeCell ref="S30:X30"/>
    <mergeCell ref="Y30:AC30"/>
    <mergeCell ref="M34:O34"/>
    <mergeCell ref="P34:R34"/>
    <mergeCell ref="S34:U34"/>
    <mergeCell ref="V34:X34"/>
    <mergeCell ref="Y34:AA34"/>
    <mergeCell ref="AB34:AC34"/>
    <mergeCell ref="A33:A34"/>
    <mergeCell ref="B33:F33"/>
    <mergeCell ref="G33:L33"/>
    <mergeCell ref="M33:R33"/>
    <mergeCell ref="S33:X33"/>
    <mergeCell ref="Y33:AC33"/>
    <mergeCell ref="B34:C34"/>
    <mergeCell ref="D34:F34"/>
    <mergeCell ref="G34:I34"/>
    <mergeCell ref="J34:L34"/>
    <mergeCell ref="B35:F35"/>
    <mergeCell ref="G35:L35"/>
    <mergeCell ref="M35:R35"/>
    <mergeCell ref="S35:X35"/>
    <mergeCell ref="Y35:AC35"/>
    <mergeCell ref="B38:F38"/>
    <mergeCell ref="G38:L38"/>
    <mergeCell ref="M38:R38"/>
    <mergeCell ref="S38:X38"/>
    <mergeCell ref="Y38:AC38"/>
    <mergeCell ref="M42:O42"/>
    <mergeCell ref="P42:R42"/>
    <mergeCell ref="S42:U42"/>
    <mergeCell ref="V42:X42"/>
    <mergeCell ref="Y42:AA42"/>
    <mergeCell ref="AB42:AC42"/>
    <mergeCell ref="A41:A42"/>
    <mergeCell ref="B41:F41"/>
    <mergeCell ref="G41:L41"/>
    <mergeCell ref="M41:R41"/>
    <mergeCell ref="S41:X41"/>
    <mergeCell ref="Y41:AC41"/>
    <mergeCell ref="B42:C42"/>
    <mergeCell ref="D42:F42"/>
    <mergeCell ref="G42:I42"/>
    <mergeCell ref="J42:L42"/>
    <mergeCell ref="B43:F43"/>
    <mergeCell ref="G43:L43"/>
    <mergeCell ref="M43:R43"/>
    <mergeCell ref="S43:X43"/>
    <mergeCell ref="Y43:AC43"/>
    <mergeCell ref="B46:F46"/>
    <mergeCell ref="G46:L46"/>
    <mergeCell ref="M46:R46"/>
    <mergeCell ref="S46:X46"/>
    <mergeCell ref="Y46:AC46"/>
    <mergeCell ref="M50:O50"/>
    <mergeCell ref="P50:R50"/>
    <mergeCell ref="S50:U50"/>
    <mergeCell ref="V50:X50"/>
    <mergeCell ref="Y50:AA50"/>
    <mergeCell ref="AB50:AC50"/>
    <mergeCell ref="A49:A50"/>
    <mergeCell ref="B49:F49"/>
    <mergeCell ref="G49:L49"/>
    <mergeCell ref="M49:R49"/>
    <mergeCell ref="S49:X49"/>
    <mergeCell ref="Y49:AC49"/>
    <mergeCell ref="B50:C50"/>
    <mergeCell ref="D50:F50"/>
    <mergeCell ref="G50:I50"/>
    <mergeCell ref="J50:L50"/>
    <mergeCell ref="B51:F51"/>
    <mergeCell ref="G51:L51"/>
    <mergeCell ref="M51:R51"/>
    <mergeCell ref="S51:X51"/>
    <mergeCell ref="Y51:AC51"/>
    <mergeCell ref="B54:F54"/>
    <mergeCell ref="G54:L54"/>
    <mergeCell ref="M54:R54"/>
    <mergeCell ref="S54:X54"/>
    <mergeCell ref="Y54:AC54"/>
    <mergeCell ref="M58:O58"/>
    <mergeCell ref="P58:R58"/>
    <mergeCell ref="S58:U58"/>
    <mergeCell ref="V58:X58"/>
    <mergeCell ref="Y58:AA58"/>
    <mergeCell ref="AB58:AC58"/>
    <mergeCell ref="A57:A58"/>
    <mergeCell ref="B57:F57"/>
    <mergeCell ref="G57:L57"/>
    <mergeCell ref="M57:R57"/>
    <mergeCell ref="S57:X57"/>
    <mergeCell ref="Y57:AC57"/>
    <mergeCell ref="B58:C58"/>
    <mergeCell ref="D58:F58"/>
    <mergeCell ref="G58:I58"/>
    <mergeCell ref="J58:L58"/>
    <mergeCell ref="B59:F59"/>
    <mergeCell ref="G59:L59"/>
    <mergeCell ref="M59:R59"/>
    <mergeCell ref="S59:X59"/>
    <mergeCell ref="Y59:AC59"/>
    <mergeCell ref="B62:F62"/>
    <mergeCell ref="G62:L62"/>
    <mergeCell ref="M62:R62"/>
    <mergeCell ref="S62:X62"/>
    <mergeCell ref="Y62:AC62"/>
    <mergeCell ref="M66:O66"/>
    <mergeCell ref="P66:R66"/>
    <mergeCell ref="S66:U66"/>
    <mergeCell ref="V66:X66"/>
    <mergeCell ref="Y66:AA66"/>
    <mergeCell ref="AB66:AC66"/>
    <mergeCell ref="A65:A66"/>
    <mergeCell ref="B65:F65"/>
    <mergeCell ref="G65:L65"/>
    <mergeCell ref="M65:R65"/>
    <mergeCell ref="S65:X65"/>
    <mergeCell ref="Y65:AC65"/>
    <mergeCell ref="B66:C66"/>
    <mergeCell ref="D66:F66"/>
    <mergeCell ref="G66:I66"/>
    <mergeCell ref="J66:L66"/>
    <mergeCell ref="B67:F67"/>
    <mergeCell ref="G67:L67"/>
    <mergeCell ref="M67:R67"/>
    <mergeCell ref="S67:X67"/>
    <mergeCell ref="Y67:AC67"/>
    <mergeCell ref="B69:F69"/>
    <mergeCell ref="G69:L69"/>
    <mergeCell ref="M69:R69"/>
    <mergeCell ref="S69:X69"/>
    <mergeCell ref="Y69:AC69"/>
    <mergeCell ref="M73:O73"/>
    <mergeCell ref="P73:R73"/>
    <mergeCell ref="S73:U73"/>
    <mergeCell ref="V73:X73"/>
    <mergeCell ref="Y73:AA73"/>
    <mergeCell ref="AB73:AC73"/>
    <mergeCell ref="A72:A73"/>
    <mergeCell ref="B72:F72"/>
    <mergeCell ref="G72:L72"/>
    <mergeCell ref="M72:R72"/>
    <mergeCell ref="S72:X72"/>
    <mergeCell ref="Y72:AC72"/>
    <mergeCell ref="B73:C73"/>
    <mergeCell ref="D73:F73"/>
    <mergeCell ref="G73:I73"/>
    <mergeCell ref="J73:L73"/>
    <mergeCell ref="B74:F74"/>
    <mergeCell ref="G74:L74"/>
    <mergeCell ref="M74:R74"/>
    <mergeCell ref="S74:X74"/>
    <mergeCell ref="Y74:AC74"/>
    <mergeCell ref="B76:F76"/>
    <mergeCell ref="G76:L76"/>
    <mergeCell ref="M76:R76"/>
    <mergeCell ref="S76:X76"/>
    <mergeCell ref="Y76:AC76"/>
    <mergeCell ref="M80:O80"/>
    <mergeCell ref="P80:R80"/>
    <mergeCell ref="S80:U80"/>
    <mergeCell ref="V80:X80"/>
    <mergeCell ref="Y80:AA80"/>
    <mergeCell ref="AB80:AC80"/>
    <mergeCell ref="A79:A80"/>
    <mergeCell ref="B79:F79"/>
    <mergeCell ref="G79:L79"/>
    <mergeCell ref="M79:R79"/>
    <mergeCell ref="S79:X79"/>
    <mergeCell ref="Y79:AC79"/>
    <mergeCell ref="B80:C80"/>
    <mergeCell ref="D80:F80"/>
    <mergeCell ref="G80:I80"/>
    <mergeCell ref="J80:L80"/>
    <mergeCell ref="B81:F81"/>
    <mergeCell ref="G81:L81"/>
    <mergeCell ref="M81:R81"/>
    <mergeCell ref="S81:X81"/>
    <mergeCell ref="Y81:AC81"/>
    <mergeCell ref="B84:F84"/>
    <mergeCell ref="G84:L84"/>
    <mergeCell ref="M84:R84"/>
    <mergeCell ref="S84:X84"/>
    <mergeCell ref="Y84:AC84"/>
    <mergeCell ref="M88:O88"/>
    <mergeCell ref="P88:R88"/>
    <mergeCell ref="S88:U88"/>
    <mergeCell ref="V88:X88"/>
    <mergeCell ref="Y88:AA88"/>
    <mergeCell ref="AB88:AC88"/>
    <mergeCell ref="A87:A88"/>
    <mergeCell ref="B87:F87"/>
    <mergeCell ref="G87:L87"/>
    <mergeCell ref="M87:R87"/>
    <mergeCell ref="S87:X87"/>
    <mergeCell ref="Y87:AC87"/>
    <mergeCell ref="B88:C88"/>
    <mergeCell ref="D88:F88"/>
    <mergeCell ref="G88:I88"/>
    <mergeCell ref="J88:L88"/>
    <mergeCell ref="B89:F89"/>
    <mergeCell ref="G89:L89"/>
    <mergeCell ref="M89:R89"/>
    <mergeCell ref="S89:X89"/>
    <mergeCell ref="Y89:AC89"/>
    <mergeCell ref="B92:F92"/>
    <mergeCell ref="G92:L92"/>
    <mergeCell ref="M92:R92"/>
    <mergeCell ref="S92:X92"/>
    <mergeCell ref="Y92:AC92"/>
  </mergeCells>
  <phoneticPr fontId="1"/>
  <printOptions horizontalCentered="1" verticalCentered="1"/>
  <pageMargins left="0.39370078740157483" right="0.39370078740157483" top="0.39370078740157483" bottom="0.39370078740157483" header="0" footer="0.19685039370078741"/>
  <pageSetup paperSize="9" scale="70" orientation="landscape" r:id="rId1"/>
  <headerFooter scaleWithDoc="0">
    <oddFooter>&amp;P / &amp;N ページ</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CCFFCC"/>
    <pageSetUpPr fitToPage="1"/>
  </sheetPr>
  <dimension ref="A1:AD54"/>
  <sheetViews>
    <sheetView showGridLines="0" zoomScaleNormal="100" zoomScaleSheetLayoutView="85" workbookViewId="0"/>
  </sheetViews>
  <sheetFormatPr defaultColWidth="9" defaultRowHeight="13.2"/>
  <cols>
    <col min="1" max="1" width="22" style="988" customWidth="1"/>
    <col min="2" max="2" width="3.44140625" style="988" customWidth="1"/>
    <col min="3" max="3" width="4" style="1023" customWidth="1"/>
    <col min="4" max="14" width="6.77734375" style="988" customWidth="1"/>
    <col min="15" max="16" width="1.44140625" style="129" customWidth="1"/>
    <col min="17" max="17" width="22" style="129" customWidth="1"/>
    <col min="18" max="18" width="3.44140625" style="129" customWidth="1"/>
    <col min="19" max="19" width="4" style="129" customWidth="1"/>
    <col min="20" max="30" width="6.77734375" style="129" customWidth="1"/>
    <col min="31" max="55" width="1.44140625" style="129" customWidth="1"/>
    <col min="56" max="16384" width="9" style="129"/>
  </cols>
  <sheetData>
    <row r="1" spans="1:30" ht="33" customHeight="1">
      <c r="A1" s="982"/>
      <c r="B1" s="983" t="s">
        <v>832</v>
      </c>
      <c r="C1" s="984"/>
      <c r="D1" s="985"/>
      <c r="E1" s="986"/>
      <c r="F1" s="986"/>
      <c r="G1" s="986"/>
      <c r="H1" s="986"/>
      <c r="I1" s="986"/>
      <c r="J1" s="986"/>
      <c r="K1" s="986"/>
      <c r="L1" s="987"/>
      <c r="M1" s="987"/>
      <c r="AC1" s="989" t="s">
        <v>461</v>
      </c>
    </row>
    <row r="2" spans="1:30" ht="14.25" customHeight="1">
      <c r="A2" s="2495"/>
      <c r="B2" s="2495"/>
      <c r="C2" s="2495"/>
      <c r="D2" s="2495"/>
      <c r="E2" s="2495"/>
      <c r="F2" s="2495"/>
      <c r="G2" s="2495"/>
      <c r="H2" s="2495"/>
      <c r="I2" s="2495"/>
      <c r="J2" s="2495"/>
      <c r="K2" s="2495"/>
      <c r="L2" s="2495"/>
      <c r="M2" s="2495"/>
      <c r="N2" s="2495"/>
    </row>
    <row r="3" spans="1:30" ht="39.75" customHeight="1">
      <c r="A3" s="990" t="s">
        <v>833</v>
      </c>
      <c r="B3" s="990"/>
      <c r="C3" s="990"/>
      <c r="D3" s="990"/>
      <c r="E3" s="990"/>
      <c r="F3" s="990"/>
      <c r="G3" s="990"/>
      <c r="H3" s="990"/>
      <c r="I3" s="990"/>
      <c r="J3" s="990"/>
      <c r="K3" s="990"/>
      <c r="L3" s="990"/>
      <c r="M3" s="990"/>
      <c r="N3" s="990"/>
    </row>
    <row r="4" spans="1:30" ht="20.25" customHeight="1">
      <c r="A4" s="2496" t="s">
        <v>462</v>
      </c>
      <c r="B4" s="2497"/>
      <c r="C4" s="991"/>
      <c r="D4" s="2498" t="s">
        <v>463</v>
      </c>
      <c r="E4" s="2499"/>
      <c r="F4" s="2499"/>
      <c r="G4" s="2499"/>
      <c r="H4" s="2499"/>
      <c r="I4" s="2499"/>
      <c r="J4" s="2499"/>
      <c r="K4" s="2499"/>
      <c r="L4" s="2499"/>
      <c r="M4" s="2499"/>
      <c r="N4" s="2500"/>
      <c r="Q4" s="2496" t="s">
        <v>462</v>
      </c>
      <c r="R4" s="2501"/>
      <c r="S4" s="992"/>
      <c r="T4" s="2498" t="s">
        <v>463</v>
      </c>
      <c r="U4" s="2499"/>
      <c r="V4" s="2499"/>
      <c r="W4" s="2499"/>
      <c r="X4" s="2499"/>
      <c r="Y4" s="2499"/>
      <c r="Z4" s="2499"/>
      <c r="AA4" s="2499"/>
      <c r="AB4" s="2499"/>
      <c r="AC4" s="2499"/>
      <c r="AD4" s="2500"/>
    </row>
    <row r="5" spans="1:30" ht="25.5" customHeight="1">
      <c r="A5" s="993" t="s">
        <v>704</v>
      </c>
      <c r="B5" s="994"/>
      <c r="C5" s="995">
        <v>1</v>
      </c>
      <c r="D5" s="2491" t="s">
        <v>1055</v>
      </c>
      <c r="E5" s="2491"/>
      <c r="F5" s="2491"/>
      <c r="G5" s="2491"/>
      <c r="H5" s="2491"/>
      <c r="I5" s="2491"/>
      <c r="J5" s="2491"/>
      <c r="K5" s="2491"/>
      <c r="L5" s="2491"/>
      <c r="M5" s="2491"/>
      <c r="N5" s="2492"/>
      <c r="Q5" s="996" t="s">
        <v>845</v>
      </c>
      <c r="R5" s="997"/>
      <c r="S5" s="998">
        <f>C31+1</f>
        <v>28</v>
      </c>
      <c r="T5" s="2493" t="s">
        <v>710</v>
      </c>
      <c r="U5" s="2493" t="s">
        <v>466</v>
      </c>
      <c r="V5" s="2493" t="s">
        <v>466</v>
      </c>
      <c r="W5" s="2493" t="s">
        <v>466</v>
      </c>
      <c r="X5" s="2493" t="s">
        <v>466</v>
      </c>
      <c r="Y5" s="2493" t="s">
        <v>466</v>
      </c>
      <c r="Z5" s="2493" t="s">
        <v>466</v>
      </c>
      <c r="AA5" s="2493" t="s">
        <v>466</v>
      </c>
      <c r="AB5" s="2493" t="s">
        <v>466</v>
      </c>
      <c r="AC5" s="2493" t="s">
        <v>466</v>
      </c>
      <c r="AD5" s="2494" t="s">
        <v>466</v>
      </c>
    </row>
    <row r="6" spans="1:30" ht="25.5" customHeight="1">
      <c r="A6" s="999"/>
      <c r="B6" s="1000"/>
      <c r="C6" s="998">
        <f>C5+1</f>
        <v>2</v>
      </c>
      <c r="D6" s="2502" t="s">
        <v>1056</v>
      </c>
      <c r="E6" s="2502"/>
      <c r="F6" s="2502"/>
      <c r="G6" s="2502"/>
      <c r="H6" s="2502"/>
      <c r="I6" s="2502"/>
      <c r="J6" s="2502"/>
      <c r="K6" s="2502"/>
      <c r="L6" s="2502"/>
      <c r="M6" s="2502"/>
      <c r="N6" s="2503"/>
      <c r="Q6" s="1001"/>
      <c r="R6" s="1002"/>
      <c r="S6" s="998">
        <f>S5+1</f>
        <v>29</v>
      </c>
      <c r="T6" s="2504" t="s">
        <v>711</v>
      </c>
      <c r="U6" s="2505"/>
      <c r="V6" s="2505"/>
      <c r="W6" s="2505"/>
      <c r="X6" s="2505"/>
      <c r="Y6" s="2505"/>
      <c r="Z6" s="2505"/>
      <c r="AA6" s="2505"/>
      <c r="AB6" s="2505"/>
      <c r="AC6" s="2505"/>
      <c r="AD6" s="2506"/>
    </row>
    <row r="7" spans="1:30" ht="25.5" customHeight="1">
      <c r="A7" s="999"/>
      <c r="B7" s="1000"/>
      <c r="C7" s="998">
        <f t="shared" ref="C7:C31" si="0">C6+1</f>
        <v>3</v>
      </c>
      <c r="D7" s="2502" t="s">
        <v>1057</v>
      </c>
      <c r="E7" s="2502"/>
      <c r="F7" s="2502"/>
      <c r="G7" s="2502"/>
      <c r="H7" s="2502"/>
      <c r="I7" s="2502"/>
      <c r="J7" s="2502"/>
      <c r="K7" s="2502"/>
      <c r="L7" s="2502"/>
      <c r="M7" s="2502"/>
      <c r="N7" s="2503"/>
      <c r="Q7" s="1001"/>
      <c r="R7" s="1002"/>
      <c r="S7" s="998">
        <f>S6+1</f>
        <v>30</v>
      </c>
      <c r="T7" s="2504" t="s">
        <v>712</v>
      </c>
      <c r="U7" s="2505"/>
      <c r="V7" s="2505"/>
      <c r="W7" s="2505"/>
      <c r="X7" s="2505"/>
      <c r="Y7" s="2505"/>
      <c r="Z7" s="2505"/>
      <c r="AA7" s="2505"/>
      <c r="AB7" s="2505"/>
      <c r="AC7" s="2505"/>
      <c r="AD7" s="2506"/>
    </row>
    <row r="8" spans="1:30" ht="25.5" customHeight="1">
      <c r="A8" s="999"/>
      <c r="B8" s="1000"/>
      <c r="C8" s="998">
        <f t="shared" si="0"/>
        <v>4</v>
      </c>
      <c r="D8" s="2491" t="s">
        <v>700</v>
      </c>
      <c r="E8" s="2491"/>
      <c r="F8" s="2491"/>
      <c r="G8" s="2491"/>
      <c r="H8" s="2491"/>
      <c r="I8" s="2491"/>
      <c r="J8" s="2491"/>
      <c r="K8" s="2491"/>
      <c r="L8" s="2491"/>
      <c r="M8" s="2491"/>
      <c r="N8" s="2492"/>
      <c r="Q8" s="1001"/>
      <c r="R8" s="1002"/>
      <c r="S8" s="998">
        <f>S7+1</f>
        <v>31</v>
      </c>
      <c r="T8" s="2504" t="s">
        <v>846</v>
      </c>
      <c r="U8" s="2505" t="s">
        <v>467</v>
      </c>
      <c r="V8" s="2505" t="s">
        <v>467</v>
      </c>
      <c r="W8" s="2505" t="s">
        <v>467</v>
      </c>
      <c r="X8" s="2505" t="s">
        <v>467</v>
      </c>
      <c r="Y8" s="2505" t="s">
        <v>467</v>
      </c>
      <c r="Z8" s="2505" t="s">
        <v>467</v>
      </c>
      <c r="AA8" s="2505" t="s">
        <v>467</v>
      </c>
      <c r="AB8" s="2505" t="s">
        <v>467</v>
      </c>
      <c r="AC8" s="2505" t="s">
        <v>467</v>
      </c>
      <c r="AD8" s="2506" t="s">
        <v>467</v>
      </c>
    </row>
    <row r="9" spans="1:30" ht="25.5" customHeight="1">
      <c r="A9" s="999"/>
      <c r="B9" s="1000"/>
      <c r="C9" s="998">
        <f t="shared" si="0"/>
        <v>5</v>
      </c>
      <c r="D9" s="2491" t="s">
        <v>1058</v>
      </c>
      <c r="E9" s="2491"/>
      <c r="F9" s="2491"/>
      <c r="G9" s="2491"/>
      <c r="H9" s="2491"/>
      <c r="I9" s="2491"/>
      <c r="J9" s="2491"/>
      <c r="K9" s="2491"/>
      <c r="L9" s="2491"/>
      <c r="M9" s="2491"/>
      <c r="N9" s="2492"/>
      <c r="Q9" s="1003" t="str">
        <f>COUNTIF(R5:R9,"○")&amp;"/5"</f>
        <v>0/5</v>
      </c>
      <c r="R9" s="1004"/>
      <c r="S9" s="1005">
        <f>S8+1</f>
        <v>32</v>
      </c>
      <c r="T9" s="2507" t="s">
        <v>713</v>
      </c>
      <c r="U9" s="2508" t="s">
        <v>465</v>
      </c>
      <c r="V9" s="2508" t="s">
        <v>465</v>
      </c>
      <c r="W9" s="2508" t="s">
        <v>465</v>
      </c>
      <c r="X9" s="2508" t="s">
        <v>465</v>
      </c>
      <c r="Y9" s="2508" t="s">
        <v>465</v>
      </c>
      <c r="Z9" s="2508" t="s">
        <v>465</v>
      </c>
      <c r="AA9" s="2508" t="s">
        <v>465</v>
      </c>
      <c r="AB9" s="2508" t="s">
        <v>465</v>
      </c>
      <c r="AC9" s="2508" t="s">
        <v>465</v>
      </c>
      <c r="AD9" s="2509" t="s">
        <v>465</v>
      </c>
    </row>
    <row r="10" spans="1:30" ht="25.5" customHeight="1">
      <c r="A10" s="999"/>
      <c r="B10" s="1002"/>
      <c r="C10" s="998">
        <f t="shared" si="0"/>
        <v>6</v>
      </c>
      <c r="D10" s="2491" t="s">
        <v>1059</v>
      </c>
      <c r="E10" s="2491"/>
      <c r="F10" s="2491"/>
      <c r="G10" s="2491"/>
      <c r="H10" s="2491"/>
      <c r="I10" s="2491"/>
      <c r="J10" s="2491"/>
      <c r="K10" s="2491"/>
      <c r="L10" s="2491"/>
      <c r="M10" s="2491"/>
      <c r="N10" s="2492"/>
      <c r="Q10" s="993" t="s">
        <v>1060</v>
      </c>
      <c r="R10" s="1002"/>
      <c r="S10" s="998">
        <f>S9+1</f>
        <v>33</v>
      </c>
      <c r="T10" s="2510" t="s">
        <v>1061</v>
      </c>
      <c r="U10" s="2511"/>
      <c r="V10" s="2511"/>
      <c r="W10" s="2511"/>
      <c r="X10" s="2511"/>
      <c r="Y10" s="2511"/>
      <c r="Z10" s="2511"/>
      <c r="AA10" s="2511"/>
      <c r="AB10" s="2511"/>
      <c r="AC10" s="2511"/>
      <c r="AD10" s="2512"/>
    </row>
    <row r="11" spans="1:30" ht="25.5" customHeight="1">
      <c r="A11" s="999"/>
      <c r="B11" s="1002"/>
      <c r="C11" s="998">
        <f t="shared" si="0"/>
        <v>7</v>
      </c>
      <c r="D11" s="2491" t="s">
        <v>1062</v>
      </c>
      <c r="E11" s="2491"/>
      <c r="F11" s="2491"/>
      <c r="G11" s="2491"/>
      <c r="H11" s="2491"/>
      <c r="I11" s="2491"/>
      <c r="J11" s="2491"/>
      <c r="K11" s="2491"/>
      <c r="L11" s="2491"/>
      <c r="M11" s="2491"/>
      <c r="N11" s="2492"/>
      <c r="Q11" s="1006"/>
      <c r="R11" s="1002"/>
      <c r="S11" s="998">
        <f t="shared" ref="S11:S33" si="1">S10+1</f>
        <v>34</v>
      </c>
      <c r="T11" s="2513" t="s">
        <v>1063</v>
      </c>
      <c r="U11" s="2514"/>
      <c r="V11" s="2514"/>
      <c r="W11" s="2514"/>
      <c r="X11" s="2514"/>
      <c r="Y11" s="2514"/>
      <c r="Z11" s="2514"/>
      <c r="AA11" s="2514"/>
      <c r="AB11" s="2514"/>
      <c r="AC11" s="2514"/>
      <c r="AD11" s="2515"/>
    </row>
    <row r="12" spans="1:30" ht="25.5" customHeight="1">
      <c r="A12" s="1001"/>
      <c r="B12" s="997"/>
      <c r="C12" s="998">
        <f t="shared" si="0"/>
        <v>8</v>
      </c>
      <c r="D12" s="2491" t="s">
        <v>835</v>
      </c>
      <c r="E12" s="2491"/>
      <c r="F12" s="2491"/>
      <c r="G12" s="2491"/>
      <c r="H12" s="2491"/>
      <c r="I12" s="2491"/>
      <c r="J12" s="2491"/>
      <c r="K12" s="2491"/>
      <c r="L12" s="2491"/>
      <c r="M12" s="2491"/>
      <c r="N12" s="2492"/>
      <c r="Q12" s="1007"/>
      <c r="R12" s="1002"/>
      <c r="S12" s="998">
        <f t="shared" si="1"/>
        <v>35</v>
      </c>
      <c r="T12" s="2510" t="s">
        <v>1064</v>
      </c>
      <c r="U12" s="2511"/>
      <c r="V12" s="2511"/>
      <c r="W12" s="2511"/>
      <c r="X12" s="2511"/>
      <c r="Y12" s="2511"/>
      <c r="Z12" s="2511"/>
      <c r="AA12" s="2511"/>
      <c r="AB12" s="2511"/>
      <c r="AC12" s="2511"/>
      <c r="AD12" s="2512"/>
    </row>
    <row r="13" spans="1:30" ht="25.5" customHeight="1">
      <c r="A13" s="1007"/>
      <c r="B13" s="1000"/>
      <c r="C13" s="1008">
        <f t="shared" si="0"/>
        <v>9</v>
      </c>
      <c r="D13" s="2502" t="s">
        <v>836</v>
      </c>
      <c r="E13" s="2502"/>
      <c r="F13" s="2502"/>
      <c r="G13" s="2502"/>
      <c r="H13" s="2502"/>
      <c r="I13" s="2502"/>
      <c r="J13" s="2502"/>
      <c r="K13" s="2502"/>
      <c r="L13" s="2502"/>
      <c r="M13" s="2502"/>
      <c r="N13" s="2503"/>
      <c r="Q13" s="1007"/>
      <c r="R13" s="1002"/>
      <c r="S13" s="998">
        <f t="shared" si="1"/>
        <v>36</v>
      </c>
      <c r="T13" s="2516" t="s">
        <v>834</v>
      </c>
      <c r="U13" s="2516"/>
      <c r="V13" s="2516"/>
      <c r="W13" s="2516"/>
      <c r="X13" s="2516"/>
      <c r="Y13" s="2516"/>
      <c r="Z13" s="2516"/>
      <c r="AA13" s="2516"/>
      <c r="AB13" s="2516"/>
      <c r="AC13" s="2516"/>
      <c r="AD13" s="2517"/>
    </row>
    <row r="14" spans="1:30" ht="25.5" customHeight="1">
      <c r="A14" s="999"/>
      <c r="B14" s="1000"/>
      <c r="C14" s="1008">
        <f t="shared" si="0"/>
        <v>10</v>
      </c>
      <c r="D14" s="2502" t="s">
        <v>1065</v>
      </c>
      <c r="E14" s="2502"/>
      <c r="F14" s="2502"/>
      <c r="G14" s="2502"/>
      <c r="H14" s="2502"/>
      <c r="I14" s="2502"/>
      <c r="J14" s="2502"/>
      <c r="K14" s="2502"/>
      <c r="L14" s="2502"/>
      <c r="M14" s="2502"/>
      <c r="N14" s="2503"/>
      <c r="Q14" s="1007"/>
      <c r="R14" s="1002"/>
      <c r="S14" s="998">
        <f t="shared" si="1"/>
        <v>37</v>
      </c>
      <c r="T14" s="2518" t="s">
        <v>714</v>
      </c>
      <c r="U14" s="2519"/>
      <c r="V14" s="2519"/>
      <c r="W14" s="2519"/>
      <c r="X14" s="2519"/>
      <c r="Y14" s="2519"/>
      <c r="Z14" s="2519"/>
      <c r="AA14" s="2519"/>
      <c r="AB14" s="2519"/>
      <c r="AC14" s="2519"/>
      <c r="AD14" s="2520"/>
    </row>
    <row r="15" spans="1:30" ht="25.5" customHeight="1">
      <c r="A15" s="999"/>
      <c r="B15" s="1000"/>
      <c r="C15" s="998">
        <f t="shared" si="0"/>
        <v>11</v>
      </c>
      <c r="D15" s="2502" t="s">
        <v>1066</v>
      </c>
      <c r="E15" s="2502"/>
      <c r="F15" s="2502"/>
      <c r="G15" s="2502"/>
      <c r="H15" s="2502"/>
      <c r="I15" s="2502"/>
      <c r="J15" s="2502"/>
      <c r="K15" s="2502"/>
      <c r="L15" s="2502"/>
      <c r="M15" s="2502"/>
      <c r="N15" s="2503"/>
      <c r="Q15" s="1003" t="str">
        <f>COUNTIF(R10:R15,"○")&amp;"/6"</f>
        <v>0/6</v>
      </c>
      <c r="R15" s="1009"/>
      <c r="S15" s="1005">
        <f t="shared" si="1"/>
        <v>38</v>
      </c>
      <c r="T15" s="2521" t="s">
        <v>701</v>
      </c>
      <c r="U15" s="2522"/>
      <c r="V15" s="2522"/>
      <c r="W15" s="2522"/>
      <c r="X15" s="2522"/>
      <c r="Y15" s="2522"/>
      <c r="Z15" s="2522"/>
      <c r="AA15" s="2522"/>
      <c r="AB15" s="2522"/>
      <c r="AC15" s="2522"/>
      <c r="AD15" s="2523"/>
    </row>
    <row r="16" spans="1:30" ht="36" customHeight="1">
      <c r="A16" s="1007"/>
      <c r="B16" s="1000"/>
      <c r="C16" s="998">
        <f t="shared" si="0"/>
        <v>12</v>
      </c>
      <c r="D16" s="2491" t="s">
        <v>837</v>
      </c>
      <c r="E16" s="2491"/>
      <c r="F16" s="2491"/>
      <c r="G16" s="2491"/>
      <c r="H16" s="2491"/>
      <c r="I16" s="2491"/>
      <c r="J16" s="2491"/>
      <c r="K16" s="2491"/>
      <c r="L16" s="2491"/>
      <c r="M16" s="2491"/>
      <c r="N16" s="2492"/>
      <c r="Q16" s="996" t="s">
        <v>468</v>
      </c>
      <c r="R16" s="997"/>
      <c r="S16" s="1010">
        <f t="shared" si="1"/>
        <v>39</v>
      </c>
      <c r="T16" s="2524" t="s">
        <v>715</v>
      </c>
      <c r="U16" s="2525"/>
      <c r="V16" s="2525"/>
      <c r="W16" s="2525"/>
      <c r="X16" s="2525"/>
      <c r="Y16" s="2525"/>
      <c r="Z16" s="2525"/>
      <c r="AA16" s="2525"/>
      <c r="AB16" s="2525"/>
      <c r="AC16" s="2525"/>
      <c r="AD16" s="2526"/>
    </row>
    <row r="17" spans="1:30" ht="37.5" customHeight="1">
      <c r="A17" s="1011"/>
      <c r="B17" s="1002"/>
      <c r="C17" s="998">
        <f t="shared" si="0"/>
        <v>13</v>
      </c>
      <c r="D17" s="2491" t="s">
        <v>838</v>
      </c>
      <c r="E17" s="2491"/>
      <c r="F17" s="2491"/>
      <c r="G17" s="2491"/>
      <c r="H17" s="2491"/>
      <c r="I17" s="2491"/>
      <c r="J17" s="2491"/>
      <c r="K17" s="2491"/>
      <c r="L17" s="2491"/>
      <c r="M17" s="2491"/>
      <c r="N17" s="2492"/>
      <c r="Q17" s="1012"/>
      <c r="R17" s="1013"/>
      <c r="S17" s="998">
        <f t="shared" si="1"/>
        <v>40</v>
      </c>
      <c r="T17" s="2516" t="s">
        <v>469</v>
      </c>
      <c r="U17" s="2516" t="s">
        <v>470</v>
      </c>
      <c r="V17" s="2516" t="s">
        <v>470</v>
      </c>
      <c r="W17" s="2516" t="s">
        <v>470</v>
      </c>
      <c r="X17" s="2516" t="s">
        <v>470</v>
      </c>
      <c r="Y17" s="2516" t="s">
        <v>470</v>
      </c>
      <c r="Z17" s="2516" t="s">
        <v>470</v>
      </c>
      <c r="AA17" s="2516" t="s">
        <v>470</v>
      </c>
      <c r="AB17" s="2516" t="s">
        <v>470</v>
      </c>
      <c r="AC17" s="2516" t="s">
        <v>470</v>
      </c>
      <c r="AD17" s="2517" t="s">
        <v>470</v>
      </c>
    </row>
    <row r="18" spans="1:30" ht="25.5" customHeight="1">
      <c r="A18" s="1011"/>
      <c r="B18" s="1002"/>
      <c r="C18" s="998">
        <f t="shared" si="0"/>
        <v>14</v>
      </c>
      <c r="D18" s="2516" t="s">
        <v>1067</v>
      </c>
      <c r="E18" s="2516"/>
      <c r="F18" s="2516"/>
      <c r="G18" s="2516"/>
      <c r="H18" s="2516"/>
      <c r="I18" s="2516"/>
      <c r="J18" s="2516"/>
      <c r="K18" s="2516"/>
      <c r="L18" s="2516"/>
      <c r="M18" s="2516"/>
      <c r="N18" s="2517"/>
      <c r="Q18" s="1012"/>
      <c r="R18" s="1002"/>
      <c r="S18" s="998">
        <f t="shared" si="1"/>
        <v>41</v>
      </c>
      <c r="T18" s="2513" t="s">
        <v>1068</v>
      </c>
      <c r="U18" s="2514" t="s">
        <v>464</v>
      </c>
      <c r="V18" s="2514" t="s">
        <v>464</v>
      </c>
      <c r="W18" s="2514" t="s">
        <v>464</v>
      </c>
      <c r="X18" s="2514" t="s">
        <v>464</v>
      </c>
      <c r="Y18" s="2514" t="s">
        <v>464</v>
      </c>
      <c r="Z18" s="2514" t="s">
        <v>464</v>
      </c>
      <c r="AA18" s="2514" t="s">
        <v>464</v>
      </c>
      <c r="AB18" s="2514" t="s">
        <v>464</v>
      </c>
      <c r="AC18" s="2514" t="s">
        <v>464</v>
      </c>
      <c r="AD18" s="2515" t="s">
        <v>464</v>
      </c>
    </row>
    <row r="19" spans="1:30" ht="25.5" customHeight="1">
      <c r="A19" s="1014"/>
      <c r="B19" s="1002"/>
      <c r="C19" s="998">
        <f t="shared" si="0"/>
        <v>15</v>
      </c>
      <c r="D19" s="2516" t="s">
        <v>705</v>
      </c>
      <c r="E19" s="2516"/>
      <c r="F19" s="2516"/>
      <c r="G19" s="2516"/>
      <c r="H19" s="2516"/>
      <c r="I19" s="2516"/>
      <c r="J19" s="2516"/>
      <c r="K19" s="2516"/>
      <c r="L19" s="2516"/>
      <c r="M19" s="2516"/>
      <c r="N19" s="2517"/>
      <c r="Q19" s="1012"/>
      <c r="R19" s="1002"/>
      <c r="S19" s="998">
        <f t="shared" si="1"/>
        <v>42</v>
      </c>
      <c r="T19" s="2513" t="s">
        <v>1069</v>
      </c>
      <c r="U19" s="2514" t="s">
        <v>464</v>
      </c>
      <c r="V19" s="2514" t="s">
        <v>464</v>
      </c>
      <c r="W19" s="2514" t="s">
        <v>464</v>
      </c>
      <c r="X19" s="2514" t="s">
        <v>464</v>
      </c>
      <c r="Y19" s="2514" t="s">
        <v>464</v>
      </c>
      <c r="Z19" s="2514" t="s">
        <v>464</v>
      </c>
      <c r="AA19" s="2514" t="s">
        <v>464</v>
      </c>
      <c r="AB19" s="2514" t="s">
        <v>464</v>
      </c>
      <c r="AC19" s="2514" t="s">
        <v>464</v>
      </c>
      <c r="AD19" s="2515" t="s">
        <v>464</v>
      </c>
    </row>
    <row r="20" spans="1:30" ht="24.75" customHeight="1">
      <c r="A20" s="1015" t="str">
        <f>COUNTIF(B5:B20,"○")&amp;"/16"</f>
        <v>0/16</v>
      </c>
      <c r="B20" s="1009"/>
      <c r="C20" s="1005">
        <f t="shared" si="0"/>
        <v>16</v>
      </c>
      <c r="D20" s="2527" t="s">
        <v>1070</v>
      </c>
      <c r="E20" s="2528"/>
      <c r="F20" s="2528"/>
      <c r="G20" s="2528"/>
      <c r="H20" s="2528"/>
      <c r="I20" s="2528"/>
      <c r="J20" s="2528"/>
      <c r="K20" s="2528"/>
      <c r="L20" s="2528"/>
      <c r="M20" s="2528"/>
      <c r="N20" s="2529"/>
      <c r="Q20" s="1016"/>
      <c r="R20" s="1002"/>
      <c r="S20" s="998">
        <f t="shared" si="1"/>
        <v>43</v>
      </c>
      <c r="T20" s="2516" t="s">
        <v>471</v>
      </c>
      <c r="U20" s="2516" t="s">
        <v>464</v>
      </c>
      <c r="V20" s="2516" t="s">
        <v>464</v>
      </c>
      <c r="W20" s="2516" t="s">
        <v>464</v>
      </c>
      <c r="X20" s="2516" t="s">
        <v>464</v>
      </c>
      <c r="Y20" s="2516" t="s">
        <v>464</v>
      </c>
      <c r="Z20" s="2516" t="s">
        <v>464</v>
      </c>
      <c r="AA20" s="2516" t="s">
        <v>464</v>
      </c>
      <c r="AB20" s="2516" t="s">
        <v>464</v>
      </c>
      <c r="AC20" s="2516" t="s">
        <v>464</v>
      </c>
      <c r="AD20" s="2517" t="s">
        <v>464</v>
      </c>
    </row>
    <row r="21" spans="1:30" ht="25.5" customHeight="1">
      <c r="A21" s="1017" t="s">
        <v>1071</v>
      </c>
      <c r="B21" s="1018"/>
      <c r="C21" s="1019">
        <f t="shared" si="0"/>
        <v>17</v>
      </c>
      <c r="D21" s="2530" t="s">
        <v>706</v>
      </c>
      <c r="E21" s="2530"/>
      <c r="F21" s="2530"/>
      <c r="G21" s="2530"/>
      <c r="H21" s="2530"/>
      <c r="I21" s="2530"/>
      <c r="J21" s="2530"/>
      <c r="K21" s="2530"/>
      <c r="L21" s="2530"/>
      <c r="M21" s="2530"/>
      <c r="N21" s="2531"/>
      <c r="Q21" s="1016"/>
      <c r="R21" s="1002"/>
      <c r="S21" s="998">
        <f t="shared" si="1"/>
        <v>44</v>
      </c>
      <c r="T21" s="2516" t="s">
        <v>702</v>
      </c>
      <c r="U21" s="2516" t="s">
        <v>464</v>
      </c>
      <c r="V21" s="2516" t="s">
        <v>464</v>
      </c>
      <c r="W21" s="2516" t="s">
        <v>464</v>
      </c>
      <c r="X21" s="2516" t="s">
        <v>464</v>
      </c>
      <c r="Y21" s="2516" t="s">
        <v>464</v>
      </c>
      <c r="Z21" s="2516" t="s">
        <v>464</v>
      </c>
      <c r="AA21" s="2516" t="s">
        <v>464</v>
      </c>
      <c r="AB21" s="2516" t="s">
        <v>464</v>
      </c>
      <c r="AC21" s="2516" t="s">
        <v>464</v>
      </c>
      <c r="AD21" s="2517" t="s">
        <v>464</v>
      </c>
    </row>
    <row r="22" spans="1:30" ht="25.5" customHeight="1">
      <c r="A22" s="999"/>
      <c r="B22" s="1002"/>
      <c r="C22" s="1008">
        <f t="shared" si="0"/>
        <v>18</v>
      </c>
      <c r="D22" s="2532" t="s">
        <v>707</v>
      </c>
      <c r="E22" s="2516"/>
      <c r="F22" s="2516"/>
      <c r="G22" s="2516"/>
      <c r="H22" s="2516"/>
      <c r="I22" s="2516"/>
      <c r="J22" s="2516"/>
      <c r="K22" s="2516"/>
      <c r="L22" s="2516"/>
      <c r="M22" s="2516"/>
      <c r="N22" s="2517"/>
      <c r="Q22" s="1003" t="str">
        <f>COUNTIF(R16:R22,"○")&amp;"/7"</f>
        <v>0/7</v>
      </c>
      <c r="R22" s="1004"/>
      <c r="S22" s="1005">
        <f t="shared" si="1"/>
        <v>45</v>
      </c>
      <c r="T22" s="2521" t="s">
        <v>716</v>
      </c>
      <c r="U22" s="2522" t="s">
        <v>464</v>
      </c>
      <c r="V22" s="2522" t="s">
        <v>464</v>
      </c>
      <c r="W22" s="2522" t="s">
        <v>464</v>
      </c>
      <c r="X22" s="2522" t="s">
        <v>464</v>
      </c>
      <c r="Y22" s="2522" t="s">
        <v>464</v>
      </c>
      <c r="Z22" s="2522" t="s">
        <v>464</v>
      </c>
      <c r="AA22" s="2522" t="s">
        <v>464</v>
      </c>
      <c r="AB22" s="2522" t="s">
        <v>464</v>
      </c>
      <c r="AC22" s="2522" t="s">
        <v>464</v>
      </c>
      <c r="AD22" s="2523" t="s">
        <v>464</v>
      </c>
    </row>
    <row r="23" spans="1:30" ht="25.5" customHeight="1">
      <c r="A23" s="999"/>
      <c r="B23" s="1002"/>
      <c r="C23" s="1008">
        <f t="shared" si="0"/>
        <v>19</v>
      </c>
      <c r="D23" s="2532" t="s">
        <v>1072</v>
      </c>
      <c r="E23" s="2516"/>
      <c r="F23" s="2516"/>
      <c r="G23" s="2516"/>
      <c r="H23" s="2516"/>
      <c r="I23" s="2516"/>
      <c r="J23" s="2516"/>
      <c r="K23" s="2516"/>
      <c r="L23" s="2516"/>
      <c r="M23" s="2516"/>
      <c r="N23" s="2517"/>
      <c r="Q23" s="996" t="s">
        <v>472</v>
      </c>
      <c r="R23" s="997"/>
      <c r="S23" s="995">
        <f t="shared" si="1"/>
        <v>46</v>
      </c>
      <c r="T23" s="2524" t="s">
        <v>703</v>
      </c>
      <c r="U23" s="2525"/>
      <c r="V23" s="2525"/>
      <c r="W23" s="2525"/>
      <c r="X23" s="2525"/>
      <c r="Y23" s="2525"/>
      <c r="Z23" s="2525"/>
      <c r="AA23" s="2525"/>
      <c r="AB23" s="2525"/>
      <c r="AC23" s="2525"/>
      <c r="AD23" s="2526"/>
    </row>
    <row r="24" spans="1:30" ht="25.5" customHeight="1">
      <c r="A24" s="999"/>
      <c r="B24" s="1002"/>
      <c r="C24" s="1008">
        <f t="shared" si="0"/>
        <v>20</v>
      </c>
      <c r="D24" s="2532" t="s">
        <v>1073</v>
      </c>
      <c r="E24" s="2516"/>
      <c r="F24" s="2516"/>
      <c r="G24" s="2516"/>
      <c r="H24" s="2516"/>
      <c r="I24" s="2516"/>
      <c r="J24" s="2516"/>
      <c r="K24" s="2516"/>
      <c r="L24" s="2516"/>
      <c r="M24" s="2516"/>
      <c r="N24" s="2517"/>
      <c r="Q24" s="1020"/>
      <c r="R24" s="1002"/>
      <c r="S24" s="998">
        <f t="shared" si="1"/>
        <v>47</v>
      </c>
      <c r="T24" s="2516" t="s">
        <v>839</v>
      </c>
      <c r="U24" s="2516"/>
      <c r="V24" s="2516"/>
      <c r="W24" s="2516"/>
      <c r="X24" s="2516"/>
      <c r="Y24" s="2516"/>
      <c r="Z24" s="2516"/>
      <c r="AA24" s="2516"/>
      <c r="AB24" s="2516"/>
      <c r="AC24" s="2516"/>
      <c r="AD24" s="2517"/>
    </row>
    <row r="25" spans="1:30" ht="37.5" customHeight="1">
      <c r="A25" s="999"/>
      <c r="B25" s="1002"/>
      <c r="C25" s="1008">
        <f t="shared" si="0"/>
        <v>21</v>
      </c>
      <c r="D25" s="2532" t="s">
        <v>708</v>
      </c>
      <c r="E25" s="2516"/>
      <c r="F25" s="2516"/>
      <c r="G25" s="2516"/>
      <c r="H25" s="2516"/>
      <c r="I25" s="2516"/>
      <c r="J25" s="2516"/>
      <c r="K25" s="2516"/>
      <c r="L25" s="2516"/>
      <c r="M25" s="2516"/>
      <c r="N25" s="2517"/>
      <c r="Q25" s="1020"/>
      <c r="R25" s="1002"/>
      <c r="S25" s="998">
        <f t="shared" si="1"/>
        <v>48</v>
      </c>
      <c r="T25" s="2516" t="s">
        <v>1074</v>
      </c>
      <c r="U25" s="2516"/>
      <c r="V25" s="2516"/>
      <c r="W25" s="2516"/>
      <c r="X25" s="2516"/>
      <c r="Y25" s="2516"/>
      <c r="Z25" s="2516"/>
      <c r="AA25" s="2516"/>
      <c r="AB25" s="2516"/>
      <c r="AC25" s="2516"/>
      <c r="AD25" s="2517"/>
    </row>
    <row r="26" spans="1:30" ht="25.5" customHeight="1">
      <c r="A26" s="999"/>
      <c r="B26" s="1002"/>
      <c r="C26" s="1008">
        <f t="shared" si="0"/>
        <v>22</v>
      </c>
      <c r="D26" s="2532" t="s">
        <v>840</v>
      </c>
      <c r="E26" s="2516"/>
      <c r="F26" s="2516"/>
      <c r="G26" s="2516"/>
      <c r="H26" s="2516"/>
      <c r="I26" s="2516"/>
      <c r="J26" s="2516"/>
      <c r="K26" s="2516"/>
      <c r="L26" s="2516"/>
      <c r="M26" s="2516"/>
      <c r="N26" s="2517"/>
      <c r="Q26" s="1003" t="str">
        <f>COUNTIF(R23:R26,"○")&amp;"/4"</f>
        <v>0/4</v>
      </c>
      <c r="R26" s="1004"/>
      <c r="S26" s="1005">
        <f t="shared" si="1"/>
        <v>49</v>
      </c>
      <c r="T26" s="2521" t="s">
        <v>473</v>
      </c>
      <c r="U26" s="2522"/>
      <c r="V26" s="2522"/>
      <c r="W26" s="2522"/>
      <c r="X26" s="2522"/>
      <c r="Y26" s="2522"/>
      <c r="Z26" s="2522"/>
      <c r="AA26" s="2522"/>
      <c r="AB26" s="2522"/>
      <c r="AC26" s="2522"/>
      <c r="AD26" s="2523"/>
    </row>
    <row r="27" spans="1:30" ht="25.5" customHeight="1">
      <c r="A27" s="999"/>
      <c r="B27" s="1002"/>
      <c r="C27" s="1008">
        <f t="shared" si="0"/>
        <v>23</v>
      </c>
      <c r="D27" s="2532" t="s">
        <v>841</v>
      </c>
      <c r="E27" s="2516"/>
      <c r="F27" s="2516"/>
      <c r="G27" s="2516"/>
      <c r="H27" s="2516"/>
      <c r="I27" s="2516"/>
      <c r="J27" s="2516"/>
      <c r="K27" s="2516"/>
      <c r="L27" s="2516"/>
      <c r="M27" s="2516"/>
      <c r="N27" s="2517"/>
      <c r="Q27" s="1021" t="s">
        <v>474</v>
      </c>
      <c r="R27" s="997"/>
      <c r="S27" s="995">
        <f t="shared" si="1"/>
        <v>50</v>
      </c>
      <c r="T27" s="2510" t="s">
        <v>1075</v>
      </c>
      <c r="U27" s="2511"/>
      <c r="V27" s="2511"/>
      <c r="W27" s="2511"/>
      <c r="X27" s="2511"/>
      <c r="Y27" s="2511"/>
      <c r="Z27" s="2511"/>
      <c r="AA27" s="2511"/>
      <c r="AB27" s="2511"/>
      <c r="AC27" s="2511"/>
      <c r="AD27" s="2512"/>
    </row>
    <row r="28" spans="1:30" ht="25.5" customHeight="1">
      <c r="A28" s="999"/>
      <c r="B28" s="1002"/>
      <c r="C28" s="1008">
        <f t="shared" si="0"/>
        <v>24</v>
      </c>
      <c r="D28" s="2532" t="s">
        <v>709</v>
      </c>
      <c r="E28" s="2516"/>
      <c r="F28" s="2516"/>
      <c r="G28" s="2516"/>
      <c r="H28" s="2516"/>
      <c r="I28" s="2516"/>
      <c r="J28" s="2516"/>
      <c r="K28" s="2516"/>
      <c r="L28" s="2516"/>
      <c r="M28" s="2516"/>
      <c r="N28" s="2517"/>
      <c r="Q28" s="1012"/>
      <c r="R28" s="1002"/>
      <c r="S28" s="998">
        <f t="shared" si="1"/>
        <v>51</v>
      </c>
      <c r="T28" s="2516" t="s">
        <v>717</v>
      </c>
      <c r="U28" s="2516"/>
      <c r="V28" s="2516"/>
      <c r="W28" s="2516"/>
      <c r="X28" s="2516"/>
      <c r="Y28" s="2516"/>
      <c r="Z28" s="2516"/>
      <c r="AA28" s="2516"/>
      <c r="AB28" s="2516"/>
      <c r="AC28" s="2516"/>
      <c r="AD28" s="2517"/>
    </row>
    <row r="29" spans="1:30" ht="25.5" customHeight="1">
      <c r="A29" s="999"/>
      <c r="B29" s="1002"/>
      <c r="C29" s="1008">
        <f t="shared" si="0"/>
        <v>25</v>
      </c>
      <c r="D29" s="2532" t="s">
        <v>1076</v>
      </c>
      <c r="E29" s="2516"/>
      <c r="F29" s="2516"/>
      <c r="G29" s="2516"/>
      <c r="H29" s="2516"/>
      <c r="I29" s="2516"/>
      <c r="J29" s="2516"/>
      <c r="K29" s="2516"/>
      <c r="L29" s="2516"/>
      <c r="M29" s="2516"/>
      <c r="N29" s="2517"/>
      <c r="Q29" s="1020"/>
      <c r="R29" s="1002"/>
      <c r="S29" s="998">
        <f t="shared" si="1"/>
        <v>52</v>
      </c>
      <c r="T29" s="2516" t="s">
        <v>475</v>
      </c>
      <c r="U29" s="2516"/>
      <c r="V29" s="2516"/>
      <c r="W29" s="2516"/>
      <c r="X29" s="2516"/>
      <c r="Y29" s="2516"/>
      <c r="Z29" s="2516"/>
      <c r="AA29" s="2516"/>
      <c r="AB29" s="2516"/>
      <c r="AC29" s="2516"/>
      <c r="AD29" s="2517"/>
    </row>
    <row r="30" spans="1:30" ht="25.5" customHeight="1">
      <c r="A30" s="999"/>
      <c r="B30" s="1002"/>
      <c r="C30" s="1008">
        <f t="shared" si="0"/>
        <v>26</v>
      </c>
      <c r="D30" s="2532" t="s">
        <v>844</v>
      </c>
      <c r="E30" s="2516"/>
      <c r="F30" s="2516"/>
      <c r="G30" s="2516"/>
      <c r="H30" s="2516"/>
      <c r="I30" s="2516"/>
      <c r="J30" s="2516"/>
      <c r="K30" s="2516"/>
      <c r="L30" s="2516"/>
      <c r="M30" s="2516"/>
      <c r="N30" s="2517"/>
      <c r="Q30" s="1011"/>
      <c r="R30" s="1022"/>
      <c r="S30" s="998">
        <f t="shared" si="1"/>
        <v>53</v>
      </c>
      <c r="T30" s="2516" t="s">
        <v>1077</v>
      </c>
      <c r="U30" s="2516"/>
      <c r="V30" s="2516"/>
      <c r="W30" s="2516"/>
      <c r="X30" s="2516"/>
      <c r="Y30" s="2516"/>
      <c r="Z30" s="2516"/>
      <c r="AA30" s="2516"/>
      <c r="AB30" s="2516"/>
      <c r="AC30" s="2516"/>
      <c r="AD30" s="2517"/>
    </row>
    <row r="31" spans="1:30" ht="25.5" customHeight="1">
      <c r="A31" s="1014"/>
      <c r="B31" s="2536"/>
      <c r="C31" s="2538">
        <f t="shared" si="0"/>
        <v>27</v>
      </c>
      <c r="D31" s="2540" t="s">
        <v>1078</v>
      </c>
      <c r="E31" s="2541"/>
      <c r="F31" s="2541"/>
      <c r="G31" s="2541"/>
      <c r="H31" s="2541"/>
      <c r="I31" s="2541"/>
      <c r="J31" s="2541"/>
      <c r="K31" s="2541"/>
      <c r="L31" s="2541"/>
      <c r="M31" s="2541"/>
      <c r="N31" s="2542"/>
      <c r="Q31" s="1003" t="str">
        <f>COUNTIF(R27:R31,"○")&amp;"/5"</f>
        <v>0/5</v>
      </c>
      <c r="R31" s="1004"/>
      <c r="S31" s="1005">
        <f t="shared" si="1"/>
        <v>54</v>
      </c>
      <c r="T31" s="2521" t="s">
        <v>718</v>
      </c>
      <c r="U31" s="2522"/>
      <c r="V31" s="2522"/>
      <c r="W31" s="2522"/>
      <c r="X31" s="2522"/>
      <c r="Y31" s="2522"/>
      <c r="Z31" s="2522"/>
      <c r="AA31" s="2522"/>
      <c r="AB31" s="2522"/>
      <c r="AC31" s="2522"/>
      <c r="AD31" s="2523"/>
    </row>
    <row r="32" spans="1:30" ht="25.5" customHeight="1">
      <c r="A32" s="1003" t="str">
        <f>COUNTIF(B21:B31,"○")&amp;"/11"</f>
        <v>0/11</v>
      </c>
      <c r="B32" s="2537"/>
      <c r="C32" s="2539"/>
      <c r="D32" s="2543"/>
      <c r="E32" s="2544"/>
      <c r="F32" s="2544"/>
      <c r="G32" s="2544"/>
      <c r="H32" s="2544"/>
      <c r="I32" s="2544"/>
      <c r="J32" s="2544"/>
      <c r="K32" s="2544"/>
      <c r="L32" s="2544"/>
      <c r="M32" s="2544"/>
      <c r="N32" s="2545"/>
      <c r="Q32" s="1021" t="s">
        <v>842</v>
      </c>
      <c r="R32" s="997"/>
      <c r="S32" s="995">
        <f t="shared" si="1"/>
        <v>55</v>
      </c>
      <c r="T32" s="2546" t="s">
        <v>843</v>
      </c>
      <c r="U32" s="2547"/>
      <c r="V32" s="2547"/>
      <c r="W32" s="2547"/>
      <c r="X32" s="2547"/>
      <c r="Y32" s="2547"/>
      <c r="Z32" s="2547"/>
      <c r="AA32" s="2547"/>
      <c r="AB32" s="2547"/>
      <c r="AC32" s="2547"/>
      <c r="AD32" s="2548"/>
    </row>
    <row r="33" spans="1:30" ht="25.5" customHeight="1">
      <c r="A33" s="129"/>
      <c r="B33" s="129"/>
      <c r="C33" s="129"/>
      <c r="D33" s="129"/>
      <c r="E33" s="129"/>
      <c r="F33" s="129"/>
      <c r="G33" s="129"/>
      <c r="H33" s="129"/>
      <c r="I33" s="129"/>
      <c r="J33" s="129"/>
      <c r="K33" s="129"/>
      <c r="L33" s="129"/>
      <c r="M33" s="129"/>
      <c r="N33" s="129"/>
      <c r="Q33" s="1003" t="str">
        <f>COUNTIF(R32:R33,"○")&amp;"/2"</f>
        <v>0/2</v>
      </c>
      <c r="R33" s="1004"/>
      <c r="S33" s="1005">
        <f t="shared" si="1"/>
        <v>56</v>
      </c>
      <c r="T33" s="2533" t="s">
        <v>1079</v>
      </c>
      <c r="U33" s="2534"/>
      <c r="V33" s="2534"/>
      <c r="W33" s="2534"/>
      <c r="X33" s="2534"/>
      <c r="Y33" s="2534"/>
      <c r="Z33" s="2534"/>
      <c r="AA33" s="2534"/>
      <c r="AB33" s="2534"/>
      <c r="AC33" s="2534"/>
      <c r="AD33" s="2535"/>
    </row>
    <row r="34" spans="1:30" ht="25.5" customHeight="1">
      <c r="A34" s="129"/>
      <c r="B34" s="129"/>
      <c r="C34" s="129"/>
      <c r="D34" s="129"/>
      <c r="E34" s="129"/>
      <c r="F34" s="129"/>
      <c r="G34" s="129"/>
      <c r="H34" s="129"/>
      <c r="I34" s="129"/>
      <c r="J34" s="129"/>
      <c r="K34" s="129"/>
      <c r="L34" s="129"/>
      <c r="M34" s="129"/>
      <c r="N34" s="129"/>
    </row>
    <row r="35" spans="1:30" ht="25.5" customHeight="1">
      <c r="A35" s="129"/>
      <c r="B35" s="129"/>
      <c r="C35" s="129"/>
      <c r="D35" s="129"/>
      <c r="E35" s="129"/>
      <c r="F35" s="129"/>
      <c r="G35" s="129"/>
      <c r="H35" s="129"/>
      <c r="I35" s="129"/>
      <c r="J35" s="129"/>
      <c r="K35" s="129"/>
      <c r="L35" s="129"/>
      <c r="M35" s="129"/>
      <c r="N35" s="129"/>
    </row>
    <row r="36" spans="1:30" ht="39.75" customHeight="1">
      <c r="A36" s="129"/>
      <c r="B36" s="129"/>
      <c r="C36" s="129"/>
      <c r="D36" s="129"/>
      <c r="E36" s="129"/>
      <c r="F36" s="129"/>
      <c r="G36" s="129"/>
      <c r="H36" s="129"/>
      <c r="I36" s="129"/>
      <c r="J36" s="129"/>
      <c r="K36" s="129"/>
      <c r="L36" s="129"/>
      <c r="M36" s="129"/>
      <c r="N36" s="129"/>
    </row>
    <row r="37" spans="1:30" ht="9.75" customHeight="1">
      <c r="C37" s="988"/>
    </row>
    <row r="38" spans="1:30" ht="9.75" customHeight="1"/>
    <row r="39" spans="1:30" ht="9.75" customHeight="1"/>
    <row r="40" spans="1:30" ht="9.75" customHeight="1"/>
    <row r="41" spans="1:30" ht="9.75" customHeight="1"/>
    <row r="42" spans="1:30" ht="9.75" customHeight="1"/>
    <row r="43" spans="1:30" ht="9.75" customHeight="1"/>
    <row r="44" spans="1:30" ht="9.75" customHeight="1"/>
    <row r="45" spans="1:30" ht="9.75" customHeight="1"/>
    <row r="46" spans="1:30" ht="9.75" customHeight="1"/>
    <row r="47" spans="1:30" ht="9.75" customHeight="1"/>
    <row r="48" spans="1:30" s="988" customFormat="1" ht="9.75" customHeight="1">
      <c r="C48" s="1023"/>
    </row>
    <row r="49" spans="3:3" s="988" customFormat="1" ht="9.75" customHeight="1">
      <c r="C49" s="1023"/>
    </row>
    <row r="50" spans="3:3" s="988" customFormat="1" ht="9.75" customHeight="1">
      <c r="C50" s="1023"/>
    </row>
    <row r="51" spans="3:3" s="988" customFormat="1" ht="9.75" customHeight="1">
      <c r="C51" s="1023"/>
    </row>
    <row r="52" spans="3:3" s="988" customFormat="1" ht="9.75" customHeight="1">
      <c r="C52" s="1023"/>
    </row>
    <row r="53" spans="3:3" s="988" customFormat="1" ht="9.75" customHeight="1">
      <c r="C53" s="1023"/>
    </row>
    <row r="54" spans="3:3" s="988" customFormat="1" ht="9.75" customHeight="1">
      <c r="C54" s="1023"/>
    </row>
  </sheetData>
  <mergeCells count="63">
    <mergeCell ref="T33:AD33"/>
    <mergeCell ref="D30:N30"/>
    <mergeCell ref="T30:AD30"/>
    <mergeCell ref="B31:B32"/>
    <mergeCell ref="C31:C32"/>
    <mergeCell ref="D31:N32"/>
    <mergeCell ref="T31:AD31"/>
    <mergeCell ref="T32:AD32"/>
    <mergeCell ref="D27:N27"/>
    <mergeCell ref="T27:AD27"/>
    <mergeCell ref="D28:N28"/>
    <mergeCell ref="T28:AD28"/>
    <mergeCell ref="D29:N29"/>
    <mergeCell ref="T29:AD29"/>
    <mergeCell ref="D24:N24"/>
    <mergeCell ref="T24:AD24"/>
    <mergeCell ref="D25:N25"/>
    <mergeCell ref="T25:AD25"/>
    <mergeCell ref="D26:N26"/>
    <mergeCell ref="T26:AD26"/>
    <mergeCell ref="D21:N21"/>
    <mergeCell ref="T21:AD21"/>
    <mergeCell ref="D22:N22"/>
    <mergeCell ref="T22:AD22"/>
    <mergeCell ref="D23:N23"/>
    <mergeCell ref="T23:AD23"/>
    <mergeCell ref="D18:N18"/>
    <mergeCell ref="T18:AD18"/>
    <mergeCell ref="D19:N19"/>
    <mergeCell ref="T19:AD19"/>
    <mergeCell ref="D20:N20"/>
    <mergeCell ref="T20:AD20"/>
    <mergeCell ref="D15:N15"/>
    <mergeCell ref="T15:AD15"/>
    <mergeCell ref="D16:N16"/>
    <mergeCell ref="T16:AD16"/>
    <mergeCell ref="D17:N17"/>
    <mergeCell ref="T17:AD17"/>
    <mergeCell ref="D12:N12"/>
    <mergeCell ref="T12:AD12"/>
    <mergeCell ref="D13:N13"/>
    <mergeCell ref="T13:AD13"/>
    <mergeCell ref="D14:N14"/>
    <mergeCell ref="T14:AD14"/>
    <mergeCell ref="D9:N9"/>
    <mergeCell ref="T9:AD9"/>
    <mergeCell ref="D10:N10"/>
    <mergeCell ref="T10:AD10"/>
    <mergeCell ref="D11:N11"/>
    <mergeCell ref="T11:AD11"/>
    <mergeCell ref="D6:N6"/>
    <mergeCell ref="T6:AD6"/>
    <mergeCell ref="D7:N7"/>
    <mergeCell ref="T7:AD7"/>
    <mergeCell ref="D8:N8"/>
    <mergeCell ref="T8:AD8"/>
    <mergeCell ref="D5:N5"/>
    <mergeCell ref="T5:AD5"/>
    <mergeCell ref="A2:N2"/>
    <mergeCell ref="A4:B4"/>
    <mergeCell ref="D4:N4"/>
    <mergeCell ref="Q4:R4"/>
    <mergeCell ref="T4:AD4"/>
  </mergeCells>
  <phoneticPr fontId="1"/>
  <dataValidations count="1">
    <dataValidation type="list" allowBlank="1" showInputMessage="1" showErrorMessage="1" sqref="R5:R33 B5:B31">
      <formula1>"○,△,×"</formula1>
    </dataValidation>
  </dataValidations>
  <printOptions horizontalCentered="1" verticalCentered="1"/>
  <pageMargins left="0.39370078740157483" right="0.39370078740157483" top="0.39370078740157483" bottom="0.39370078740157483" header="0" footer="0.19685039370078741"/>
  <pageSetup paperSize="9" scale="67" firstPageNumber="12" orientation="landscape" r:id="rId1"/>
  <headerFooter scaleWithDoc="0">
    <oddFooter>&amp;P / &amp;N ページ</oddFooter>
  </headerFooter>
  <rowBreaks count="1" manualBreakCount="1">
    <brk id="3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9" tint="0.39997558519241921"/>
    <pageSetUpPr fitToPage="1"/>
  </sheetPr>
  <dimension ref="A1:Q32"/>
  <sheetViews>
    <sheetView showGridLines="0" zoomScaleNormal="100" zoomScaleSheetLayoutView="115" workbookViewId="0">
      <selection sqref="A1:G1"/>
    </sheetView>
  </sheetViews>
  <sheetFormatPr defaultRowHeight="13.2"/>
  <cols>
    <col min="1" max="1" width="3.44140625" bestFit="1" customWidth="1"/>
    <col min="2" max="2" width="31.109375" bestFit="1" customWidth="1"/>
    <col min="3" max="3" width="9.44140625" style="383" bestFit="1" customWidth="1"/>
    <col min="4" max="4" width="15.109375" bestFit="1" customWidth="1"/>
    <col min="5" max="5" width="18.33203125" bestFit="1" customWidth="1"/>
    <col min="6" max="6" width="17.6640625" bestFit="1" customWidth="1"/>
    <col min="7" max="7" width="15.6640625" customWidth="1"/>
    <col min="8" max="8" width="26.77734375" bestFit="1" customWidth="1"/>
    <col min="10" max="10" width="12.88671875" style="475" customWidth="1"/>
    <col min="11" max="13" width="9.88671875" style="475" customWidth="1"/>
    <col min="14" max="14" width="20.44140625" style="475" customWidth="1"/>
    <col min="15" max="15" width="9.88671875" style="475" customWidth="1"/>
    <col min="16" max="16" width="17.44140625" style="475" customWidth="1"/>
    <col min="17" max="17" width="10.33203125" style="475" customWidth="1"/>
  </cols>
  <sheetData>
    <row r="1" spans="1:17" ht="19.5" customHeight="1">
      <c r="A1" s="1233" t="s">
        <v>453</v>
      </c>
      <c r="B1" s="1233"/>
      <c r="C1" s="1233"/>
      <c r="D1" s="1233"/>
      <c r="E1" s="1233"/>
      <c r="F1" s="1233"/>
      <c r="G1" s="1233"/>
    </row>
    <row r="2" spans="1:17" ht="19.5" customHeight="1">
      <c r="A2" s="1233" t="s">
        <v>460</v>
      </c>
      <c r="B2" s="1233"/>
      <c r="C2" s="1233"/>
      <c r="D2" s="1233"/>
      <c r="E2" s="1233"/>
      <c r="F2" s="1233"/>
      <c r="G2" s="1233"/>
      <c r="H2" s="1233"/>
    </row>
    <row r="3" spans="1:17" ht="19.5" customHeight="1">
      <c r="A3" s="1236" t="s">
        <v>684</v>
      </c>
      <c r="B3" s="1237"/>
      <c r="C3" s="1237"/>
      <c r="D3" s="1237"/>
      <c r="E3" s="1237"/>
      <c r="F3" s="1237"/>
      <c r="G3" s="1237"/>
      <c r="H3" s="1237"/>
    </row>
    <row r="4" spans="1:17" ht="19.5" customHeight="1">
      <c r="A4" s="1236" t="s">
        <v>799</v>
      </c>
      <c r="B4" s="1237"/>
      <c r="C4" s="1237"/>
      <c r="D4" s="1237"/>
      <c r="E4" s="1237"/>
      <c r="F4" s="1237"/>
      <c r="G4" s="1237"/>
      <c r="H4" s="1237"/>
    </row>
    <row r="5" spans="1:17" ht="19.5" customHeight="1">
      <c r="A5" s="1236" t="s">
        <v>889</v>
      </c>
      <c r="B5" s="1237"/>
      <c r="C5" s="1237"/>
      <c r="D5" s="1237"/>
      <c r="E5" s="1237"/>
      <c r="F5" s="1237"/>
      <c r="G5" s="1237"/>
      <c r="H5" s="1237"/>
    </row>
    <row r="6" spans="1:17" ht="39.9" customHeight="1">
      <c r="A6" s="1240" t="s">
        <v>1005</v>
      </c>
      <c r="B6" s="1241"/>
      <c r="C6" s="1241"/>
      <c r="D6" s="1241"/>
      <c r="E6" s="1241"/>
      <c r="F6" s="1241"/>
      <c r="G6" s="1241"/>
      <c r="H6" s="1241"/>
    </row>
    <row r="7" spans="1:17" ht="19.5" customHeight="1">
      <c r="A7" s="522" t="s">
        <v>1098</v>
      </c>
      <c r="B7" s="389"/>
      <c r="C7" s="389"/>
      <c r="D7" s="389"/>
      <c r="E7" s="389"/>
      <c r="F7" s="389"/>
      <c r="G7" s="389"/>
      <c r="H7" s="389"/>
      <c r="J7" s="784"/>
      <c r="M7" s="784"/>
    </row>
    <row r="8" spans="1:17" ht="27" customHeight="1">
      <c r="B8" s="378"/>
      <c r="J8" s="784"/>
      <c r="M8" s="784"/>
    </row>
    <row r="9" spans="1:17" ht="26.4">
      <c r="A9" s="1238" t="s">
        <v>450</v>
      </c>
      <c r="B9" s="1239"/>
      <c r="C9" s="388" t="s">
        <v>452</v>
      </c>
      <c r="D9" s="385" t="s">
        <v>458</v>
      </c>
      <c r="E9" s="521" t="s">
        <v>683</v>
      </c>
      <c r="F9" s="410" t="s">
        <v>459</v>
      </c>
      <c r="G9" s="409" t="s">
        <v>454</v>
      </c>
      <c r="H9" s="384" t="s">
        <v>455</v>
      </c>
    </row>
    <row r="10" spans="1:17" ht="19.5" customHeight="1">
      <c r="A10" s="891">
        <v>3</v>
      </c>
      <c r="B10" s="386" t="s">
        <v>451</v>
      </c>
      <c r="C10" s="411" t="str">
        <f>'３．人件費依存率（法人）'!J16</f>
        <v>－</v>
      </c>
      <c r="D10" s="431" t="str">
        <f ca="1">'３．人件費依存率（法人）'!O16</f>
        <v>－</v>
      </c>
      <c r="E10" s="449" t="str">
        <f ca="1">IFERROR(VLOOKUP(D10+1,'３．人件費依存率（法人）'!$V$16:$Y$25,2,0),"－")</f>
        <v>－</v>
      </c>
      <c r="F10" s="407"/>
      <c r="G10" s="411" t="str">
        <f>IFERROR(IF('法人入力シート（要入力）'!$E$5="大学法人",INDEX('参考2（系統別）'!$D$10:$Y$16,MATCH($B10,'参考2（系統別）'!$B$10:$B$16,0),MATCH(VLOOKUP('法人入力シート（要入力）'!$E$6,大学法人2,2,0),'参考2（系統別）'!$D$8:$X$8,0)),INDEX('参考2（系統別）'!$AE$10:$AO$16,MATCH($B10,'参考2（系統別）'!$AC$10:$AC$16,0),MATCH(VLOOKUP('法人入力シート（要入力）'!$E$6,短期大学および高等専門学校法人2,2,0),'参考2（系統別）'!$AE$8:$AO$8,0)))/100,"")</f>
        <v/>
      </c>
      <c r="H10" s="387" t="str">
        <f>IF(F10="",G10,F10)</f>
        <v/>
      </c>
      <c r="K10" s="477"/>
      <c r="L10" s="477"/>
      <c r="M10" s="477"/>
    </row>
    <row r="11" spans="1:17">
      <c r="A11" s="377"/>
      <c r="B11" s="379"/>
      <c r="C11" s="380"/>
      <c r="D11" s="382"/>
      <c r="E11" s="382"/>
      <c r="F11" s="381"/>
      <c r="G11" s="474"/>
      <c r="H11" s="406"/>
      <c r="K11" s="477"/>
      <c r="L11" s="477"/>
      <c r="M11" s="477"/>
    </row>
    <row r="12" spans="1:17" ht="26.4">
      <c r="A12" s="1234" t="s">
        <v>456</v>
      </c>
      <c r="B12" s="1235"/>
      <c r="C12" s="388" t="s">
        <v>452</v>
      </c>
      <c r="D12" s="385" t="s">
        <v>458</v>
      </c>
      <c r="E12" s="521" t="s">
        <v>683</v>
      </c>
      <c r="F12" s="408" t="s">
        <v>457</v>
      </c>
      <c r="G12" s="409" t="s">
        <v>454</v>
      </c>
      <c r="H12" s="385" t="s">
        <v>455</v>
      </c>
      <c r="K12" s="477"/>
      <c r="L12" s="477"/>
      <c r="M12" s="477"/>
    </row>
    <row r="13" spans="1:17" ht="18.899999999999999" customHeight="1">
      <c r="A13" s="892">
        <v>4</v>
      </c>
      <c r="B13" s="763" t="s">
        <v>413</v>
      </c>
      <c r="C13" s="764" t="str">
        <f>'４．合格率（部門）'!J16</f>
        <v>－</v>
      </c>
      <c r="D13" s="765" t="str">
        <f ca="1">'４．合格率（部門）'!O16</f>
        <v>－</v>
      </c>
      <c r="E13" s="766" t="str">
        <f ca="1">IFERROR(VLOOKUP(D13+1,'４．合格率（部門）'!$V$16:$Y$25,2,0),"－")</f>
        <v>－</v>
      </c>
      <c r="F13" s="767"/>
      <c r="G13" s="768" t="str">
        <f>IFERROR(IF('学校入力シート（要入力）'!$F$4="大学",INDEX('参考2（系統別）'!$D$38:$Y$48,MATCH($B13,'参考2（系統別）'!$B$38:$B$48,0),MATCH(VLOOKUP('学校入力シート（要入力）'!$F$7,大学2,2,0),'参考2（系統別）'!$D$34:$Y$34,0)),INDEX('参考2（系統別）'!$AE$38:$AR$48,MATCH($B13,'参考2（系統別）'!$AC$38:$AC$48,0),MATCH(VLOOKUP('学校入力シート（要入力）'!$F$7,短期大学および高等専門学校2,2,0),'参考2（系統別）'!$AE$34:$AR$34,0)))/100,"")</f>
        <v/>
      </c>
      <c r="H13" s="769" t="str">
        <f>IF(F13="",G13,F13)</f>
        <v/>
      </c>
      <c r="K13" s="477"/>
      <c r="L13" s="477"/>
      <c r="M13" s="477"/>
    </row>
    <row r="14" spans="1:17" ht="18.899999999999999" customHeight="1">
      <c r="A14" s="892">
        <v>5</v>
      </c>
      <c r="B14" s="763" t="s">
        <v>414</v>
      </c>
      <c r="C14" s="770" t="str">
        <f>'５．歩留率（部門）'!J16</f>
        <v>－</v>
      </c>
      <c r="D14" s="771" t="str">
        <f ca="1">'５．歩留率（部門）'!O16</f>
        <v>－</v>
      </c>
      <c r="E14" s="772" t="str">
        <f ca="1">IFERROR(VLOOKUP(D14+1,'５．歩留率（部門）'!$V$16:$Y$25,2,0),"－")</f>
        <v>－</v>
      </c>
      <c r="F14" s="773"/>
      <c r="G14" s="774" t="str">
        <f>IFERROR(IF('学校入力シート（要入力）'!$F$4="大学",INDEX('参考2（系統別）'!$D$38:$Y$48,MATCH($B14,'参考2（系統別）'!$B$38:$B$48,0),MATCH(VLOOKUP('学校入力シート（要入力）'!$F$7,大学2,2,0),'参考2（系統別）'!$D$34:$Y$34,0)),INDEX('参考2（系統別）'!$AE$38:$AR$48,MATCH($B14,'参考2（系統別）'!$AC$38:$AC$48,0),MATCH(VLOOKUP('学校入力シート（要入力）'!$F$7,短期大学および高等専門学校2,2,0),'参考2（系統別）'!$AE$34:$AR$34,0)))/100,"")</f>
        <v/>
      </c>
      <c r="H14" s="774" t="str">
        <f t="shared" ref="H14:H25" si="0">IF(F14="",G14,F14)</f>
        <v/>
      </c>
      <c r="K14" s="477"/>
      <c r="L14" s="477"/>
      <c r="M14" s="477"/>
      <c r="P14" s="476"/>
      <c r="Q14" s="601"/>
    </row>
    <row r="15" spans="1:17" ht="18.899999999999999" customHeight="1">
      <c r="A15" s="892">
        <v>6</v>
      </c>
      <c r="B15" s="763" t="s">
        <v>415</v>
      </c>
      <c r="C15" s="770" t="str">
        <f>'６．推薦割合（部門）'!J16</f>
        <v>－</v>
      </c>
      <c r="D15" s="771" t="str">
        <f ca="1">'６．推薦割合（部門）'!O16</f>
        <v>－</v>
      </c>
      <c r="E15" s="772" t="str">
        <f ca="1">IFERROR(VLOOKUP(D15+1,'６．推薦割合（部門）'!$V$16:$Y$25,2,0),"－")</f>
        <v>－</v>
      </c>
      <c r="F15" s="773"/>
      <c r="G15" s="774" t="str">
        <f>IFERROR(IF('学校入力シート（要入力）'!$F$4="大学",INDEX('参考2（系統別）'!$D$38:$Y$48,MATCH($B15,'参考2（系統別）'!$B$38:$B$48,0),MATCH(VLOOKUP('学校入力シート（要入力）'!$F$7,大学2,2,0),'参考2（系統別）'!$D$34:$Y$34,0)),INDEX('参考2（系統別）'!$AE$38:$AR$48,MATCH($B15,'参考2（系統別）'!$AC$38:$AC$48,0),MATCH(VLOOKUP('学校入力シート（要入力）'!$F$7,短期大学および高等専門学校2,2,0),'参考2（系統別）'!$AE$34:$AR$34,0)))/100,"")</f>
        <v/>
      </c>
      <c r="H15" s="774" t="str">
        <f t="shared" si="0"/>
        <v/>
      </c>
      <c r="K15" s="477"/>
      <c r="L15" s="477"/>
      <c r="M15" s="477"/>
    </row>
    <row r="16" spans="1:17" ht="18.899999999999999" customHeight="1">
      <c r="A16" s="892">
        <v>9</v>
      </c>
      <c r="B16" s="763" t="s">
        <v>416</v>
      </c>
      <c r="C16" s="770" t="str">
        <f>'９．中途退学者率（部門）'!J16</f>
        <v>－</v>
      </c>
      <c r="D16" s="771" t="str">
        <f ca="1">'９．中途退学者率（部門）'!O16</f>
        <v>－</v>
      </c>
      <c r="E16" s="772" t="str">
        <f ca="1">IFERROR(VLOOKUP(D16+1,'９．中途退学者率（部門）'!$V$16:$Y$25,2,0),"－")</f>
        <v>－</v>
      </c>
      <c r="F16" s="773"/>
      <c r="G16" s="774" t="str">
        <f>IFERROR(IF('学校入力シート（要入力）'!$F$4="大学",INDEX('参考2（系統別）'!$D$38:$Y$48,MATCH($B16,'参考2（系統別）'!$B$38:$B$48,0),MATCH(VLOOKUP('学校入力シート（要入力）'!$F$7,大学2,2,0),'参考2（系統別）'!$D$34:$Y$34,0)),INDEX('参考2（系統別）'!$AE$38:$AR$48,MATCH($B16,'参考2（系統別）'!$AC$38:$AC$48,0),MATCH(VLOOKUP('学校入力シート（要入力）'!$F$7,短期大学および高等専門学校2,2,0),'参考2（系統別）'!$AE$34:$AR$34,0)))/100,"")</f>
        <v/>
      </c>
      <c r="H16" s="774" t="str">
        <f>IF(F16="",G16,F16)</f>
        <v/>
      </c>
      <c r="K16" s="477"/>
      <c r="L16" s="477"/>
      <c r="M16" s="477"/>
      <c r="N16" s="477"/>
      <c r="O16" s="477"/>
    </row>
    <row r="17" spans="1:16" ht="18.899999999999999" customHeight="1">
      <c r="A17" s="892">
        <v>10</v>
      </c>
      <c r="B17" s="763" t="s">
        <v>311</v>
      </c>
      <c r="C17" s="770" t="str">
        <f>'１０．奨学費割合（部門）'!J16</f>
        <v>－</v>
      </c>
      <c r="D17" s="771" t="str">
        <f ca="1">'１０．奨学費割合（部門）'!O16</f>
        <v>－</v>
      </c>
      <c r="E17" s="772" t="str">
        <f ca="1">IFERROR(VLOOKUP(D17+1,'１０．奨学費割合（部門）'!$V$16:$Y$25,2,0),"－")</f>
        <v>－</v>
      </c>
      <c r="F17" s="773"/>
      <c r="G17" s="774" t="str">
        <f>IFERROR(IF('学校入力シート（要入力）'!$F$4="大学",INDEX('参考2（系統別）'!$D$23:$Y$29,MATCH($B17,'参考2（系統別）'!$B$23:$B$29,0),MATCH(VLOOKUP('学校入力シート（要入力）'!$F$6,大学2,2,0),'参考2（系統別）'!$D$21:$Y$21,0)),INDEX('参考2（系統別）'!$AE$23:$AR$29,MATCH($B17,'参考2（系統別）'!$AC$23:$AC$29,0),MATCH(VLOOKUP('学校入力シート（要入力）'!$F$6,短期大学および高等専門学校2,2,0),'参考2（系統別）'!$AE$21:$AR$21,0)))/100,"")</f>
        <v/>
      </c>
      <c r="H17" s="774" t="str">
        <f t="shared" si="0"/>
        <v/>
      </c>
      <c r="K17" s="477"/>
      <c r="L17" s="477"/>
      <c r="M17" s="477"/>
      <c r="N17" s="477"/>
      <c r="O17" s="477"/>
    </row>
    <row r="18" spans="1:16" ht="18.899999999999999" customHeight="1">
      <c r="A18" s="892">
        <v>11</v>
      </c>
      <c r="B18" s="775" t="s">
        <v>885</v>
      </c>
      <c r="C18" s="776" t="str">
        <f>'１１．専任教員&amp;専任職員１人当たり学生数（部門）'!J20</f>
        <v>－</v>
      </c>
      <c r="D18" s="771" t="str">
        <f ca="1">'１１．専任教員&amp;専任職員１人当たり学生数（部門）'!O20</f>
        <v>－</v>
      </c>
      <c r="E18" s="777" t="str">
        <f ca="1">IFERROR(VLOOKUP(D18+1,'１１．専任教員&amp;専任職員１人当たり学生数（部門）'!$V$18:$AB$27,2,0),"－")</f>
        <v>－</v>
      </c>
      <c r="F18" s="778"/>
      <c r="G18" s="771" t="str">
        <f>IFERROR(IF('学校入力シート（要入力）'!$F$4="大学",INDEX('参考2（系統別）'!$D$38:$Y$48,MATCH($B18,'参考2（系統別）'!$B$38:$B$48,0),MATCH(VLOOKUP('学校入力シート（要入力）'!$F$7,大学2,2,0),'参考2（系統別）'!$D$34:$Y$34,0)),INDEX('参考2（系統別）'!$AE$38:$AR$48,MATCH($B18,'参考2（系統別）'!$AC$38:$AC$48,0),MATCH(VLOOKUP('学校入力シート（要入力）'!$F$7,短期大学および高等専門学校2,2,0),'参考2（系統別）'!$AE$34:$AR$34,0))),"")</f>
        <v/>
      </c>
      <c r="H18" s="779" t="str">
        <f t="shared" si="0"/>
        <v/>
      </c>
      <c r="K18" s="477"/>
      <c r="L18" s="477"/>
      <c r="M18" s="477"/>
    </row>
    <row r="19" spans="1:16" ht="18.899999999999999" customHeight="1">
      <c r="A19" s="892">
        <v>11</v>
      </c>
      <c r="B19" s="775" t="s">
        <v>893</v>
      </c>
      <c r="C19" s="776" t="str">
        <f>'１１．専任教員&amp;専任職員１人当たり学生数（部門）'!J24</f>
        <v>－</v>
      </c>
      <c r="D19" s="771" t="str">
        <f ca="1">'１１．専任教員&amp;専任職員１人当たり学生数（部門）'!O24</f>
        <v>－</v>
      </c>
      <c r="E19" s="777" t="str">
        <f ca="1">IFERROR(VLOOKUP(D19+1,'１１．専任教員&amp;専任職員１人当たり学生数（部門）'!$V$18:$AB$27,5,0),"－")</f>
        <v>－</v>
      </c>
      <c r="F19" s="778"/>
      <c r="G19" s="771" t="str">
        <f>IFERROR(IF('学校入力シート（要入力）'!$F$4="大学",INDEX('参考2（系統別）'!$D$38:$Y$48,MATCH($B19,'参考2（系統別）'!$B$38:$B$48,0),MATCH(VLOOKUP('学校入力シート（要入力）'!$F$7,大学2,2,0),'参考2（系統別）'!$D$34:$Y$34,0)),INDEX('参考2（系統別）'!$AE$38:$AR$48,MATCH($B19,'参考2（系統別）'!$AC$38:$AC$48,0),MATCH(VLOOKUP('学校入力シート（要入力）'!$F$7,短期大学および高等専門学校2,2,0),'参考2（系統別）'!$AE$34:$AR$34,0))),"")</f>
        <v/>
      </c>
      <c r="H19" s="779" t="str">
        <f>IF(F19="",G19,F19)</f>
        <v/>
      </c>
      <c r="K19" s="477"/>
      <c r="L19" s="477"/>
      <c r="M19" s="477"/>
    </row>
    <row r="20" spans="1:16" ht="18.899999999999999" customHeight="1">
      <c r="A20" s="892">
        <v>12</v>
      </c>
      <c r="B20" s="763" t="s">
        <v>417</v>
      </c>
      <c r="C20" s="770" t="str">
        <f>'１２．専任教員対非常勤教員割合(部門)'!J16</f>
        <v>－</v>
      </c>
      <c r="D20" s="771" t="str">
        <f ca="1">'１２．専任教員対非常勤教員割合(部門)'!O16</f>
        <v>－</v>
      </c>
      <c r="E20" s="772" t="str">
        <f ca="1">IFERROR(VLOOKUP(D20+1,'１２．専任教員対非常勤教員割合(部門)'!$V$16:$Y$25,2,0),"－")</f>
        <v>－</v>
      </c>
      <c r="F20" s="773"/>
      <c r="G20" s="774" t="str">
        <f>IFERROR(IF('学校入力シート（要入力）'!$F$4="大学",INDEX('参考2（系統別）'!$D$38:$Y$48,MATCH($B20,'参考2（系統別）'!$B$38:$B$48,0),MATCH(VLOOKUP('学校入力シート（要入力）'!$F$7,大学2,2,0),'参考2（系統別）'!$D$34:$Y$34,0)),INDEX('参考2（系統別）'!$AE$38:$AR$48,MATCH($B20,'参考2（系統別）'!$AC$38:$AC$48,0),MATCH(VLOOKUP('学校入力シート（要入力）'!$F$7,短期大学および高等専門学校2,2,0),'参考2（系統別）'!$AE$34:$AR$34,0)))/100,"")</f>
        <v/>
      </c>
      <c r="H20" s="774" t="str">
        <f t="shared" si="0"/>
        <v/>
      </c>
      <c r="K20" s="477"/>
      <c r="L20" s="477"/>
      <c r="M20" s="477"/>
    </row>
    <row r="21" spans="1:16" ht="18.899999999999999" customHeight="1">
      <c r="A21" s="892">
        <v>13</v>
      </c>
      <c r="B21" s="763" t="s">
        <v>312</v>
      </c>
      <c r="C21" s="770" t="str">
        <f>'１３．専任教員対専任職員割合（部門）'!J16</f>
        <v>－</v>
      </c>
      <c r="D21" s="771" t="str">
        <f ca="1">'１３．専任教員対専任職員割合（部門）'!O16</f>
        <v>－</v>
      </c>
      <c r="E21" s="772" t="str">
        <f ca="1">IFERROR(VLOOKUP(D21+1,'１３．専任教員対専任職員割合（部門）'!$V$16:$Y$25,2,0),"－")</f>
        <v>－</v>
      </c>
      <c r="F21" s="773"/>
      <c r="G21" s="774" t="str">
        <f>IFERROR(IF('学校入力シート（要入力）'!$F$4="大学",INDEX('参考2（系統別）'!$D$38:$Y$48,MATCH($B21,'参考2（系統別）'!$B$38:$B$48,0),MATCH(VLOOKUP('学校入力シート（要入力）'!$F$7,大学2,2,0),'参考2（系統別）'!$D$34:$Y$34,0)),INDEX('参考2（系統別）'!$AE$38:$AR$48,MATCH($B21,'参考2（系統別）'!$AC$38:$AC$48,0),MATCH(VLOOKUP('学校入力シート（要入力）'!$F$7,短期大学および高等専門学校2,2,0),'参考2（系統別）'!$AE$34:$AR$34,0)))/100,"")</f>
        <v/>
      </c>
      <c r="H21" s="774" t="str">
        <f t="shared" si="0"/>
        <v/>
      </c>
      <c r="J21" s="603"/>
      <c r="K21" s="477"/>
      <c r="L21" s="477"/>
      <c r="M21" s="477"/>
    </row>
    <row r="22" spans="1:16" ht="18.899999999999999" customHeight="1">
      <c r="A22" s="892">
        <v>14</v>
      </c>
      <c r="B22" s="780" t="s">
        <v>886</v>
      </c>
      <c r="C22" s="781" t="str">
        <f>'１４．専任教員&amp;専任職員１人当たり人件費（部門）'!J17</f>
        <v>－</v>
      </c>
      <c r="D22" s="771" t="str">
        <f ca="1">'１４．専任教員&amp;専任職員１人当たり人件費（部門）'!O17</f>
        <v>－</v>
      </c>
      <c r="E22" s="1067" t="str">
        <f ca="1">IFERROR(VLOOKUP(D22+1,'１４．専任教員&amp;専任職員１人当たり人件費（部門）'!$V$17:$AB$26,2,0),"－")</f>
        <v>－</v>
      </c>
      <c r="F22" s="893"/>
      <c r="G22" s="894" t="str">
        <f>IFERROR(IF('学校入力シート（要入力）'!$F$4="大学",INDEX('参考2（系統別）'!$D$23:$Y$29,MATCH($B22,'参考2（系統別）'!$B$23:$B$29,0),MATCH(VLOOKUP('学校入力シート（要入力）'!$F$6,大学2,2,0),'参考2（系統別）'!$D$21:$Y$21,0)),INDEX('参考2（系統別）'!$AE$23:$AR$29,MATCH($B22,'参考2（系統別）'!$AC$23:$AC$29,0),MATCH(VLOOKUP('学校入力シート（要入力）'!$F$6,短期大学および高等専門学校2,2,0),'参考2（系統別）'!$AE$21:$AR$21,0)))*1000000,"")</f>
        <v/>
      </c>
      <c r="H22" s="894" t="str">
        <f>IF(F22="",G22,F22)</f>
        <v/>
      </c>
      <c r="K22" s="477"/>
      <c r="L22" s="477"/>
      <c r="M22" s="477"/>
    </row>
    <row r="23" spans="1:16" ht="18.899999999999999" customHeight="1">
      <c r="A23" s="892">
        <v>14</v>
      </c>
      <c r="B23" s="780" t="s">
        <v>894</v>
      </c>
      <c r="C23" s="781" t="str">
        <f>'１４．専任教員&amp;専任職員１人当たり人件費（部門）'!J22</f>
        <v>－</v>
      </c>
      <c r="D23" s="771" t="str">
        <f ca="1">'１４．専任教員&amp;専任職員１人当たり人件費（部門）'!O22</f>
        <v>－</v>
      </c>
      <c r="E23" s="1067" t="str">
        <f ca="1">IFERROR(VLOOKUP(D23+1,'１４．専任教員&amp;専任職員１人当たり人件費（部門）'!$V$17:$AB$26,5,0),"－")</f>
        <v>－</v>
      </c>
      <c r="F23" s="893"/>
      <c r="G23" s="894" t="str">
        <f>IFERROR(IF('学校入力シート（要入力）'!$F$4="大学",INDEX('参考2（系統別）'!$D$23:$Y$29,MATCH($B23,'参考2（系統別）'!$B$23:$B$29,0),MATCH(VLOOKUP('学校入力シート（要入力）'!$F$6,大学2,2,0),'参考2（系統別）'!$D$21:$Y$21,0)),INDEX('参考2（系統別）'!$AE$23:$AR$29,MATCH($B23,'参考2（系統別）'!$AC$23:$AC$29,0),MATCH(VLOOKUP('学校入力シート（要入力）'!$F$6,短期大学および高等専門学校2,2,0),'参考2（系統別）'!$AE$21:$AR$21,0)))*1000000,"")</f>
        <v/>
      </c>
      <c r="H23" s="894" t="str">
        <f t="shared" si="0"/>
        <v/>
      </c>
      <c r="K23" s="477"/>
      <c r="L23" s="477"/>
      <c r="M23" s="477"/>
    </row>
    <row r="24" spans="1:16" ht="18.899999999999999" customHeight="1">
      <c r="A24" s="892">
        <v>15</v>
      </c>
      <c r="B24" s="782" t="s">
        <v>895</v>
      </c>
      <c r="C24" s="783" t="str">
        <f>'１５．学生１人当たり教育研究経費支出&amp;管理経費支出（部門）'!J17</f>
        <v>－</v>
      </c>
      <c r="D24" s="771" t="str">
        <f ca="1">'１５．学生１人当たり教育研究経費支出&amp;管理経費支出（部門）'!O17</f>
        <v>－</v>
      </c>
      <c r="E24" s="1068" t="str">
        <f ca="1">IFERROR(VLOOKUP(D24+1,'１５．学生１人当たり教育研究経費支出&amp;管理経費支出（部門）'!$V$17:$AB$26,2,0),"－")</f>
        <v>－</v>
      </c>
      <c r="F24" s="895"/>
      <c r="G24" s="896" t="str">
        <f>IFERROR(IF('学校入力シート（要入力）'!$F$4="大学",INDEX('参考2（系統別）'!$D$23:$Y$29,MATCH($B24,'参考2（系統別）'!$B$23:$B$29,0),MATCH(VLOOKUP('学校入力シート（要入力）'!$F$6,大学2,2,0),'参考2（系統別）'!$D$21:$Y$21,0)),INDEX('参考2（系統別）'!$AE$23:$AR$29,MATCH($B24,'参考2（系統別）'!$AC$23:$AC$29,0),MATCH(VLOOKUP('学校入力シート（要入力）'!$F$6,短期大学および高等専門学校2,2,0),'参考2（系統別）'!$AE$21:$AR$21,0)))*1000,"")</f>
        <v/>
      </c>
      <c r="H24" s="896" t="str">
        <f t="shared" si="0"/>
        <v/>
      </c>
      <c r="K24" s="602"/>
      <c r="L24" s="604"/>
      <c r="M24" s="604"/>
      <c r="N24" s="476"/>
    </row>
    <row r="25" spans="1:16" ht="18.899999999999999" customHeight="1">
      <c r="A25" s="892">
        <v>15</v>
      </c>
      <c r="B25" s="782" t="s">
        <v>888</v>
      </c>
      <c r="C25" s="783" t="str">
        <f>'１５．学生１人当たり教育研究経費支出&amp;管理経費支出（部門）'!J21</f>
        <v>－</v>
      </c>
      <c r="D25" s="771" t="str">
        <f ca="1">'１５．学生１人当たり教育研究経費支出&amp;管理経費支出（部門）'!O21</f>
        <v>－</v>
      </c>
      <c r="E25" s="1068" t="str">
        <f ca="1">IFERROR(VLOOKUP(D25+1,'１５．学生１人当たり教育研究経費支出&amp;管理経費支出（部門）'!$V$17:$AB$26,5,0),"－")</f>
        <v>－</v>
      </c>
      <c r="F25" s="895"/>
      <c r="G25" s="896" t="str">
        <f>IFERROR(IF('学校入力シート（要入力）'!$F$4="大学",INDEX('参考2（系統別）'!$D$23:$Y$29,MATCH($B25,'参考2（系統別）'!$B$23:$B$29,0),MATCH(VLOOKUP('学校入力シート（要入力）'!$F$6,大学2,2,0),'参考2（系統別）'!$D$21:$Y$21,0)),INDEX('参考2（系統別）'!$AE$23:$AR$29,MATCH($B25,'参考2（系統別）'!$AC$23:$AC$29,0),MATCH(VLOOKUP('学校入力シート（要入力）'!$F$6,短期大学および高等専門学校2,2,0),'参考2（系統別）'!$AE$21:$AR$21,0)))*1000,"")</f>
        <v/>
      </c>
      <c r="H25" s="896" t="str">
        <f t="shared" si="0"/>
        <v/>
      </c>
      <c r="K25" s="477"/>
      <c r="L25" s="603"/>
      <c r="M25" s="603"/>
      <c r="N25" s="476"/>
      <c r="P25" s="476"/>
    </row>
    <row r="26" spans="1:16">
      <c r="K26" s="477"/>
      <c r="L26" s="477"/>
      <c r="M26" s="477"/>
      <c r="N26" s="477"/>
      <c r="O26" s="477"/>
    </row>
    <row r="27" spans="1:16">
      <c r="F27" s="721"/>
      <c r="G27" s="721"/>
      <c r="K27" s="477"/>
      <c r="L27" s="477"/>
      <c r="M27" s="477"/>
      <c r="N27" s="477"/>
      <c r="O27" s="477"/>
    </row>
    <row r="28" spans="1:16">
      <c r="F28" s="721"/>
      <c r="G28" s="721"/>
      <c r="K28" s="477"/>
      <c r="L28" s="477"/>
      <c r="M28" s="477"/>
      <c r="N28" s="477"/>
      <c r="O28" s="477"/>
    </row>
    <row r="29" spans="1:16">
      <c r="K29" s="477"/>
      <c r="L29" s="477"/>
      <c r="M29" s="477"/>
      <c r="N29" s="477"/>
      <c r="O29" s="477"/>
    </row>
    <row r="30" spans="1:16">
      <c r="G30" s="721"/>
      <c r="K30" s="477"/>
      <c r="L30" s="477"/>
      <c r="M30" s="477"/>
      <c r="N30" s="477"/>
      <c r="O30" s="477"/>
    </row>
    <row r="31" spans="1:16">
      <c r="L31" s="477"/>
      <c r="M31" s="477"/>
      <c r="N31" s="477"/>
      <c r="O31" s="477"/>
    </row>
    <row r="32" spans="1:16">
      <c r="L32" s="603"/>
      <c r="M32" s="603"/>
    </row>
  </sheetData>
  <mergeCells count="8">
    <mergeCell ref="A1:G1"/>
    <mergeCell ref="A12:B12"/>
    <mergeCell ref="A2:H2"/>
    <mergeCell ref="A3:H3"/>
    <mergeCell ref="A4:H4"/>
    <mergeCell ref="A5:H5"/>
    <mergeCell ref="A9:B9"/>
    <mergeCell ref="A6:H6"/>
  </mergeCells>
  <phoneticPr fontId="45"/>
  <printOptions horizontalCentered="1" verticalCentered="1"/>
  <pageMargins left="0.39370078740157483" right="0.39370078740157483" top="0.39370078740157483" bottom="0.39370078740157483" header="0" footer="0.19685039370078741"/>
  <pageSetup paperSize="9" scale="98" orientation="landscape" r:id="rId1"/>
  <headerFooter scaleWithDoc="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CC99"/>
    <pageSetUpPr fitToPage="1"/>
  </sheetPr>
  <dimension ref="A1:AH56"/>
  <sheetViews>
    <sheetView showGridLines="0" zoomScale="75" zoomScaleNormal="75" zoomScaleSheetLayoutView="85" workbookViewId="0"/>
  </sheetViews>
  <sheetFormatPr defaultColWidth="9" defaultRowHeight="13.2"/>
  <cols>
    <col min="1" max="1" width="2.44140625" style="152" customWidth="1"/>
    <col min="2" max="2" width="9" style="152"/>
    <col min="3" max="3" width="9.6640625" style="152" customWidth="1"/>
    <col min="4" max="39" width="9" style="152"/>
    <col min="40" max="41" width="7.6640625" style="152" customWidth="1"/>
    <col min="42" max="16384" width="9" style="152"/>
  </cols>
  <sheetData>
    <row r="1" spans="1:34" ht="57" customHeight="1" thickBot="1">
      <c r="C1" s="126"/>
      <c r="H1" s="192"/>
      <c r="I1" s="1242" t="s">
        <v>1206</v>
      </c>
      <c r="J1" s="1242"/>
      <c r="K1" s="1242"/>
      <c r="L1" s="129"/>
      <c r="M1" s="1170" t="s">
        <v>786</v>
      </c>
    </row>
    <row r="2" spans="1:34" s="193" customFormat="1" ht="27" customHeight="1">
      <c r="B2" s="194" t="s">
        <v>280</v>
      </c>
      <c r="C2" s="195"/>
      <c r="D2" s="816"/>
      <c r="E2" s="816"/>
      <c r="F2" s="196" t="s">
        <v>282</v>
      </c>
      <c r="G2" s="197" t="s">
        <v>283</v>
      </c>
      <c r="H2" s="198"/>
      <c r="I2" s="199" t="s">
        <v>284</v>
      </c>
      <c r="J2" s="196" t="s">
        <v>282</v>
      </c>
      <c r="K2" s="197" t="s">
        <v>283</v>
      </c>
      <c r="M2" s="199" t="s">
        <v>285</v>
      </c>
      <c r="N2" s="196" t="s">
        <v>282</v>
      </c>
      <c r="O2" s="197" t="s">
        <v>283</v>
      </c>
      <c r="P2" s="200"/>
      <c r="Q2" s="201"/>
      <c r="AE2" s="202"/>
    </row>
    <row r="3" spans="1:34" s="193" customFormat="1" ht="20.25" customHeight="1">
      <c r="B3" s="203" t="s">
        <v>286</v>
      </c>
      <c r="C3" s="204"/>
      <c r="D3" s="817" t="s">
        <v>933</v>
      </c>
      <c r="E3" s="817"/>
      <c r="F3" s="205">
        <v>10</v>
      </c>
      <c r="G3" s="206">
        <v>10</v>
      </c>
      <c r="H3" s="198"/>
      <c r="I3" s="207">
        <v>-100</v>
      </c>
      <c r="J3" s="205">
        <v>2</v>
      </c>
      <c r="K3" s="206">
        <v>2</v>
      </c>
      <c r="L3" s="298"/>
      <c r="M3" s="207">
        <v>-100</v>
      </c>
      <c r="N3" s="205">
        <v>10</v>
      </c>
      <c r="O3" s="206">
        <v>10</v>
      </c>
      <c r="P3" s="200"/>
      <c r="Q3" s="208"/>
      <c r="R3" s="209"/>
      <c r="AE3" s="202"/>
    </row>
    <row r="4" spans="1:34" s="193" customFormat="1" ht="20.25" customHeight="1">
      <c r="B4" s="210" t="s">
        <v>289</v>
      </c>
      <c r="C4" s="211"/>
      <c r="D4" s="817" t="s">
        <v>934</v>
      </c>
      <c r="E4" s="817" t="s">
        <v>937</v>
      </c>
      <c r="F4" s="205">
        <v>8</v>
      </c>
      <c r="G4" s="206">
        <v>8</v>
      </c>
      <c r="H4" s="198"/>
      <c r="I4" s="212">
        <v>-0.1</v>
      </c>
      <c r="J4" s="213">
        <v>4</v>
      </c>
      <c r="K4" s="206">
        <v>4</v>
      </c>
      <c r="L4" s="298"/>
      <c r="M4" s="212">
        <v>-0.1</v>
      </c>
      <c r="N4" s="205">
        <v>8</v>
      </c>
      <c r="O4" s="206">
        <v>8</v>
      </c>
      <c r="P4" s="200"/>
      <c r="Q4" s="200"/>
      <c r="AE4" s="202"/>
    </row>
    <row r="5" spans="1:34" s="193" customFormat="1" ht="20.25" customHeight="1">
      <c r="B5" s="214" t="s">
        <v>291</v>
      </c>
      <c r="C5" s="215"/>
      <c r="D5" s="814" t="s">
        <v>935</v>
      </c>
      <c r="E5" s="815" t="s">
        <v>936</v>
      </c>
      <c r="F5" s="216">
        <v>6</v>
      </c>
      <c r="G5" s="217">
        <v>6</v>
      </c>
      <c r="H5" s="198"/>
      <c r="I5" s="212">
        <v>-0.05</v>
      </c>
      <c r="J5" s="213">
        <v>6</v>
      </c>
      <c r="K5" s="218">
        <v>6</v>
      </c>
      <c r="L5" s="298"/>
      <c r="M5" s="212">
        <v>-0.05</v>
      </c>
      <c r="N5" s="216">
        <v>6</v>
      </c>
      <c r="O5" s="217">
        <v>6</v>
      </c>
      <c r="P5" s="201"/>
      <c r="Q5" s="201"/>
      <c r="AE5" s="202"/>
    </row>
    <row r="6" spans="1:34" s="193" customFormat="1" ht="20.25" customHeight="1">
      <c r="B6" s="210" t="s">
        <v>293</v>
      </c>
      <c r="C6" s="211"/>
      <c r="D6" s="1069" t="s">
        <v>938</v>
      </c>
      <c r="E6" s="818" t="s">
        <v>939</v>
      </c>
      <c r="F6" s="205">
        <v>4</v>
      </c>
      <c r="G6" s="206">
        <v>4</v>
      </c>
      <c r="H6" s="198"/>
      <c r="I6" s="212">
        <v>0.05</v>
      </c>
      <c r="J6" s="205">
        <v>8</v>
      </c>
      <c r="K6" s="218">
        <v>8</v>
      </c>
      <c r="L6" s="298"/>
      <c r="M6" s="212">
        <v>0.05</v>
      </c>
      <c r="N6" s="205">
        <v>4</v>
      </c>
      <c r="O6" s="206">
        <v>4</v>
      </c>
      <c r="P6" s="200"/>
      <c r="Q6" s="200"/>
      <c r="AE6" s="202"/>
    </row>
    <row r="7" spans="1:34" s="193" customFormat="1" ht="20.25" customHeight="1" thickBot="1">
      <c r="B7" s="219" t="s">
        <v>294</v>
      </c>
      <c r="C7" s="220"/>
      <c r="D7" s="819"/>
      <c r="E7" s="1070" t="s">
        <v>940</v>
      </c>
      <c r="F7" s="221">
        <v>2</v>
      </c>
      <c r="G7" s="222">
        <v>2</v>
      </c>
      <c r="H7" s="198"/>
      <c r="I7" s="223">
        <v>0.1</v>
      </c>
      <c r="J7" s="221">
        <v>10</v>
      </c>
      <c r="K7" s="222">
        <v>10</v>
      </c>
      <c r="M7" s="223">
        <v>0.1</v>
      </c>
      <c r="N7" s="221">
        <v>2</v>
      </c>
      <c r="O7" s="222">
        <v>2</v>
      </c>
      <c r="P7" s="200"/>
      <c r="Q7" s="200"/>
      <c r="AC7" s="224"/>
      <c r="AG7" s="225"/>
      <c r="AH7" s="209"/>
    </row>
    <row r="8" spans="1:34" ht="20.25" customHeight="1">
      <c r="E8" s="226"/>
      <c r="F8" s="126"/>
      <c r="G8" s="126"/>
      <c r="H8" s="192"/>
      <c r="L8" s="227"/>
      <c r="M8" s="126"/>
      <c r="N8" s="126"/>
    </row>
    <row r="9" spans="1:34" ht="20.25" customHeight="1" thickBot="1">
      <c r="B9" s="228" t="s">
        <v>295</v>
      </c>
      <c r="C9" s="126"/>
      <c r="F9" s="229"/>
      <c r="H9" s="192"/>
    </row>
    <row r="10" spans="1:34" ht="20.25" customHeight="1">
      <c r="B10" s="1253" t="s">
        <v>296</v>
      </c>
      <c r="C10" s="1246">
        <v>1</v>
      </c>
      <c r="D10" s="1246">
        <v>4</v>
      </c>
      <c r="E10" s="1246">
        <v>5</v>
      </c>
      <c r="F10" s="231" t="s">
        <v>779</v>
      </c>
      <c r="G10" s="232"/>
      <c r="H10" s="233"/>
      <c r="I10" s="1248" t="s">
        <v>284</v>
      </c>
      <c r="K10" s="1253" t="s">
        <v>296</v>
      </c>
      <c r="L10" s="1246">
        <v>2</v>
      </c>
      <c r="M10" s="1246">
        <v>3</v>
      </c>
      <c r="N10" s="230" t="s">
        <v>298</v>
      </c>
      <c r="O10" s="1248" t="s">
        <v>285</v>
      </c>
    </row>
    <row r="11" spans="1:34" ht="20.25" customHeight="1">
      <c r="A11" s="234"/>
      <c r="B11" s="1254"/>
      <c r="C11" s="1258"/>
      <c r="D11" s="1258"/>
      <c r="E11" s="1258"/>
      <c r="F11" s="235">
        <v>6</v>
      </c>
      <c r="G11" s="235">
        <v>7</v>
      </c>
      <c r="H11" s="235">
        <v>8</v>
      </c>
      <c r="I11" s="1251"/>
      <c r="J11" s="236"/>
      <c r="K11" s="1254"/>
      <c r="L11" s="1247"/>
      <c r="M11" s="1247"/>
      <c r="N11" s="237">
        <v>9</v>
      </c>
      <c r="O11" s="1249"/>
      <c r="P11" s="236"/>
      <c r="Q11" s="238"/>
    </row>
    <row r="12" spans="1:34" ht="20.25" customHeight="1">
      <c r="A12" s="239"/>
      <c r="B12" s="1259" t="s">
        <v>299</v>
      </c>
      <c r="C12" s="1261" t="s">
        <v>490</v>
      </c>
      <c r="D12" s="1261" t="s">
        <v>789</v>
      </c>
      <c r="E12" s="1261" t="s">
        <v>575</v>
      </c>
      <c r="F12" s="1266" t="s">
        <v>787</v>
      </c>
      <c r="G12" s="1255" t="s">
        <v>788</v>
      </c>
      <c r="H12" s="1273" t="s">
        <v>300</v>
      </c>
      <c r="I12" s="1251"/>
      <c r="K12" s="1274" t="s">
        <v>299</v>
      </c>
      <c r="L12" s="1243" t="s">
        <v>301</v>
      </c>
      <c r="M12" s="1243" t="s">
        <v>932</v>
      </c>
      <c r="N12" s="1270" t="s">
        <v>930</v>
      </c>
      <c r="O12" s="1249"/>
      <c r="P12" s="240"/>
      <c r="Q12" s="241"/>
    </row>
    <row r="13" spans="1:34" ht="20.25" customHeight="1">
      <c r="A13" s="239"/>
      <c r="B13" s="1260"/>
      <c r="C13" s="1262"/>
      <c r="D13" s="1264"/>
      <c r="E13" s="1262"/>
      <c r="F13" s="1267"/>
      <c r="G13" s="1256"/>
      <c r="H13" s="1262"/>
      <c r="I13" s="1251"/>
      <c r="K13" s="1275"/>
      <c r="L13" s="1244"/>
      <c r="M13" s="1244"/>
      <c r="N13" s="1271"/>
      <c r="O13" s="1249"/>
      <c r="P13" s="240"/>
      <c r="Q13" s="241"/>
    </row>
    <row r="14" spans="1:34" ht="20.25" customHeight="1">
      <c r="A14" s="239"/>
      <c r="B14" s="1260"/>
      <c r="C14" s="1263"/>
      <c r="D14" s="1265"/>
      <c r="E14" s="1263"/>
      <c r="F14" s="1268"/>
      <c r="G14" s="1257"/>
      <c r="H14" s="1263"/>
      <c r="I14" s="1252"/>
      <c r="K14" s="1276"/>
      <c r="L14" s="1245"/>
      <c r="M14" s="1245"/>
      <c r="N14" s="1272"/>
      <c r="O14" s="1250"/>
      <c r="P14" s="240"/>
      <c r="Q14" s="241"/>
    </row>
    <row r="15" spans="1:34" ht="21.75" customHeight="1">
      <c r="B15" s="242">
        <v>1</v>
      </c>
      <c r="C15" s="727">
        <v>-10</v>
      </c>
      <c r="D15" s="727">
        <v>-10</v>
      </c>
      <c r="E15" s="727">
        <v>-100</v>
      </c>
      <c r="F15" s="727">
        <v>-100</v>
      </c>
      <c r="G15" s="727">
        <v>-100</v>
      </c>
      <c r="H15" s="727">
        <v>-100</v>
      </c>
      <c r="I15" s="820">
        <v>2</v>
      </c>
      <c r="J15" s="246"/>
      <c r="K15" s="244">
        <v>1</v>
      </c>
      <c r="L15" s="733">
        <v>-10</v>
      </c>
      <c r="M15" s="733">
        <v>-10</v>
      </c>
      <c r="N15" s="733">
        <v>-100</v>
      </c>
      <c r="O15" s="245">
        <v>10</v>
      </c>
      <c r="Q15" s="246"/>
    </row>
    <row r="16" spans="1:34" ht="21.75" customHeight="1">
      <c r="B16" s="247">
        <v>2</v>
      </c>
      <c r="C16" s="821">
        <v>-0.05</v>
      </c>
      <c r="D16" s="821">
        <v>-0.05</v>
      </c>
      <c r="E16" s="821">
        <v>-0.1</v>
      </c>
      <c r="F16" s="821">
        <v>-0.1</v>
      </c>
      <c r="G16" s="821">
        <v>-0.1</v>
      </c>
      <c r="H16" s="821">
        <v>-0.1</v>
      </c>
      <c r="I16" s="260">
        <v>4</v>
      </c>
      <c r="J16" s="246"/>
      <c r="K16" s="249">
        <v>2</v>
      </c>
      <c r="L16" s="821">
        <v>-0.05</v>
      </c>
      <c r="M16" s="821">
        <v>-0.1</v>
      </c>
      <c r="N16" s="821">
        <v>-0.1</v>
      </c>
      <c r="O16" s="248">
        <v>8</v>
      </c>
      <c r="Q16" s="246"/>
    </row>
    <row r="17" spans="2:20" ht="21.75" customHeight="1">
      <c r="B17" s="247">
        <v>3</v>
      </c>
      <c r="C17" s="729">
        <v>-2.5000000000000001E-2</v>
      </c>
      <c r="D17" s="729">
        <v>-2.5000000000000001E-2</v>
      </c>
      <c r="E17" s="821">
        <v>-0.05</v>
      </c>
      <c r="F17" s="821">
        <v>-0.05</v>
      </c>
      <c r="G17" s="821">
        <v>-0.05</v>
      </c>
      <c r="H17" s="821">
        <v>-0.05</v>
      </c>
      <c r="I17" s="260">
        <v>6</v>
      </c>
      <c r="J17" s="246"/>
      <c r="K17" s="249">
        <v>3</v>
      </c>
      <c r="L17" s="729">
        <v>-2.5000000000000001E-2</v>
      </c>
      <c r="M17" s="821">
        <v>-0.05</v>
      </c>
      <c r="N17" s="821">
        <v>-0.05</v>
      </c>
      <c r="O17" s="250">
        <v>6</v>
      </c>
      <c r="Q17" s="246"/>
      <c r="T17" s="246"/>
    </row>
    <row r="18" spans="2:20" ht="21.75" customHeight="1">
      <c r="B18" s="247">
        <v>4</v>
      </c>
      <c r="C18" s="728">
        <v>2.5000000000000001E-2</v>
      </c>
      <c r="D18" s="728">
        <v>2.5000000000000001E-2</v>
      </c>
      <c r="E18" s="729">
        <v>0.05</v>
      </c>
      <c r="F18" s="729">
        <v>0.05</v>
      </c>
      <c r="G18" s="729">
        <v>0.05</v>
      </c>
      <c r="H18" s="729">
        <v>0.05</v>
      </c>
      <c r="I18" s="248">
        <v>8</v>
      </c>
      <c r="K18" s="249">
        <v>4</v>
      </c>
      <c r="L18" s="728">
        <v>2.5000000000000001E-2</v>
      </c>
      <c r="M18" s="728">
        <v>0.05</v>
      </c>
      <c r="N18" s="729">
        <v>0.05</v>
      </c>
      <c r="O18" s="248">
        <v>4</v>
      </c>
      <c r="Q18" s="246"/>
    </row>
    <row r="19" spans="2:20" ht="21.75" customHeight="1" thickBot="1">
      <c r="B19" s="251">
        <v>5</v>
      </c>
      <c r="C19" s="730">
        <v>0.05</v>
      </c>
      <c r="D19" s="730">
        <v>0.05</v>
      </c>
      <c r="E19" s="731">
        <v>0.1</v>
      </c>
      <c r="F19" s="731">
        <v>0.1</v>
      </c>
      <c r="G19" s="731">
        <v>0.1</v>
      </c>
      <c r="H19" s="731">
        <v>0.1</v>
      </c>
      <c r="I19" s="252">
        <v>10</v>
      </c>
      <c r="K19" s="253">
        <v>5</v>
      </c>
      <c r="L19" s="734">
        <v>0.05</v>
      </c>
      <c r="M19" s="734">
        <v>0.1</v>
      </c>
      <c r="N19" s="735">
        <v>0.1</v>
      </c>
      <c r="O19" s="255">
        <v>2</v>
      </c>
      <c r="Q19" s="256"/>
    </row>
    <row r="20" spans="2:20" ht="20.25" customHeight="1">
      <c r="C20" s="126"/>
      <c r="H20" s="192"/>
    </row>
    <row r="21" spans="2:20" s="127" customFormat="1" ht="20.25" customHeight="1" thickBot="1">
      <c r="B21" s="257" t="s">
        <v>302</v>
      </c>
      <c r="R21" s="258"/>
    </row>
    <row r="22" spans="2:20" ht="20.25" customHeight="1">
      <c r="B22" s="1253" t="s">
        <v>296</v>
      </c>
      <c r="C22" s="1246">
        <v>1</v>
      </c>
      <c r="D22" s="1246">
        <v>3</v>
      </c>
      <c r="E22" s="1246">
        <v>5</v>
      </c>
      <c r="F22" s="1246">
        <v>6</v>
      </c>
      <c r="G22" s="1246">
        <v>7</v>
      </c>
      <c r="H22" s="1246">
        <v>8</v>
      </c>
      <c r="I22" s="230" t="s">
        <v>297</v>
      </c>
      <c r="J22" s="231"/>
      <c r="K22" s="232"/>
      <c r="L22" s="1248" t="s">
        <v>284</v>
      </c>
      <c r="M22" s="201"/>
      <c r="N22" s="236"/>
    </row>
    <row r="23" spans="2:20" ht="20.25" customHeight="1">
      <c r="B23" s="1254"/>
      <c r="C23" s="1258"/>
      <c r="D23" s="1258"/>
      <c r="E23" s="1247"/>
      <c r="F23" s="1247"/>
      <c r="G23" s="1247"/>
      <c r="H23" s="1247"/>
      <c r="I23" s="922">
        <v>11</v>
      </c>
      <c r="J23" s="922">
        <v>12</v>
      </c>
      <c r="K23" s="922">
        <v>11</v>
      </c>
      <c r="L23" s="1277"/>
      <c r="M23" s="201"/>
      <c r="N23" s="236"/>
    </row>
    <row r="24" spans="2:20" s="246" customFormat="1" ht="20.25" customHeight="1">
      <c r="B24" s="1259" t="s">
        <v>299</v>
      </c>
      <c r="C24" s="1280" t="s">
        <v>490</v>
      </c>
      <c r="D24" s="1280" t="s">
        <v>303</v>
      </c>
      <c r="E24" s="1280" t="s">
        <v>931</v>
      </c>
      <c r="F24" s="1280" t="s">
        <v>415</v>
      </c>
      <c r="G24" s="1280" t="s">
        <v>306</v>
      </c>
      <c r="H24" s="1280" t="s">
        <v>307</v>
      </c>
      <c r="I24" s="1261" t="s">
        <v>890</v>
      </c>
      <c r="J24" s="1261" t="s">
        <v>308</v>
      </c>
      <c r="K24" s="1261" t="s">
        <v>891</v>
      </c>
      <c r="L24" s="1277"/>
      <c r="M24" s="201"/>
      <c r="N24" s="240"/>
    </row>
    <row r="25" spans="2:20" s="246" customFormat="1" ht="20.25" customHeight="1">
      <c r="B25" s="1279"/>
      <c r="C25" s="1281"/>
      <c r="D25" s="1281"/>
      <c r="E25" s="1281"/>
      <c r="F25" s="1281"/>
      <c r="G25" s="1281"/>
      <c r="H25" s="1281"/>
      <c r="I25" s="1269"/>
      <c r="J25" s="1269"/>
      <c r="K25" s="1269"/>
      <c r="L25" s="1277"/>
      <c r="M25" s="201"/>
      <c r="N25" s="240"/>
    </row>
    <row r="26" spans="2:20" s="246" customFormat="1" ht="20.25" customHeight="1">
      <c r="B26" s="1279"/>
      <c r="C26" s="1282"/>
      <c r="D26" s="1281"/>
      <c r="E26" s="1281"/>
      <c r="F26" s="1281"/>
      <c r="G26" s="1281"/>
      <c r="H26" s="1281"/>
      <c r="I26" s="1269"/>
      <c r="J26" s="1269"/>
      <c r="K26" s="1269"/>
      <c r="L26" s="1278"/>
      <c r="M26" s="201"/>
      <c r="N26" s="240"/>
    </row>
    <row r="27" spans="2:20" ht="22.5" customHeight="1">
      <c r="B27" s="259">
        <v>1</v>
      </c>
      <c r="C27" s="727">
        <v>-10</v>
      </c>
      <c r="D27" s="822">
        <v>-100</v>
      </c>
      <c r="E27" s="823">
        <v>-10</v>
      </c>
      <c r="F27" s="823">
        <v>-10</v>
      </c>
      <c r="G27" s="823">
        <v>-100</v>
      </c>
      <c r="H27" s="823">
        <v>-100</v>
      </c>
      <c r="I27" s="727">
        <v>-100</v>
      </c>
      <c r="J27" s="727">
        <v>-100</v>
      </c>
      <c r="K27" s="727">
        <v>-100</v>
      </c>
      <c r="L27" s="243">
        <v>2</v>
      </c>
      <c r="M27" s="200"/>
    </row>
    <row r="28" spans="2:20" ht="22.5" customHeight="1">
      <c r="B28" s="249">
        <v>2</v>
      </c>
      <c r="C28" s="821">
        <v>-0.05</v>
      </c>
      <c r="D28" s="824">
        <v>-0.5</v>
      </c>
      <c r="E28" s="821">
        <v>-0.1</v>
      </c>
      <c r="F28" s="821">
        <v>-0.1</v>
      </c>
      <c r="G28" s="821">
        <v>-0.1</v>
      </c>
      <c r="H28" s="821">
        <v>-0.1</v>
      </c>
      <c r="I28" s="821">
        <v>-0.1</v>
      </c>
      <c r="J28" s="821">
        <v>-0.1</v>
      </c>
      <c r="K28" s="821">
        <v>-0.1</v>
      </c>
      <c r="L28" s="260">
        <v>4</v>
      </c>
      <c r="M28" s="200"/>
    </row>
    <row r="29" spans="2:20" ht="22.5" customHeight="1">
      <c r="B29" s="249">
        <v>3</v>
      </c>
      <c r="C29" s="729">
        <v>-2.5000000000000001E-2</v>
      </c>
      <c r="D29" s="824">
        <v>-0.3</v>
      </c>
      <c r="E29" s="821">
        <v>-0.05</v>
      </c>
      <c r="F29" s="821">
        <v>-0.05</v>
      </c>
      <c r="G29" s="821">
        <v>-0.05</v>
      </c>
      <c r="H29" s="821">
        <v>-0.05</v>
      </c>
      <c r="I29" s="821">
        <v>-0.05</v>
      </c>
      <c r="J29" s="821">
        <v>-0.05</v>
      </c>
      <c r="K29" s="821">
        <v>-0.05</v>
      </c>
      <c r="L29" s="260">
        <v>6</v>
      </c>
      <c r="M29" s="201"/>
    </row>
    <row r="30" spans="2:20" ht="22.5" customHeight="1">
      <c r="B30" s="249">
        <v>4</v>
      </c>
      <c r="C30" s="728">
        <v>2.5000000000000001E-2</v>
      </c>
      <c r="D30" s="736">
        <v>0.3</v>
      </c>
      <c r="E30" s="728">
        <v>0.05</v>
      </c>
      <c r="F30" s="728">
        <v>0.05</v>
      </c>
      <c r="G30" s="728">
        <v>0.05</v>
      </c>
      <c r="H30" s="728">
        <v>0.05</v>
      </c>
      <c r="I30" s="729">
        <v>0.05</v>
      </c>
      <c r="J30" s="729">
        <v>0.05</v>
      </c>
      <c r="K30" s="729">
        <v>0.05</v>
      </c>
      <c r="L30" s="248">
        <v>8</v>
      </c>
      <c r="M30" s="201"/>
    </row>
    <row r="31" spans="2:20" ht="22.5" customHeight="1" thickBot="1">
      <c r="B31" s="253">
        <v>5</v>
      </c>
      <c r="C31" s="730">
        <v>0.05</v>
      </c>
      <c r="D31" s="737">
        <v>0.5</v>
      </c>
      <c r="E31" s="734">
        <v>0.1</v>
      </c>
      <c r="F31" s="734">
        <v>0.1</v>
      </c>
      <c r="G31" s="734">
        <v>0.1</v>
      </c>
      <c r="H31" s="734">
        <v>0.1</v>
      </c>
      <c r="I31" s="731">
        <v>0.1</v>
      </c>
      <c r="J31" s="731">
        <v>0.1</v>
      </c>
      <c r="K31" s="731">
        <v>0.1</v>
      </c>
      <c r="L31" s="252">
        <v>10</v>
      </c>
      <c r="M31" s="200"/>
    </row>
    <row r="32" spans="2:20" ht="20.25" customHeight="1">
      <c r="L32" s="193"/>
      <c r="M32" s="193"/>
      <c r="R32" s="261"/>
    </row>
    <row r="33" spans="2:18" ht="20.25" customHeight="1" thickBot="1">
      <c r="L33" s="193"/>
      <c r="M33" s="193"/>
      <c r="R33" s="261"/>
    </row>
    <row r="34" spans="2:18" ht="20.25" customHeight="1">
      <c r="B34" s="1253" t="s">
        <v>296</v>
      </c>
      <c r="C34" s="1246">
        <v>2</v>
      </c>
      <c r="D34" s="1246">
        <v>4</v>
      </c>
      <c r="E34" s="1246">
        <v>9</v>
      </c>
      <c r="F34" s="1246">
        <v>10</v>
      </c>
      <c r="G34" s="230" t="s">
        <v>298</v>
      </c>
      <c r="H34" s="1246">
        <v>14</v>
      </c>
      <c r="I34" s="1246">
        <v>14</v>
      </c>
      <c r="J34" s="1290" t="s">
        <v>298</v>
      </c>
      <c r="K34" s="1291"/>
      <c r="L34" s="1248" t="s">
        <v>285</v>
      </c>
      <c r="R34" s="261"/>
    </row>
    <row r="35" spans="2:18" ht="20.25" customHeight="1">
      <c r="B35" s="1254"/>
      <c r="C35" s="1247"/>
      <c r="D35" s="1247"/>
      <c r="E35" s="1247"/>
      <c r="F35" s="1247"/>
      <c r="G35" s="923">
        <v>13</v>
      </c>
      <c r="H35" s="1247"/>
      <c r="I35" s="1247"/>
      <c r="J35" s="923">
        <v>15</v>
      </c>
      <c r="K35" s="923">
        <v>15</v>
      </c>
      <c r="L35" s="1277"/>
      <c r="R35" s="261"/>
    </row>
    <row r="36" spans="2:18" ht="20.25" customHeight="1">
      <c r="B36" s="1259" t="s">
        <v>299</v>
      </c>
      <c r="C36" s="1283" t="s">
        <v>301</v>
      </c>
      <c r="D36" s="1280" t="s">
        <v>309</v>
      </c>
      <c r="E36" s="1280" t="s">
        <v>310</v>
      </c>
      <c r="F36" s="1280" t="s">
        <v>311</v>
      </c>
      <c r="G36" s="1261" t="s">
        <v>312</v>
      </c>
      <c r="H36" s="1261" t="s">
        <v>886</v>
      </c>
      <c r="I36" s="1261" t="s">
        <v>887</v>
      </c>
      <c r="J36" s="1261" t="s">
        <v>892</v>
      </c>
      <c r="K36" s="1261" t="s">
        <v>888</v>
      </c>
      <c r="L36" s="1277"/>
      <c r="R36" s="261"/>
    </row>
    <row r="37" spans="2:18" ht="20.25" customHeight="1">
      <c r="B37" s="1260"/>
      <c r="C37" s="1284"/>
      <c r="D37" s="1286"/>
      <c r="E37" s="1286"/>
      <c r="F37" s="1286"/>
      <c r="G37" s="1288"/>
      <c r="H37" s="1288"/>
      <c r="I37" s="1288"/>
      <c r="J37" s="1288"/>
      <c r="K37" s="1288"/>
      <c r="L37" s="1277"/>
      <c r="R37" s="261"/>
    </row>
    <row r="38" spans="2:18" ht="20.25" customHeight="1">
      <c r="B38" s="1260"/>
      <c r="C38" s="1285"/>
      <c r="D38" s="1287"/>
      <c r="E38" s="1287"/>
      <c r="F38" s="1287"/>
      <c r="G38" s="1289"/>
      <c r="H38" s="1289"/>
      <c r="I38" s="1289"/>
      <c r="J38" s="1289"/>
      <c r="K38" s="1289"/>
      <c r="L38" s="1278"/>
      <c r="R38" s="261"/>
    </row>
    <row r="39" spans="2:18" ht="22.5" customHeight="1">
      <c r="B39" s="259">
        <v>1</v>
      </c>
      <c r="C39" s="732">
        <v>-10</v>
      </c>
      <c r="D39" s="738">
        <v>-1</v>
      </c>
      <c r="E39" s="738">
        <v>-1</v>
      </c>
      <c r="F39" s="738">
        <v>-1</v>
      </c>
      <c r="G39" s="739">
        <v>-100</v>
      </c>
      <c r="H39" s="740">
        <v>-1000</v>
      </c>
      <c r="I39" s="740">
        <v>-1000</v>
      </c>
      <c r="J39" s="739">
        <v>-100</v>
      </c>
      <c r="K39" s="739">
        <v>-100</v>
      </c>
      <c r="L39" s="266">
        <v>10</v>
      </c>
      <c r="R39" s="261"/>
    </row>
    <row r="40" spans="2:18" ht="22.5" customHeight="1">
      <c r="B40" s="249">
        <v>2</v>
      </c>
      <c r="C40" s="821">
        <v>-0.05</v>
      </c>
      <c r="D40" s="821">
        <v>-0.1</v>
      </c>
      <c r="E40" s="821">
        <v>-0.01</v>
      </c>
      <c r="F40" s="821">
        <v>-0.01</v>
      </c>
      <c r="G40" s="821">
        <v>-0.1</v>
      </c>
      <c r="H40" s="824">
        <v>-1</v>
      </c>
      <c r="I40" s="824">
        <v>-1</v>
      </c>
      <c r="J40" s="821">
        <v>-0.1</v>
      </c>
      <c r="K40" s="821">
        <v>-0.1</v>
      </c>
      <c r="L40" s="248">
        <v>8</v>
      </c>
      <c r="R40" s="261"/>
    </row>
    <row r="41" spans="2:18" ht="22.5" customHeight="1">
      <c r="B41" s="249">
        <v>3</v>
      </c>
      <c r="C41" s="729">
        <v>-2.5000000000000001E-2</v>
      </c>
      <c r="D41" s="821">
        <v>-0.05</v>
      </c>
      <c r="E41" s="729">
        <v>-5.0000000000000001E-3</v>
      </c>
      <c r="F41" s="729">
        <v>-5.0000000000000001E-3</v>
      </c>
      <c r="G41" s="821">
        <v>-0.05</v>
      </c>
      <c r="H41" s="824">
        <v>-0.5</v>
      </c>
      <c r="I41" s="824">
        <v>-0.5</v>
      </c>
      <c r="J41" s="821">
        <v>-0.05</v>
      </c>
      <c r="K41" s="821">
        <v>-0.05</v>
      </c>
      <c r="L41" s="250">
        <v>6</v>
      </c>
      <c r="R41" s="261"/>
    </row>
    <row r="42" spans="2:18" ht="22.5" customHeight="1">
      <c r="B42" s="249">
        <v>4</v>
      </c>
      <c r="C42" s="729">
        <v>2.5000000000000001E-2</v>
      </c>
      <c r="D42" s="729">
        <v>0.05</v>
      </c>
      <c r="E42" s="729">
        <v>5.0000000000000001E-3</v>
      </c>
      <c r="F42" s="729">
        <v>5.0000000000000001E-3</v>
      </c>
      <c r="G42" s="729">
        <v>0.05</v>
      </c>
      <c r="H42" s="824">
        <v>0.5</v>
      </c>
      <c r="I42" s="824">
        <v>0.5</v>
      </c>
      <c r="J42" s="729">
        <v>0.05</v>
      </c>
      <c r="K42" s="729">
        <v>0.05</v>
      </c>
      <c r="L42" s="248">
        <v>4</v>
      </c>
      <c r="R42" s="261"/>
    </row>
    <row r="43" spans="2:18" ht="22.5" customHeight="1" thickBot="1">
      <c r="B43" s="253">
        <v>5</v>
      </c>
      <c r="C43" s="735">
        <v>0.05</v>
      </c>
      <c r="D43" s="735">
        <v>0.1</v>
      </c>
      <c r="E43" s="735">
        <v>0.01</v>
      </c>
      <c r="F43" s="735">
        <v>0.01</v>
      </c>
      <c r="G43" s="735">
        <v>0.1</v>
      </c>
      <c r="H43" s="825">
        <v>1</v>
      </c>
      <c r="I43" s="825">
        <v>1</v>
      </c>
      <c r="J43" s="735">
        <v>0.1</v>
      </c>
      <c r="K43" s="735">
        <v>0.1</v>
      </c>
      <c r="L43" s="255">
        <v>2</v>
      </c>
      <c r="R43" s="261"/>
    </row>
    <row r="44" spans="2:18" ht="20.25" customHeight="1">
      <c r="C44" s="246"/>
      <c r="D44" s="246"/>
      <c r="E44" s="246"/>
      <c r="F44" s="246"/>
      <c r="G44" s="246"/>
      <c r="H44" s="246"/>
      <c r="I44" s="246"/>
      <c r="J44" s="246"/>
      <c r="K44" s="246"/>
      <c r="R44" s="261"/>
    </row>
    <row r="45" spans="2:18" ht="22.5" customHeight="1" thickBot="1">
      <c r="B45" s="262" t="s">
        <v>313</v>
      </c>
    </row>
    <row r="46" spans="2:18" s="193" customFormat="1" ht="22.5" customHeight="1">
      <c r="B46" s="1253" t="s">
        <v>296</v>
      </c>
      <c r="C46" s="1246">
        <v>3</v>
      </c>
      <c r="D46" s="1246">
        <v>5</v>
      </c>
      <c r="E46" s="1246">
        <v>6</v>
      </c>
      <c r="F46" s="1248" t="s">
        <v>284</v>
      </c>
      <c r="G46" s="263"/>
      <c r="H46" s="1253" t="s">
        <v>296</v>
      </c>
      <c r="I46" s="1246">
        <v>4</v>
      </c>
      <c r="J46" s="1248" t="s">
        <v>285</v>
      </c>
    </row>
    <row r="47" spans="2:18" s="193" customFormat="1" ht="22.5" customHeight="1">
      <c r="B47" s="1254"/>
      <c r="C47" s="1258"/>
      <c r="D47" s="1247"/>
      <c r="E47" s="1247"/>
      <c r="F47" s="1277"/>
      <c r="G47" s="263"/>
      <c r="H47" s="1254"/>
      <c r="I47" s="1247"/>
      <c r="J47" s="1277"/>
    </row>
    <row r="48" spans="2:18" s="193" customFormat="1" ht="22.5" customHeight="1">
      <c r="B48" s="1259" t="s">
        <v>299</v>
      </c>
      <c r="C48" s="1280" t="s">
        <v>303</v>
      </c>
      <c r="D48" s="1280" t="s">
        <v>931</v>
      </c>
      <c r="E48" s="1280" t="s">
        <v>415</v>
      </c>
      <c r="F48" s="1277"/>
      <c r="G48" s="264"/>
      <c r="H48" s="1259" t="s">
        <v>299</v>
      </c>
      <c r="I48" s="1280" t="s">
        <v>309</v>
      </c>
      <c r="J48" s="1277"/>
    </row>
    <row r="49" spans="2:10" s="193" customFormat="1" ht="22.5" customHeight="1">
      <c r="B49" s="1260"/>
      <c r="C49" s="1281"/>
      <c r="D49" s="1281"/>
      <c r="E49" s="1281"/>
      <c r="F49" s="1277"/>
      <c r="G49" s="264"/>
      <c r="H49" s="1260"/>
      <c r="I49" s="1286"/>
      <c r="J49" s="1277"/>
    </row>
    <row r="50" spans="2:10" s="193" customFormat="1" ht="22.5" customHeight="1">
      <c r="B50" s="1260"/>
      <c r="C50" s="1281"/>
      <c r="D50" s="1281"/>
      <c r="E50" s="1281"/>
      <c r="F50" s="1278"/>
      <c r="G50" s="264"/>
      <c r="H50" s="1260"/>
      <c r="I50" s="1287"/>
      <c r="J50" s="1278"/>
    </row>
    <row r="51" spans="2:10" s="193" customFormat="1" ht="22.5" customHeight="1">
      <c r="B51" s="259">
        <v>1</v>
      </c>
      <c r="C51" s="826">
        <v>-100</v>
      </c>
      <c r="D51" s="823">
        <v>-10</v>
      </c>
      <c r="E51" s="823">
        <v>-10</v>
      </c>
      <c r="F51" s="827">
        <v>2</v>
      </c>
      <c r="G51" s="828"/>
      <c r="H51" s="265">
        <v>1</v>
      </c>
      <c r="I51" s="829">
        <v>-1</v>
      </c>
      <c r="J51" s="266">
        <v>10</v>
      </c>
    </row>
    <row r="52" spans="2:10" s="193" customFormat="1" ht="22.5" customHeight="1">
      <c r="B52" s="249">
        <v>2</v>
      </c>
      <c r="C52" s="830">
        <v>-0.3</v>
      </c>
      <c r="D52" s="821">
        <v>-0.05</v>
      </c>
      <c r="E52" s="821">
        <v>-0.05</v>
      </c>
      <c r="F52" s="260">
        <v>4</v>
      </c>
      <c r="G52" s="298"/>
      <c r="H52" s="249">
        <v>2</v>
      </c>
      <c r="I52" s="821">
        <v>-0.05</v>
      </c>
      <c r="J52" s="248">
        <v>8</v>
      </c>
    </row>
    <row r="53" spans="2:10" s="193" customFormat="1" ht="22.5" customHeight="1">
      <c r="B53" s="249">
        <v>3</v>
      </c>
      <c r="C53" s="830">
        <v>-0.2</v>
      </c>
      <c r="D53" s="821">
        <v>-0.03</v>
      </c>
      <c r="E53" s="821">
        <v>-0.03</v>
      </c>
      <c r="F53" s="260">
        <v>6</v>
      </c>
      <c r="G53" s="298"/>
      <c r="H53" s="249">
        <v>3</v>
      </c>
      <c r="I53" s="821">
        <v>-0.03</v>
      </c>
      <c r="J53" s="250">
        <v>6</v>
      </c>
    </row>
    <row r="54" spans="2:10" s="193" customFormat="1" ht="22.5" customHeight="1">
      <c r="B54" s="249">
        <v>4</v>
      </c>
      <c r="C54" s="830">
        <v>0.2</v>
      </c>
      <c r="D54" s="729">
        <v>0.03</v>
      </c>
      <c r="E54" s="729">
        <v>0.03</v>
      </c>
      <c r="F54" s="260">
        <v>8</v>
      </c>
      <c r="G54" s="298"/>
      <c r="H54" s="249">
        <v>4</v>
      </c>
      <c r="I54" s="831">
        <v>0.03</v>
      </c>
      <c r="J54" s="248">
        <v>4</v>
      </c>
    </row>
    <row r="55" spans="2:10" s="193" customFormat="1" ht="22.5" customHeight="1" thickBot="1">
      <c r="B55" s="253">
        <v>5</v>
      </c>
      <c r="C55" s="741">
        <v>0.3</v>
      </c>
      <c r="D55" s="734">
        <v>0.05</v>
      </c>
      <c r="E55" s="734">
        <v>0.05</v>
      </c>
      <c r="F55" s="255">
        <v>10</v>
      </c>
      <c r="H55" s="253">
        <v>5</v>
      </c>
      <c r="I55" s="254">
        <v>0.05</v>
      </c>
      <c r="J55" s="255">
        <v>2</v>
      </c>
    </row>
    <row r="56" spans="2:10" ht="22.5" customHeight="1"/>
  </sheetData>
  <sheetProtection selectLockedCells="1" selectUnlockedCells="1"/>
  <mergeCells count="72">
    <mergeCell ref="L34:L38"/>
    <mergeCell ref="J46:J50"/>
    <mergeCell ref="F46:F50"/>
    <mergeCell ref="H46:H47"/>
    <mergeCell ref="I46:I47"/>
    <mergeCell ref="I48:I50"/>
    <mergeCell ref="F36:F38"/>
    <mergeCell ref="G36:G38"/>
    <mergeCell ref="H36:H38"/>
    <mergeCell ref="I36:I38"/>
    <mergeCell ref="J36:J38"/>
    <mergeCell ref="K36:K38"/>
    <mergeCell ref="H34:H35"/>
    <mergeCell ref="I34:I35"/>
    <mergeCell ref="J34:K34"/>
    <mergeCell ref="B48:B50"/>
    <mergeCell ref="C48:C50"/>
    <mergeCell ref="D48:D50"/>
    <mergeCell ref="E48:E50"/>
    <mergeCell ref="H48:H50"/>
    <mergeCell ref="B46:B47"/>
    <mergeCell ref="C46:C47"/>
    <mergeCell ref="D46:D47"/>
    <mergeCell ref="E46:E47"/>
    <mergeCell ref="B36:B38"/>
    <mergeCell ref="C36:C38"/>
    <mergeCell ref="D36:D38"/>
    <mergeCell ref="E36:E38"/>
    <mergeCell ref="B34:B35"/>
    <mergeCell ref="C34:C35"/>
    <mergeCell ref="D34:D35"/>
    <mergeCell ref="E34:E35"/>
    <mergeCell ref="F34:F35"/>
    <mergeCell ref="D24:D26"/>
    <mergeCell ref="E24:E26"/>
    <mergeCell ref="F24:F26"/>
    <mergeCell ref="G24:G26"/>
    <mergeCell ref="H24:H26"/>
    <mergeCell ref="K24:K26"/>
    <mergeCell ref="N12:N14"/>
    <mergeCell ref="B22:B23"/>
    <mergeCell ref="C22:C23"/>
    <mergeCell ref="D22:D23"/>
    <mergeCell ref="E22:E23"/>
    <mergeCell ref="F22:F23"/>
    <mergeCell ref="G22:G23"/>
    <mergeCell ref="H12:H14"/>
    <mergeCell ref="K12:K14"/>
    <mergeCell ref="H22:H23"/>
    <mergeCell ref="L22:L26"/>
    <mergeCell ref="B24:B26"/>
    <mergeCell ref="C24:C26"/>
    <mergeCell ref="I24:I26"/>
    <mergeCell ref="J24:J26"/>
    <mergeCell ref="G12:G14"/>
    <mergeCell ref="B10:B11"/>
    <mergeCell ref="C10:C11"/>
    <mergeCell ref="D10:D11"/>
    <mergeCell ref="E10:E11"/>
    <mergeCell ref="B12:B14"/>
    <mergeCell ref="C12:C14"/>
    <mergeCell ref="D12:D14"/>
    <mergeCell ref="E12:E14"/>
    <mergeCell ref="F12:F14"/>
    <mergeCell ref="I1:K1"/>
    <mergeCell ref="M12:M14"/>
    <mergeCell ref="L10:L11"/>
    <mergeCell ref="M10:M11"/>
    <mergeCell ref="O10:O14"/>
    <mergeCell ref="I10:I14"/>
    <mergeCell ref="K10:K11"/>
    <mergeCell ref="L12:L14"/>
  </mergeCells>
  <phoneticPr fontId="1"/>
  <printOptions horizontalCentered="1" verticalCentered="1"/>
  <pageMargins left="0.39370078740157483" right="0.39370078740157483" top="0.39370078740157483" bottom="0.39370078740157483" header="0" footer="0.19685039370078741"/>
  <pageSetup paperSize="9" scale="49" orientation="landscape" r:id="rId1"/>
  <headerFooter scaleWithDoc="0">
    <oddFooter>&amp;P / &amp;N ページ</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theme="9" tint="0.39997558519241921"/>
    <pageSetUpPr fitToPage="1"/>
  </sheetPr>
  <dimension ref="B1:AD116"/>
  <sheetViews>
    <sheetView showGridLines="0" zoomScale="75" zoomScaleNormal="75" zoomScaleSheetLayoutView="55" workbookViewId="0"/>
  </sheetViews>
  <sheetFormatPr defaultColWidth="9" defaultRowHeight="12"/>
  <cols>
    <col min="1" max="1" width="3" style="154" customWidth="1"/>
    <col min="2" max="2" width="13.109375" style="154" customWidth="1"/>
    <col min="3" max="6" width="12.6640625" style="154" customWidth="1"/>
    <col min="7" max="7" width="9.44140625" style="154" customWidth="1"/>
    <col min="8" max="8" width="5" style="154" customWidth="1"/>
    <col min="9" max="9" width="13.109375" style="154" customWidth="1"/>
    <col min="10" max="13" width="12.6640625" style="154" customWidth="1"/>
    <col min="14" max="14" width="9" style="154"/>
    <col min="15" max="15" width="6" style="154" customWidth="1"/>
    <col min="16" max="16" width="13.21875" style="154" customWidth="1"/>
    <col min="17" max="16384" width="9" style="154"/>
  </cols>
  <sheetData>
    <row r="1" spans="2:29" s="152" customFormat="1" ht="20.25" customHeight="1" thickBot="1">
      <c r="C1" s="126"/>
      <c r="H1" s="192"/>
      <c r="I1" s="192"/>
      <c r="J1" s="192"/>
      <c r="K1" s="192"/>
      <c r="L1" s="192"/>
      <c r="M1" s="192"/>
      <c r="N1" s="192"/>
      <c r="O1" s="192"/>
      <c r="P1" s="192"/>
      <c r="Q1" s="246"/>
      <c r="R1" s="246"/>
      <c r="S1" s="246"/>
    </row>
    <row r="2" spans="2:29" s="193" customFormat="1" ht="26.25" customHeight="1">
      <c r="B2" s="1300" t="s">
        <v>280</v>
      </c>
      <c r="C2" s="1301"/>
      <c r="D2" s="196" t="s">
        <v>282</v>
      </c>
      <c r="E2" s="372" t="s">
        <v>434</v>
      </c>
      <c r="F2" s="201"/>
      <c r="G2" s="198"/>
      <c r="H2" s="201"/>
      <c r="I2" s="201"/>
      <c r="J2" s="201"/>
      <c r="K2" s="201"/>
      <c r="L2" s="201"/>
      <c r="M2" s="298"/>
      <c r="N2" s="298"/>
      <c r="Z2" s="202"/>
    </row>
    <row r="3" spans="2:29" s="193" customFormat="1" ht="22.5" customHeight="1">
      <c r="B3" s="1302" t="s">
        <v>366</v>
      </c>
      <c r="C3" s="1303"/>
      <c r="D3" s="205">
        <v>10</v>
      </c>
      <c r="E3" s="206">
        <v>10</v>
      </c>
      <c r="F3" s="201"/>
      <c r="G3" s="198"/>
      <c r="H3" s="299"/>
      <c r="I3" s="201"/>
      <c r="J3" s="201"/>
      <c r="K3" s="201"/>
      <c r="L3" s="300"/>
      <c r="M3" s="301"/>
      <c r="N3" s="298"/>
      <c r="Z3" s="202"/>
    </row>
    <row r="4" spans="2:29" s="193" customFormat="1" ht="22.5" customHeight="1">
      <c r="B4" s="1302" t="s">
        <v>367</v>
      </c>
      <c r="C4" s="1303"/>
      <c r="D4" s="205">
        <v>8</v>
      </c>
      <c r="E4" s="206">
        <v>8</v>
      </c>
      <c r="F4" s="201"/>
      <c r="G4" s="198"/>
      <c r="H4" s="302"/>
      <c r="I4" s="201"/>
      <c r="J4" s="201"/>
      <c r="K4" s="201"/>
      <c r="L4" s="201"/>
      <c r="M4" s="298"/>
      <c r="N4" s="298"/>
      <c r="Z4" s="202"/>
    </row>
    <row r="5" spans="2:29" s="193" customFormat="1" ht="22.5" customHeight="1">
      <c r="B5" s="1304" t="s">
        <v>368</v>
      </c>
      <c r="C5" s="1305"/>
      <c r="D5" s="213">
        <v>6</v>
      </c>
      <c r="E5" s="218">
        <v>6</v>
      </c>
      <c r="F5" s="201"/>
      <c r="G5" s="198"/>
      <c r="H5" s="302"/>
      <c r="I5" s="201"/>
      <c r="J5" s="201"/>
      <c r="K5" s="201"/>
      <c r="L5" s="201"/>
      <c r="M5" s="298"/>
      <c r="N5" s="298"/>
      <c r="Z5" s="202"/>
    </row>
    <row r="6" spans="2:29" s="193" customFormat="1" ht="22.5" customHeight="1">
      <c r="B6" s="1302" t="s">
        <v>369</v>
      </c>
      <c r="C6" s="1303"/>
      <c r="D6" s="205">
        <v>4</v>
      </c>
      <c r="E6" s="206">
        <v>4</v>
      </c>
      <c r="F6" s="201"/>
      <c r="G6" s="198"/>
      <c r="H6" s="302"/>
      <c r="I6" s="201"/>
      <c r="J6" s="201"/>
      <c r="K6" s="201"/>
      <c r="L6" s="201"/>
      <c r="M6" s="298"/>
      <c r="N6" s="298"/>
      <c r="Z6" s="202"/>
    </row>
    <row r="7" spans="2:29" s="193" customFormat="1" ht="22.5" customHeight="1" thickBot="1">
      <c r="B7" s="1298" t="s">
        <v>370</v>
      </c>
      <c r="C7" s="1299"/>
      <c r="D7" s="303">
        <v>2</v>
      </c>
      <c r="E7" s="252">
        <v>2</v>
      </c>
      <c r="F7" s="200"/>
      <c r="G7" s="304"/>
      <c r="H7" s="302"/>
      <c r="I7" s="200"/>
      <c r="J7" s="200"/>
      <c r="K7" s="200"/>
      <c r="L7" s="200"/>
      <c r="X7" s="224"/>
      <c r="AB7" s="225"/>
      <c r="AC7" s="209"/>
    </row>
    <row r="8" spans="2:29" s="193" customFormat="1" ht="22.5" customHeight="1">
      <c r="B8" s="305" t="s">
        <v>295</v>
      </c>
      <c r="C8" s="306"/>
      <c r="D8" s="200"/>
      <c r="E8" s="200"/>
      <c r="F8" s="200"/>
      <c r="G8" s="304"/>
      <c r="H8" s="302"/>
      <c r="I8" s="200"/>
      <c r="J8" s="200"/>
      <c r="K8" s="200"/>
      <c r="L8" s="200"/>
      <c r="X8" s="224"/>
      <c r="AB8" s="225"/>
      <c r="AC8" s="209"/>
    </row>
    <row r="9" spans="2:29" s="193" customFormat="1" ht="27.75" customHeight="1" thickBot="1">
      <c r="B9" s="307" t="s">
        <v>404</v>
      </c>
    </row>
    <row r="10" spans="2:29" s="193" customFormat="1" ht="20.25" customHeight="1">
      <c r="B10" s="1292" t="s">
        <v>371</v>
      </c>
      <c r="C10" s="1294" t="s">
        <v>372</v>
      </c>
      <c r="D10" s="1294"/>
      <c r="E10" s="1294" t="s">
        <v>373</v>
      </c>
      <c r="F10" s="1294"/>
      <c r="G10" s="1295" t="s">
        <v>282</v>
      </c>
    </row>
    <row r="11" spans="2:29" s="193" customFormat="1" ht="20.25" customHeight="1">
      <c r="B11" s="1293"/>
      <c r="C11" s="1297">
        <f>'法人入力シート（要入力）'!$G$11</f>
        <v>2023</v>
      </c>
      <c r="D11" s="1297"/>
      <c r="E11" s="1297">
        <f>'法人入力シート（要入力）'!$H$11</f>
        <v>2024</v>
      </c>
      <c r="F11" s="1297"/>
      <c r="G11" s="1296"/>
    </row>
    <row r="12" spans="2:29" s="193" customFormat="1" ht="17.25" customHeight="1">
      <c r="B12" s="308"/>
      <c r="C12" s="309" t="s">
        <v>281</v>
      </c>
      <c r="D12" s="310" t="s">
        <v>374</v>
      </c>
      <c r="E12" s="309" t="s">
        <v>281</v>
      </c>
      <c r="F12" s="310" t="s">
        <v>374</v>
      </c>
      <c r="G12" s="311"/>
    </row>
    <row r="13" spans="2:29" s="193" customFormat="1" ht="21.75" customHeight="1">
      <c r="B13" s="312" t="s">
        <v>375</v>
      </c>
      <c r="C13" s="915">
        <v>0.1</v>
      </c>
      <c r="D13" s="916"/>
      <c r="E13" s="915">
        <v>0.1</v>
      </c>
      <c r="F13" s="916"/>
      <c r="G13" s="313">
        <v>10</v>
      </c>
    </row>
    <row r="14" spans="2:29" s="193" customFormat="1" ht="21.75" customHeight="1">
      <c r="B14" s="314" t="s">
        <v>373</v>
      </c>
      <c r="C14" s="899"/>
      <c r="D14" s="900">
        <v>0.1</v>
      </c>
      <c r="E14" s="899">
        <v>0.1</v>
      </c>
      <c r="F14" s="900"/>
      <c r="G14" s="315">
        <v>8</v>
      </c>
    </row>
    <row r="15" spans="2:29" s="193" customFormat="1" ht="21.75" customHeight="1">
      <c r="B15" s="314" t="s">
        <v>373</v>
      </c>
      <c r="C15" s="899"/>
      <c r="D15" s="900"/>
      <c r="E15" s="899">
        <v>0</v>
      </c>
      <c r="F15" s="900">
        <v>0.1</v>
      </c>
      <c r="G15" s="315">
        <v>6</v>
      </c>
    </row>
    <row r="16" spans="2:29" s="193" customFormat="1" ht="21.75" customHeight="1">
      <c r="B16" s="314" t="s">
        <v>373</v>
      </c>
      <c r="C16" s="899">
        <v>0</v>
      </c>
      <c r="D16" s="900"/>
      <c r="E16" s="899"/>
      <c r="F16" s="900">
        <v>0</v>
      </c>
      <c r="G16" s="315">
        <v>4</v>
      </c>
    </row>
    <row r="17" spans="2:8" s="193" customFormat="1" ht="21.75" customHeight="1" thickBot="1">
      <c r="B17" s="316" t="s">
        <v>375</v>
      </c>
      <c r="C17" s="901"/>
      <c r="D17" s="902">
        <v>0</v>
      </c>
      <c r="E17" s="901"/>
      <c r="F17" s="902">
        <v>0</v>
      </c>
      <c r="G17" s="317">
        <v>2</v>
      </c>
    </row>
    <row r="18" spans="2:8" s="193" customFormat="1" ht="15" customHeight="1">
      <c r="B18" s="200"/>
      <c r="C18" s="318"/>
      <c r="D18" s="318"/>
      <c r="E18" s="318"/>
      <c r="F18" s="318"/>
      <c r="G18" s="319"/>
    </row>
    <row r="19" spans="2:8" s="193" customFormat="1" ht="24.75" customHeight="1">
      <c r="B19" s="320" t="s">
        <v>376</v>
      </c>
      <c r="E19" s="202"/>
      <c r="F19" s="202"/>
      <c r="G19" s="202"/>
      <c r="H19" s="202"/>
    </row>
    <row r="20" spans="2:8" s="193" customFormat="1" ht="19.5" customHeight="1" thickBot="1">
      <c r="B20" s="321" t="s">
        <v>377</v>
      </c>
      <c r="E20" s="202"/>
      <c r="F20" s="202"/>
      <c r="G20" s="202"/>
      <c r="H20" s="202"/>
    </row>
    <row r="21" spans="2:8" s="193" customFormat="1" ht="21.75" customHeight="1">
      <c r="B21" s="1309" t="s">
        <v>371</v>
      </c>
      <c r="C21" s="1306" t="s">
        <v>372</v>
      </c>
      <c r="D21" s="1306"/>
      <c r="E21" s="1306" t="s">
        <v>373</v>
      </c>
      <c r="F21" s="1306"/>
      <c r="G21" s="1307" t="s">
        <v>282</v>
      </c>
    </row>
    <row r="22" spans="2:8" s="193" customFormat="1" ht="21.75" customHeight="1">
      <c r="B22" s="1310"/>
      <c r="C22" s="1297">
        <f>C11</f>
        <v>2023</v>
      </c>
      <c r="D22" s="1297"/>
      <c r="E22" s="1297">
        <f>E11</f>
        <v>2024</v>
      </c>
      <c r="F22" s="1297"/>
      <c r="G22" s="1308"/>
    </row>
    <row r="23" spans="2:8" s="193" customFormat="1" ht="16.5" customHeight="1">
      <c r="B23" s="308"/>
      <c r="C23" s="309" t="s">
        <v>281</v>
      </c>
      <c r="D23" s="310" t="s">
        <v>374</v>
      </c>
      <c r="E23" s="309" t="s">
        <v>281</v>
      </c>
      <c r="F23" s="310" t="s">
        <v>374</v>
      </c>
      <c r="G23" s="311"/>
    </row>
    <row r="24" spans="2:8" s="193" customFormat="1" ht="21.75" customHeight="1">
      <c r="B24" s="312" t="s">
        <v>375</v>
      </c>
      <c r="C24" s="915"/>
      <c r="D24" s="916">
        <v>0.5</v>
      </c>
      <c r="E24" s="915"/>
      <c r="F24" s="916">
        <v>0.5</v>
      </c>
      <c r="G24" s="313">
        <v>10</v>
      </c>
    </row>
    <row r="25" spans="2:8" s="193" customFormat="1" ht="21.75" customHeight="1">
      <c r="B25" s="314" t="s">
        <v>373</v>
      </c>
      <c r="C25" s="899">
        <v>0.5</v>
      </c>
      <c r="D25" s="900"/>
      <c r="E25" s="917"/>
      <c r="F25" s="900">
        <v>0.5</v>
      </c>
      <c r="G25" s="315">
        <v>8</v>
      </c>
    </row>
    <row r="26" spans="2:8" s="193" customFormat="1" ht="21.75" customHeight="1">
      <c r="B26" s="314" t="s">
        <v>373</v>
      </c>
      <c r="C26" s="899"/>
      <c r="D26" s="900"/>
      <c r="E26" s="899">
        <v>0.5</v>
      </c>
      <c r="F26" s="900">
        <v>0.6</v>
      </c>
      <c r="G26" s="315">
        <v>6</v>
      </c>
    </row>
    <row r="27" spans="2:8" s="193" customFormat="1" ht="21.75" customHeight="1">
      <c r="B27" s="314" t="s">
        <v>373</v>
      </c>
      <c r="C27" s="899"/>
      <c r="D27" s="900">
        <v>0.6</v>
      </c>
      <c r="E27" s="899">
        <v>0.6</v>
      </c>
      <c r="F27" s="900"/>
      <c r="G27" s="315">
        <v>4</v>
      </c>
    </row>
    <row r="28" spans="2:8" s="193" customFormat="1" ht="21.75" customHeight="1" thickBot="1">
      <c r="B28" s="316" t="s">
        <v>375</v>
      </c>
      <c r="C28" s="901">
        <v>0.6</v>
      </c>
      <c r="D28" s="902"/>
      <c r="E28" s="901">
        <v>0.6</v>
      </c>
      <c r="F28" s="902"/>
      <c r="G28" s="317">
        <v>2</v>
      </c>
    </row>
    <row r="29" spans="2:8" s="193" customFormat="1" ht="21" customHeight="1"/>
    <row r="30" spans="2:8" s="193" customFormat="1" ht="21" customHeight="1" thickBot="1"/>
    <row r="31" spans="2:8" s="193" customFormat="1" ht="24.75" customHeight="1" thickBot="1">
      <c r="B31" s="320" t="s">
        <v>381</v>
      </c>
      <c r="F31" s="323" t="s">
        <v>382</v>
      </c>
      <c r="G31" s="921" t="str">
        <f>'目標値入力シート（必要に応じて入力）'!H10</f>
        <v/>
      </c>
    </row>
    <row r="32" spans="2:8" s="193" customFormat="1" ht="21" customHeight="1">
      <c r="B32" s="320"/>
    </row>
    <row r="33" spans="2:7" s="193" customFormat="1" ht="21.75" customHeight="1" thickBot="1">
      <c r="B33" s="320" t="s">
        <v>785</v>
      </c>
      <c r="E33" s="202"/>
      <c r="F33" s="202"/>
      <c r="G33" s="202"/>
    </row>
    <row r="34" spans="2:7" s="193" customFormat="1" ht="20.25" customHeight="1">
      <c r="B34" s="1309" t="s">
        <v>371</v>
      </c>
      <c r="C34" s="1306" t="s">
        <v>372</v>
      </c>
      <c r="D34" s="1306"/>
      <c r="E34" s="1306" t="s">
        <v>373</v>
      </c>
      <c r="F34" s="1306"/>
      <c r="G34" s="1307" t="s">
        <v>282</v>
      </c>
    </row>
    <row r="35" spans="2:7" s="193" customFormat="1" ht="20.25" customHeight="1">
      <c r="B35" s="1310"/>
      <c r="C35" s="1297">
        <f>C11</f>
        <v>2023</v>
      </c>
      <c r="D35" s="1297"/>
      <c r="E35" s="1297">
        <f>E11</f>
        <v>2024</v>
      </c>
      <c r="F35" s="1297"/>
      <c r="G35" s="1308"/>
    </row>
    <row r="36" spans="2:7" s="193" customFormat="1" ht="20.25" customHeight="1">
      <c r="B36" s="308"/>
      <c r="C36" s="309" t="s">
        <v>281</v>
      </c>
      <c r="D36" s="310" t="s">
        <v>374</v>
      </c>
      <c r="E36" s="309" t="s">
        <v>281</v>
      </c>
      <c r="F36" s="310" t="s">
        <v>374</v>
      </c>
      <c r="G36" s="311"/>
    </row>
    <row r="37" spans="2:7" s="193" customFormat="1" ht="20.25" customHeight="1">
      <c r="B37" s="312" t="s">
        <v>375</v>
      </c>
      <c r="C37" s="915">
        <v>0.2</v>
      </c>
      <c r="D37" s="916"/>
      <c r="E37" s="915">
        <v>0.2</v>
      </c>
      <c r="F37" s="916"/>
      <c r="G37" s="313">
        <v>10</v>
      </c>
    </row>
    <row r="38" spans="2:7" s="193" customFormat="1" ht="20.25" customHeight="1">
      <c r="B38" s="314" t="s">
        <v>373</v>
      </c>
      <c r="C38" s="899"/>
      <c r="D38" s="900">
        <v>0.2</v>
      </c>
      <c r="E38" s="899">
        <v>0.2</v>
      </c>
      <c r="F38" s="900"/>
      <c r="G38" s="315">
        <v>8</v>
      </c>
    </row>
    <row r="39" spans="2:7" s="193" customFormat="1" ht="20.25" customHeight="1">
      <c r="B39" s="314" t="s">
        <v>373</v>
      </c>
      <c r="C39" s="899"/>
      <c r="D39" s="900"/>
      <c r="E39" s="899">
        <v>0.1</v>
      </c>
      <c r="F39" s="900">
        <v>0.2</v>
      </c>
      <c r="G39" s="315">
        <v>6</v>
      </c>
    </row>
    <row r="40" spans="2:7" s="193" customFormat="1" ht="20.25" customHeight="1">
      <c r="B40" s="314" t="s">
        <v>373</v>
      </c>
      <c r="C40" s="899">
        <v>0</v>
      </c>
      <c r="D40" s="900"/>
      <c r="E40" s="899"/>
      <c r="F40" s="900">
        <v>0.1</v>
      </c>
      <c r="G40" s="315">
        <v>4</v>
      </c>
    </row>
    <row r="41" spans="2:7" s="193" customFormat="1" ht="20.25" customHeight="1" thickBot="1">
      <c r="B41" s="316" t="s">
        <v>375</v>
      </c>
      <c r="C41" s="901"/>
      <c r="D41" s="902">
        <v>0</v>
      </c>
      <c r="E41" s="901"/>
      <c r="F41" s="902">
        <v>0</v>
      </c>
      <c r="G41" s="317">
        <v>2</v>
      </c>
    </row>
    <row r="42" spans="2:7" s="193" customFormat="1" ht="14.4"/>
    <row r="43" spans="2:7" s="193" customFormat="1" ht="15" thickBot="1"/>
    <row r="44" spans="2:7" s="193" customFormat="1" ht="21" customHeight="1" thickBot="1">
      <c r="B44" s="320" t="s">
        <v>1207</v>
      </c>
      <c r="E44" s="304"/>
      <c r="F44" s="323" t="s">
        <v>382</v>
      </c>
      <c r="G44" s="921">
        <v>1</v>
      </c>
    </row>
    <row r="45" spans="2:7" s="193" customFormat="1" ht="21" customHeight="1">
      <c r="B45" s="322"/>
      <c r="C45" s="304"/>
      <c r="D45" s="304"/>
      <c r="E45" s="304"/>
      <c r="F45" s="304"/>
      <c r="G45" s="376"/>
    </row>
    <row r="46" spans="2:7" s="193" customFormat="1" ht="21" customHeight="1" thickBot="1"/>
    <row r="47" spans="2:7" s="193" customFormat="1" ht="23.25" customHeight="1" thickBot="1">
      <c r="B47" s="320" t="s">
        <v>782</v>
      </c>
      <c r="F47" s="193" t="s">
        <v>383</v>
      </c>
      <c r="G47" s="920">
        <f>IF($C$48="1",4,IF($C$48="2",2,3))</f>
        <v>2</v>
      </c>
    </row>
    <row r="48" spans="2:7" s="193" customFormat="1" ht="21" customHeight="1" thickTop="1" thickBot="1">
      <c r="B48" s="324" t="s">
        <v>213</v>
      </c>
      <c r="C48" s="612" t="str">
        <f>IF('法人入力シート（要入力）'!E5="大学法人","1","2")</f>
        <v>2</v>
      </c>
      <c r="G48" s="325"/>
    </row>
    <row r="49" spans="2:29" s="193" customFormat="1" ht="21" customHeight="1" thickTop="1" thickBot="1">
      <c r="B49" s="324"/>
      <c r="C49" s="319"/>
      <c r="G49" s="325"/>
    </row>
    <row r="50" spans="2:29" s="193" customFormat="1" ht="21" customHeight="1" thickBot="1">
      <c r="B50" s="320" t="s">
        <v>783</v>
      </c>
      <c r="F50" s="193" t="s">
        <v>383</v>
      </c>
      <c r="G50" s="920">
        <f>IF($C$48="1",4,IF($C$48="2",2,3))</f>
        <v>2</v>
      </c>
    </row>
    <row r="51" spans="2:29" s="193" customFormat="1" ht="21" customHeight="1" thickBot="1"/>
    <row r="52" spans="2:29" s="193" customFormat="1" ht="21" customHeight="1" thickBot="1">
      <c r="B52" s="320" t="s">
        <v>384</v>
      </c>
      <c r="F52" s="918">
        <v>2</v>
      </c>
      <c r="G52" s="918">
        <v>1</v>
      </c>
    </row>
    <row r="53" spans="2:29" s="193" customFormat="1" ht="24" customHeight="1">
      <c r="B53" s="322"/>
      <c r="C53" s="304"/>
      <c r="D53" s="304"/>
      <c r="E53" s="304"/>
      <c r="F53" s="304"/>
      <c r="G53" s="304"/>
    </row>
    <row r="54" spans="2:29" s="193" customFormat="1" ht="21" customHeight="1" thickBot="1"/>
    <row r="55" spans="2:29" s="193" customFormat="1" ht="24" customHeight="1" thickBot="1">
      <c r="B55" s="320" t="s">
        <v>784</v>
      </c>
      <c r="E55" s="304"/>
      <c r="F55" s="323" t="s">
        <v>382</v>
      </c>
      <c r="G55" s="919">
        <v>10</v>
      </c>
    </row>
    <row r="56" spans="2:29" s="193" customFormat="1" ht="21.75" customHeight="1">
      <c r="B56" s="320"/>
    </row>
    <row r="57" spans="2:29" s="193" customFormat="1" ht="21.75" customHeight="1">
      <c r="B57" s="320"/>
    </row>
    <row r="58" spans="2:29" s="193" customFormat="1" ht="22.5" customHeight="1">
      <c r="B58" s="305" t="s">
        <v>302</v>
      </c>
      <c r="C58" s="306"/>
      <c r="D58" s="200"/>
      <c r="E58" s="200"/>
      <c r="F58" s="200"/>
      <c r="G58" s="304"/>
      <c r="H58" s="302"/>
      <c r="I58" s="200"/>
      <c r="J58" s="200"/>
      <c r="K58" s="200"/>
      <c r="L58" s="200"/>
      <c r="X58" s="224"/>
      <c r="AB58" s="225"/>
      <c r="AC58" s="209"/>
    </row>
    <row r="59" spans="2:29" s="193" customFormat="1" ht="27.75" customHeight="1" thickBot="1">
      <c r="B59" s="307" t="s">
        <v>404</v>
      </c>
    </row>
    <row r="60" spans="2:29" s="193" customFormat="1" ht="20.25" customHeight="1">
      <c r="B60" s="1309" t="s">
        <v>371</v>
      </c>
      <c r="C60" s="1306" t="s">
        <v>372</v>
      </c>
      <c r="D60" s="1306"/>
      <c r="E60" s="1306" t="s">
        <v>373</v>
      </c>
      <c r="F60" s="1306"/>
      <c r="G60" s="1307" t="s">
        <v>282</v>
      </c>
    </row>
    <row r="61" spans="2:29" s="193" customFormat="1" ht="20.25" customHeight="1">
      <c r="B61" s="1310"/>
      <c r="C61" s="1311">
        <f>C11</f>
        <v>2023</v>
      </c>
      <c r="D61" s="1312"/>
      <c r="E61" s="1311">
        <f>E11</f>
        <v>2024</v>
      </c>
      <c r="F61" s="1312"/>
      <c r="G61" s="1308"/>
    </row>
    <row r="62" spans="2:29" s="193" customFormat="1" ht="17.25" customHeight="1">
      <c r="B62" s="308"/>
      <c r="C62" s="309" t="s">
        <v>281</v>
      </c>
      <c r="D62" s="310" t="s">
        <v>374</v>
      </c>
      <c r="E62" s="309" t="s">
        <v>281</v>
      </c>
      <c r="F62" s="310" t="s">
        <v>374</v>
      </c>
      <c r="G62" s="311"/>
    </row>
    <row r="63" spans="2:29" s="193" customFormat="1" ht="21.75" customHeight="1">
      <c r="B63" s="312" t="s">
        <v>375</v>
      </c>
      <c r="C63" s="915">
        <v>0.1</v>
      </c>
      <c r="D63" s="916"/>
      <c r="E63" s="915">
        <v>0.1</v>
      </c>
      <c r="F63" s="916"/>
      <c r="G63" s="313">
        <v>10</v>
      </c>
    </row>
    <row r="64" spans="2:29" s="193" customFormat="1" ht="21.75" customHeight="1">
      <c r="B64" s="314" t="s">
        <v>373</v>
      </c>
      <c r="C64" s="899"/>
      <c r="D64" s="900">
        <v>0.1</v>
      </c>
      <c r="E64" s="899">
        <v>0.1</v>
      </c>
      <c r="F64" s="900"/>
      <c r="G64" s="315">
        <v>8</v>
      </c>
    </row>
    <row r="65" spans="2:8" s="193" customFormat="1" ht="21.75" customHeight="1">
      <c r="B65" s="314" t="s">
        <v>373</v>
      </c>
      <c r="C65" s="899"/>
      <c r="D65" s="900"/>
      <c r="E65" s="899">
        <v>0</v>
      </c>
      <c r="F65" s="900">
        <v>0.1</v>
      </c>
      <c r="G65" s="315">
        <v>6</v>
      </c>
    </row>
    <row r="66" spans="2:8" s="193" customFormat="1" ht="21.75" customHeight="1">
      <c r="B66" s="314" t="s">
        <v>373</v>
      </c>
      <c r="C66" s="899">
        <v>0</v>
      </c>
      <c r="D66" s="900"/>
      <c r="E66" s="899"/>
      <c r="F66" s="900">
        <v>0</v>
      </c>
      <c r="G66" s="315">
        <v>4</v>
      </c>
    </row>
    <row r="67" spans="2:8" s="193" customFormat="1" ht="21.75" customHeight="1" thickBot="1">
      <c r="B67" s="316" t="s">
        <v>375</v>
      </c>
      <c r="C67" s="901"/>
      <c r="D67" s="902">
        <v>0</v>
      </c>
      <c r="E67" s="901"/>
      <c r="F67" s="902">
        <v>0</v>
      </c>
      <c r="G67" s="317">
        <v>2</v>
      </c>
    </row>
    <row r="68" spans="2:8" s="193" customFormat="1" ht="15" customHeight="1">
      <c r="B68" s="200"/>
      <c r="C68" s="318"/>
      <c r="D68" s="318"/>
      <c r="E68" s="318"/>
      <c r="F68" s="318"/>
      <c r="G68" s="319"/>
    </row>
    <row r="69" spans="2:8" s="193" customFormat="1" ht="24.75" customHeight="1">
      <c r="B69" s="320" t="s">
        <v>376</v>
      </c>
      <c r="E69" s="202"/>
      <c r="F69" s="202"/>
      <c r="G69" s="202"/>
      <c r="H69" s="202"/>
    </row>
    <row r="70" spans="2:8" s="193" customFormat="1" ht="24" customHeight="1" thickBot="1">
      <c r="B70" s="321" t="s">
        <v>377</v>
      </c>
      <c r="E70" s="202"/>
      <c r="F70" s="202"/>
      <c r="G70" s="202"/>
      <c r="H70" s="202"/>
    </row>
    <row r="71" spans="2:8" s="193" customFormat="1" ht="21.75" customHeight="1">
      <c r="B71" s="1309" t="s">
        <v>371</v>
      </c>
      <c r="C71" s="1306" t="s">
        <v>372</v>
      </c>
      <c r="D71" s="1306"/>
      <c r="E71" s="1306" t="s">
        <v>373</v>
      </c>
      <c r="F71" s="1306"/>
      <c r="G71" s="1307" t="s">
        <v>282</v>
      </c>
    </row>
    <row r="72" spans="2:8" s="193" customFormat="1" ht="21.75" customHeight="1">
      <c r="B72" s="1310"/>
      <c r="C72" s="1297">
        <f>C11</f>
        <v>2023</v>
      </c>
      <c r="D72" s="1297"/>
      <c r="E72" s="1297">
        <f>E11</f>
        <v>2024</v>
      </c>
      <c r="F72" s="1297"/>
      <c r="G72" s="1308"/>
    </row>
    <row r="73" spans="2:8" s="193" customFormat="1" ht="16.5" customHeight="1">
      <c r="B73" s="308"/>
      <c r="C73" s="309" t="s">
        <v>281</v>
      </c>
      <c r="D73" s="310" t="s">
        <v>374</v>
      </c>
      <c r="E73" s="309" t="s">
        <v>281</v>
      </c>
      <c r="F73" s="310" t="s">
        <v>374</v>
      </c>
      <c r="G73" s="311"/>
    </row>
    <row r="74" spans="2:8" s="193" customFormat="1" ht="21.75" customHeight="1">
      <c r="B74" s="312" t="s">
        <v>375</v>
      </c>
      <c r="C74" s="915"/>
      <c r="D74" s="916">
        <v>0.5</v>
      </c>
      <c r="E74" s="915"/>
      <c r="F74" s="916">
        <v>0.5</v>
      </c>
      <c r="G74" s="313">
        <v>10</v>
      </c>
    </row>
    <row r="75" spans="2:8" s="193" customFormat="1" ht="21.75" customHeight="1">
      <c r="B75" s="314" t="s">
        <v>373</v>
      </c>
      <c r="C75" s="899">
        <v>0.5</v>
      </c>
      <c r="D75" s="900"/>
      <c r="E75" s="917"/>
      <c r="F75" s="900">
        <v>0.5</v>
      </c>
      <c r="G75" s="315">
        <v>8</v>
      </c>
    </row>
    <row r="76" spans="2:8" s="193" customFormat="1" ht="21.75" customHeight="1">
      <c r="B76" s="314" t="s">
        <v>373</v>
      </c>
      <c r="C76" s="899"/>
      <c r="D76" s="900"/>
      <c r="E76" s="899">
        <v>0.5</v>
      </c>
      <c r="F76" s="900">
        <v>0.6</v>
      </c>
      <c r="G76" s="315">
        <v>6</v>
      </c>
    </row>
    <row r="77" spans="2:8" s="193" customFormat="1" ht="21.75" customHeight="1">
      <c r="B77" s="314" t="s">
        <v>373</v>
      </c>
      <c r="C77" s="899"/>
      <c r="D77" s="900">
        <v>0.6</v>
      </c>
      <c r="E77" s="899">
        <v>0.6</v>
      </c>
      <c r="F77" s="900"/>
      <c r="G77" s="315">
        <v>4</v>
      </c>
    </row>
    <row r="78" spans="2:8" s="193" customFormat="1" ht="21.75" customHeight="1" thickBot="1">
      <c r="B78" s="316" t="s">
        <v>375</v>
      </c>
      <c r="C78" s="901">
        <v>0.6</v>
      </c>
      <c r="D78" s="902"/>
      <c r="E78" s="901">
        <v>0.6</v>
      </c>
      <c r="F78" s="902"/>
      <c r="G78" s="317">
        <v>2</v>
      </c>
    </row>
    <row r="79" spans="2:8" ht="21.75" customHeight="1"/>
    <row r="80" spans="2:8" ht="21.75" customHeight="1"/>
    <row r="81" spans="2:30" ht="21.75" customHeight="1">
      <c r="B81" s="320" t="s">
        <v>385</v>
      </c>
    </row>
    <row r="82" spans="2:30" ht="21.75" customHeight="1" thickBot="1">
      <c r="B82" s="321" t="s">
        <v>386</v>
      </c>
      <c r="I82" s="193" t="s">
        <v>387</v>
      </c>
      <c r="V82" s="326"/>
      <c r="W82" s="326"/>
      <c r="AC82" s="327"/>
    </row>
    <row r="83" spans="2:30" ht="21.75" customHeight="1">
      <c r="B83" s="1317" t="s">
        <v>371</v>
      </c>
      <c r="C83" s="1316" t="s">
        <v>372</v>
      </c>
      <c r="D83" s="1316"/>
      <c r="E83" s="1316" t="s">
        <v>373</v>
      </c>
      <c r="F83" s="1316"/>
      <c r="G83" s="1313" t="s">
        <v>282</v>
      </c>
      <c r="I83" s="1317" t="s">
        <v>371</v>
      </c>
      <c r="J83" s="1316" t="s">
        <v>372</v>
      </c>
      <c r="K83" s="1316"/>
      <c r="L83" s="1316" t="s">
        <v>373</v>
      </c>
      <c r="M83" s="1316"/>
      <c r="N83" s="1313" t="s">
        <v>282</v>
      </c>
      <c r="Q83" s="154" t="s">
        <v>388</v>
      </c>
      <c r="V83" s="326"/>
      <c r="W83" s="326"/>
      <c r="X83" s="200"/>
      <c r="AC83" s="193"/>
      <c r="AD83" s="193"/>
    </row>
    <row r="84" spans="2:30" ht="21.75" customHeight="1">
      <c r="B84" s="1318"/>
      <c r="C84" s="1315">
        <f>'３．志願倍率（部門）'!$I$13</f>
        <v>2024</v>
      </c>
      <c r="D84" s="1315"/>
      <c r="E84" s="1315">
        <f>'３．志願倍率（部門）'!$J$13</f>
        <v>2025</v>
      </c>
      <c r="F84" s="1315"/>
      <c r="G84" s="1314"/>
      <c r="I84" s="1318"/>
      <c r="J84" s="1315">
        <f>'３．志願倍率（部門）'!$I$13</f>
        <v>2024</v>
      </c>
      <c r="K84" s="1315"/>
      <c r="L84" s="1315">
        <f>'３．志願倍率（部門）'!$J$13</f>
        <v>2025</v>
      </c>
      <c r="M84" s="1315"/>
      <c r="N84" s="1314"/>
      <c r="Q84" s="328" t="s">
        <v>389</v>
      </c>
      <c r="R84" s="328" t="s">
        <v>390</v>
      </c>
      <c r="S84" s="328" t="s">
        <v>391</v>
      </c>
      <c r="T84" s="328" t="s">
        <v>282</v>
      </c>
      <c r="V84" s="326"/>
      <c r="W84" s="201"/>
      <c r="X84" s="200"/>
      <c r="AC84" s="193"/>
      <c r="AD84" s="193"/>
    </row>
    <row r="85" spans="2:30" ht="21.75" customHeight="1" thickBot="1">
      <c r="B85" s="308"/>
      <c r="C85" s="309" t="s">
        <v>281</v>
      </c>
      <c r="D85" s="310" t="s">
        <v>374</v>
      </c>
      <c r="E85" s="309" t="s">
        <v>281</v>
      </c>
      <c r="F85" s="310" t="s">
        <v>374</v>
      </c>
      <c r="G85" s="311"/>
      <c r="I85" s="329"/>
      <c r="J85" s="309" t="s">
        <v>281</v>
      </c>
      <c r="K85" s="310" t="s">
        <v>374</v>
      </c>
      <c r="L85" s="309" t="s">
        <v>281</v>
      </c>
      <c r="M85" s="310" t="s">
        <v>374</v>
      </c>
      <c r="N85" s="311"/>
      <c r="Q85" s="330" t="s">
        <v>378</v>
      </c>
      <c r="R85" s="330" t="s">
        <v>379</v>
      </c>
      <c r="S85" s="330" t="s">
        <v>380</v>
      </c>
      <c r="T85" s="330"/>
      <c r="V85" s="326"/>
      <c r="W85" s="201"/>
      <c r="X85" s="326"/>
    </row>
    <row r="86" spans="2:30" ht="21.75" customHeight="1">
      <c r="B86" s="928" t="s">
        <v>375</v>
      </c>
      <c r="C86" s="903">
        <v>5</v>
      </c>
      <c r="D86" s="904"/>
      <c r="E86" s="905">
        <v>5</v>
      </c>
      <c r="F86" s="906"/>
      <c r="G86" s="313">
        <v>10</v>
      </c>
      <c r="I86" s="928" t="s">
        <v>375</v>
      </c>
      <c r="J86" s="903">
        <v>2</v>
      </c>
      <c r="K86" s="904"/>
      <c r="L86" s="905">
        <v>2</v>
      </c>
      <c r="M86" s="906"/>
      <c r="N86" s="313">
        <v>10</v>
      </c>
      <c r="Q86" s="331">
        <v>-100</v>
      </c>
      <c r="R86" s="331">
        <v>-100</v>
      </c>
      <c r="S86" s="331">
        <v>-100</v>
      </c>
      <c r="T86" s="332" t="s">
        <v>392</v>
      </c>
      <c r="V86" s="326"/>
      <c r="W86" s="333"/>
      <c r="X86" s="334"/>
    </row>
    <row r="87" spans="2:30" ht="21.75" customHeight="1" thickBot="1">
      <c r="B87" s="312" t="s">
        <v>375</v>
      </c>
      <c r="C87" s="907">
        <v>2.5</v>
      </c>
      <c r="D87" s="908">
        <v>5</v>
      </c>
      <c r="E87" s="909">
        <v>2.5</v>
      </c>
      <c r="F87" s="910">
        <v>5</v>
      </c>
      <c r="G87" s="315">
        <v>8</v>
      </c>
      <c r="I87" s="312" t="s">
        <v>375</v>
      </c>
      <c r="J87" s="907">
        <v>1.5</v>
      </c>
      <c r="K87" s="908">
        <v>2</v>
      </c>
      <c r="L87" s="909">
        <v>1.5</v>
      </c>
      <c r="M87" s="910">
        <v>2</v>
      </c>
      <c r="N87" s="315">
        <v>8</v>
      </c>
      <c r="Q87" s="335">
        <f>E87</f>
        <v>2.5</v>
      </c>
      <c r="R87" s="335">
        <f>L87</f>
        <v>1.5</v>
      </c>
      <c r="S87" s="335">
        <f>E97</f>
        <v>0</v>
      </c>
      <c r="T87" s="336" t="s">
        <v>393</v>
      </c>
      <c r="V87" s="326"/>
      <c r="W87" s="333"/>
      <c r="X87" s="334"/>
    </row>
    <row r="88" spans="2:30" ht="21.75" customHeight="1">
      <c r="B88" s="314" t="s">
        <v>373</v>
      </c>
      <c r="C88" s="907"/>
      <c r="D88" s="911">
        <v>2.5</v>
      </c>
      <c r="E88" s="912">
        <v>2.5</v>
      </c>
      <c r="F88" s="911">
        <v>5</v>
      </c>
      <c r="G88" s="315">
        <v>6</v>
      </c>
      <c r="I88" s="314" t="s">
        <v>373</v>
      </c>
      <c r="J88" s="907"/>
      <c r="K88" s="911">
        <v>1.5</v>
      </c>
      <c r="L88" s="912">
        <v>1.5</v>
      </c>
      <c r="M88" s="911">
        <v>2</v>
      </c>
      <c r="N88" s="315">
        <v>6</v>
      </c>
      <c r="Q88" s="939">
        <f>E86</f>
        <v>5</v>
      </c>
      <c r="R88" s="939">
        <f>L86</f>
        <v>2</v>
      </c>
      <c r="S88" s="939">
        <f>E96</f>
        <v>0</v>
      </c>
      <c r="T88" s="940" t="s">
        <v>394</v>
      </c>
      <c r="V88" s="326"/>
      <c r="W88" s="326"/>
    </row>
    <row r="89" spans="2:30" ht="21.75" customHeight="1">
      <c r="B89" s="314" t="s">
        <v>373</v>
      </c>
      <c r="C89" s="907">
        <v>2.5</v>
      </c>
      <c r="D89" s="911">
        <v>5</v>
      </c>
      <c r="E89" s="907"/>
      <c r="F89" s="911">
        <v>2.5</v>
      </c>
      <c r="G89" s="315">
        <v>4</v>
      </c>
      <c r="I89" s="314" t="s">
        <v>373</v>
      </c>
      <c r="J89" s="907">
        <v>1.5</v>
      </c>
      <c r="K89" s="911">
        <v>2</v>
      </c>
      <c r="L89" s="907"/>
      <c r="M89" s="911">
        <v>1.5</v>
      </c>
      <c r="N89" s="315">
        <v>4</v>
      </c>
      <c r="P89" s="941"/>
      <c r="Q89" s="942" t="s">
        <v>1004</v>
      </c>
      <c r="R89" s="942" t="s">
        <v>1004</v>
      </c>
      <c r="S89" s="942" t="s">
        <v>1004</v>
      </c>
      <c r="T89" s="943" t="s">
        <v>1004</v>
      </c>
    </row>
    <row r="90" spans="2:30" ht="21.75" customHeight="1" thickBot="1">
      <c r="B90" s="316" t="s">
        <v>375</v>
      </c>
      <c r="C90" s="913"/>
      <c r="D90" s="914">
        <v>2.5</v>
      </c>
      <c r="E90" s="913"/>
      <c r="F90" s="914">
        <v>2.5</v>
      </c>
      <c r="G90" s="317">
        <v>2</v>
      </c>
      <c r="I90" s="316" t="s">
        <v>375</v>
      </c>
      <c r="J90" s="913"/>
      <c r="K90" s="914">
        <v>1.5</v>
      </c>
      <c r="L90" s="913"/>
      <c r="M90" s="914">
        <v>1.5</v>
      </c>
      <c r="N90" s="317">
        <v>2</v>
      </c>
      <c r="Q90" s="154" t="s">
        <v>395</v>
      </c>
    </row>
    <row r="91" spans="2:30" ht="21.75" customHeight="1">
      <c r="B91" s="320"/>
      <c r="Q91" s="337" t="s">
        <v>780</v>
      </c>
      <c r="R91" s="337" t="s">
        <v>781</v>
      </c>
      <c r="S91" s="328" t="s">
        <v>396</v>
      </c>
      <c r="T91" s="328" t="s">
        <v>282</v>
      </c>
    </row>
    <row r="92" spans="2:30" ht="21.75" customHeight="1">
      <c r="B92" s="198"/>
      <c r="C92" s="326"/>
      <c r="D92" s="326"/>
      <c r="E92" s="326"/>
      <c r="F92" s="326"/>
      <c r="G92" s="326"/>
      <c r="J92" s="362" t="s">
        <v>405</v>
      </c>
      <c r="K92" s="363"/>
      <c r="L92" s="363"/>
      <c r="Q92" s="328" t="s">
        <v>394</v>
      </c>
      <c r="R92" s="328" t="s">
        <v>394</v>
      </c>
      <c r="S92" s="338" t="str">
        <f t="shared" ref="S92:S103" si="0">Q92&amp;R92</f>
        <v>○○</v>
      </c>
      <c r="T92" s="332">
        <v>10</v>
      </c>
    </row>
    <row r="93" spans="2:30" ht="21.75" customHeight="1">
      <c r="B93" s="201"/>
      <c r="C93" s="201"/>
      <c r="D93" s="201"/>
      <c r="E93" s="201"/>
      <c r="F93" s="201"/>
      <c r="G93" s="373"/>
      <c r="I93" s="1330" t="s">
        <v>408</v>
      </c>
      <c r="J93" s="1331">
        <f>'３．志願倍率（部門）'!$I$13</f>
        <v>2024</v>
      </c>
      <c r="K93" s="1331">
        <f>'３．志願倍率（部門）'!$J$13</f>
        <v>2025</v>
      </c>
      <c r="L93" s="1327" t="s">
        <v>406</v>
      </c>
      <c r="Q93" s="339" t="s">
        <v>397</v>
      </c>
      <c r="R93" s="339" t="s">
        <v>398</v>
      </c>
      <c r="S93" s="340" t="str">
        <f t="shared" si="0"/>
        <v>△○</v>
      </c>
      <c r="T93" s="341">
        <v>8</v>
      </c>
    </row>
    <row r="94" spans="2:30" ht="21.75" customHeight="1">
      <c r="B94" s="201"/>
      <c r="C94" s="375"/>
      <c r="D94" s="375"/>
      <c r="E94" s="375"/>
      <c r="F94" s="375"/>
      <c r="G94" s="373"/>
      <c r="I94" s="1330"/>
      <c r="J94" s="1331"/>
      <c r="K94" s="1331"/>
      <c r="L94" s="1327"/>
      <c r="Q94" s="339" t="s">
        <v>393</v>
      </c>
      <c r="R94" s="339" t="s">
        <v>393</v>
      </c>
      <c r="S94" s="340" t="str">
        <f t="shared" si="0"/>
        <v>△△</v>
      </c>
      <c r="T94" s="341">
        <v>8</v>
      </c>
    </row>
    <row r="95" spans="2:30" ht="21.75" customHeight="1">
      <c r="B95" s="201"/>
      <c r="C95" s="201"/>
      <c r="D95" s="201"/>
      <c r="E95" s="201"/>
      <c r="F95" s="201"/>
      <c r="G95" s="373"/>
      <c r="I95" s="365" t="str">
        <f>IF('学校入力シート（要入力）'!F4="大学","A","B")</f>
        <v>B</v>
      </c>
      <c r="J95" s="364" t="str">
        <f>IF($I$95="A",LOOKUP('３．志願倍率（部門）'!$I$16,$Q$86:$Q$89,$T$86:$T$89),LOOKUP('３．志願倍率（部門）'!$I$16,$R$86:$R$89,$T$86:$T$89))</f>
        <v>-</v>
      </c>
      <c r="K95" s="364" t="str">
        <f>IF($I$95="A",LOOKUP('３．志願倍率（部門）'!$J$16,$Q$86:$Q$89,$T$86:$T$89),LOOKUP('３．志願倍率（部門）'!$J$16,$R$86:$R$89,$T$86:$T$89))</f>
        <v>-</v>
      </c>
      <c r="L95" s="364" t="str">
        <f>IF(J95="#N/A","×"&amp;K95,J95&amp;K95)</f>
        <v>--</v>
      </c>
      <c r="Q95" s="339" t="s">
        <v>399</v>
      </c>
      <c r="R95" s="339" t="s">
        <v>400</v>
      </c>
      <c r="S95" s="340" t="str">
        <f t="shared" si="0"/>
        <v>○△</v>
      </c>
      <c r="T95" s="341">
        <v>8</v>
      </c>
    </row>
    <row r="96" spans="2:30" ht="21.75" customHeight="1">
      <c r="B96" s="321"/>
      <c r="C96" s="333"/>
      <c r="D96" s="333"/>
      <c r="E96" s="333"/>
      <c r="F96" s="333"/>
      <c r="G96" s="374"/>
      <c r="Q96" s="330" t="s">
        <v>401</v>
      </c>
      <c r="R96" s="330" t="s">
        <v>399</v>
      </c>
      <c r="S96" s="342" t="str">
        <f t="shared" si="0"/>
        <v>×○</v>
      </c>
      <c r="T96" s="336">
        <v>6</v>
      </c>
    </row>
    <row r="97" spans="2:23" ht="21.75" customHeight="1">
      <c r="B97" s="321"/>
      <c r="C97" s="333"/>
      <c r="D97" s="333"/>
      <c r="E97" s="333"/>
      <c r="F97" s="333"/>
      <c r="G97" s="374"/>
      <c r="Q97" s="339" t="s">
        <v>401</v>
      </c>
      <c r="R97" s="339" t="s">
        <v>400</v>
      </c>
      <c r="S97" s="340" t="str">
        <f t="shared" si="0"/>
        <v>×△</v>
      </c>
      <c r="T97" s="341">
        <v>6</v>
      </c>
    </row>
    <row r="98" spans="2:23" ht="21.75" customHeight="1">
      <c r="B98" s="321"/>
      <c r="C98" s="333"/>
      <c r="D98" s="333"/>
      <c r="E98" s="333"/>
      <c r="F98" s="333"/>
      <c r="G98" s="374"/>
      <c r="Q98" s="339" t="s">
        <v>400</v>
      </c>
      <c r="R98" s="339" t="s">
        <v>401</v>
      </c>
      <c r="S98" s="340" t="str">
        <f t="shared" si="0"/>
        <v>△×</v>
      </c>
      <c r="T98" s="341">
        <v>4</v>
      </c>
      <c r="V98" s="343"/>
      <c r="W98" s="209"/>
    </row>
    <row r="99" spans="2:23" ht="21.75" customHeight="1">
      <c r="B99" s="321"/>
      <c r="C99" s="333"/>
      <c r="D99" s="333"/>
      <c r="E99" s="333"/>
      <c r="F99" s="333"/>
      <c r="G99" s="374"/>
      <c r="Q99" s="339" t="s">
        <v>399</v>
      </c>
      <c r="R99" s="339" t="s">
        <v>401</v>
      </c>
      <c r="S99" s="340" t="str">
        <f t="shared" si="0"/>
        <v>○×</v>
      </c>
      <c r="T99" s="341">
        <v>4</v>
      </c>
      <c r="V99" s="343"/>
      <c r="W99" s="209"/>
    </row>
    <row r="100" spans="2:23" ht="21.75" customHeight="1">
      <c r="B100" s="321"/>
      <c r="C100" s="333"/>
      <c r="D100" s="333"/>
      <c r="E100" s="333"/>
      <c r="F100" s="333"/>
      <c r="G100" s="374"/>
      <c r="Q100" s="339" t="s">
        <v>401</v>
      </c>
      <c r="R100" s="344" t="s">
        <v>401</v>
      </c>
      <c r="S100" s="345" t="str">
        <f t="shared" si="0"/>
        <v>××</v>
      </c>
      <c r="T100" s="346">
        <v>2</v>
      </c>
      <c r="V100" s="343"/>
      <c r="W100" s="209"/>
    </row>
    <row r="101" spans="2:23" ht="21.75" customHeight="1">
      <c r="B101" s="320"/>
      <c r="Q101" s="932" t="s">
        <v>1003</v>
      </c>
      <c r="R101" s="933" t="s">
        <v>394</v>
      </c>
      <c r="S101" s="934" t="str">
        <f t="shared" si="0"/>
        <v>-○</v>
      </c>
      <c r="T101" s="935">
        <v>6</v>
      </c>
    </row>
    <row r="102" spans="2:23" ht="21.75" customHeight="1">
      <c r="B102" s="322"/>
      <c r="Q102" s="933" t="s">
        <v>1003</v>
      </c>
      <c r="R102" s="933" t="s">
        <v>393</v>
      </c>
      <c r="S102" s="934" t="str">
        <f t="shared" si="0"/>
        <v>-△</v>
      </c>
      <c r="T102" s="935">
        <v>6</v>
      </c>
    </row>
    <row r="103" spans="2:23" ht="21.75" customHeight="1">
      <c r="B103" s="347" t="s">
        <v>402</v>
      </c>
      <c r="Q103" s="936" t="s">
        <v>1003</v>
      </c>
      <c r="R103" s="936" t="s">
        <v>392</v>
      </c>
      <c r="S103" s="937" t="str">
        <f t="shared" si="0"/>
        <v>-×</v>
      </c>
      <c r="T103" s="938">
        <v>4</v>
      </c>
    </row>
    <row r="104" spans="2:23" ht="21.75" customHeight="1" thickBot="1">
      <c r="B104" s="347" t="s">
        <v>403</v>
      </c>
    </row>
    <row r="105" spans="2:23" ht="21.75" customHeight="1">
      <c r="B105" s="1319" t="s">
        <v>371</v>
      </c>
      <c r="C105" s="1321" t="s">
        <v>281</v>
      </c>
      <c r="D105" s="1323" t="s">
        <v>374</v>
      </c>
      <c r="E105" s="1325" t="s">
        <v>282</v>
      </c>
      <c r="I105" s="1328"/>
      <c r="J105" s="1328" t="s">
        <v>282</v>
      </c>
      <c r="Q105" s="348"/>
      <c r="R105" s="348"/>
      <c r="S105" s="348"/>
    </row>
    <row r="106" spans="2:23" ht="21.75" customHeight="1">
      <c r="B106" s="1320"/>
      <c r="C106" s="1322"/>
      <c r="D106" s="1324"/>
      <c r="E106" s="1326"/>
      <c r="I106" s="1329"/>
      <c r="J106" s="1329"/>
      <c r="Q106" s="318"/>
      <c r="R106" s="318"/>
      <c r="S106" s="318"/>
    </row>
    <row r="107" spans="2:23" ht="21.75" customHeight="1">
      <c r="B107" s="349" t="s">
        <v>373</v>
      </c>
      <c r="C107" s="897">
        <v>1.1000000000000001</v>
      </c>
      <c r="D107" s="898"/>
      <c r="E107" s="350">
        <v>10</v>
      </c>
      <c r="I107" s="351">
        <v>-10</v>
      </c>
      <c r="J107" s="205">
        <v>2</v>
      </c>
      <c r="Q107" s="319"/>
      <c r="R107" s="319"/>
      <c r="S107" s="319"/>
    </row>
    <row r="108" spans="2:23" ht="21.75" customHeight="1">
      <c r="B108" s="314" t="s">
        <v>373</v>
      </c>
      <c r="C108" s="899">
        <v>1</v>
      </c>
      <c r="D108" s="900">
        <v>1.1000000000000001</v>
      </c>
      <c r="E108" s="315">
        <v>8</v>
      </c>
      <c r="I108" s="351">
        <f>C110</f>
        <v>0.7</v>
      </c>
      <c r="J108" s="205">
        <v>4</v>
      </c>
    </row>
    <row r="109" spans="2:23" ht="21.75" customHeight="1">
      <c r="B109" s="314" t="s">
        <v>373</v>
      </c>
      <c r="C109" s="899">
        <v>0.9</v>
      </c>
      <c r="D109" s="900">
        <v>1</v>
      </c>
      <c r="E109" s="315">
        <v>6</v>
      </c>
      <c r="I109" s="351">
        <f>C109</f>
        <v>0.9</v>
      </c>
      <c r="J109" s="205">
        <v>6</v>
      </c>
    </row>
    <row r="110" spans="2:23" ht="21.75" customHeight="1">
      <c r="B110" s="314" t="s">
        <v>373</v>
      </c>
      <c r="C110" s="899">
        <v>0.7</v>
      </c>
      <c r="D110" s="900">
        <v>0.9</v>
      </c>
      <c r="E110" s="315">
        <v>4</v>
      </c>
      <c r="I110" s="351">
        <f>C108</f>
        <v>1</v>
      </c>
      <c r="J110" s="205">
        <v>8</v>
      </c>
    </row>
    <row r="111" spans="2:23" ht="21.75" customHeight="1" thickBot="1">
      <c r="B111" s="316" t="s">
        <v>373</v>
      </c>
      <c r="C111" s="901"/>
      <c r="D111" s="902">
        <v>0.7</v>
      </c>
      <c r="E111" s="317">
        <v>2</v>
      </c>
      <c r="I111" s="351">
        <f>C107</f>
        <v>1.1000000000000001</v>
      </c>
      <c r="J111" s="205">
        <v>10</v>
      </c>
    </row>
    <row r="112" spans="2:23" ht="21.75" customHeight="1"/>
    <row r="113" ht="21" customHeight="1"/>
    <row r="114" ht="21" customHeight="1"/>
    <row r="115" ht="21" customHeight="1"/>
    <row r="116" ht="21" customHeight="1"/>
  </sheetData>
  <sheetProtection selectLockedCells="1"/>
  <mergeCells count="58">
    <mergeCell ref="B105:B106"/>
    <mergeCell ref="C105:C106"/>
    <mergeCell ref="D105:D106"/>
    <mergeCell ref="E105:E106"/>
    <mergeCell ref="L83:M83"/>
    <mergeCell ref="L93:L94"/>
    <mergeCell ref="B83:B84"/>
    <mergeCell ref="J105:J106"/>
    <mergeCell ref="I105:I106"/>
    <mergeCell ref="I93:I94"/>
    <mergeCell ref="J93:J94"/>
    <mergeCell ref="K93:K94"/>
    <mergeCell ref="N83:N84"/>
    <mergeCell ref="C84:D84"/>
    <mergeCell ref="E84:F84"/>
    <mergeCell ref="J84:K84"/>
    <mergeCell ref="L84:M84"/>
    <mergeCell ref="J83:K83"/>
    <mergeCell ref="C83:D83"/>
    <mergeCell ref="E83:F83"/>
    <mergeCell ref="G83:G84"/>
    <mergeCell ref="I83:I84"/>
    <mergeCell ref="G71:G72"/>
    <mergeCell ref="B60:B61"/>
    <mergeCell ref="C60:D60"/>
    <mergeCell ref="E60:F60"/>
    <mergeCell ref="G60:G61"/>
    <mergeCell ref="C61:D61"/>
    <mergeCell ref="E61:F61"/>
    <mergeCell ref="C72:D72"/>
    <mergeCell ref="E72:F72"/>
    <mergeCell ref="B71:B72"/>
    <mergeCell ref="C71:D71"/>
    <mergeCell ref="E71:F71"/>
    <mergeCell ref="E22:F22"/>
    <mergeCell ref="E21:F21"/>
    <mergeCell ref="G21:G22"/>
    <mergeCell ref="C21:D21"/>
    <mergeCell ref="B34:B35"/>
    <mergeCell ref="C34:D34"/>
    <mergeCell ref="E34:F34"/>
    <mergeCell ref="G34:G35"/>
    <mergeCell ref="C35:D35"/>
    <mergeCell ref="E35:F35"/>
    <mergeCell ref="B21:B22"/>
    <mergeCell ref="C22:D22"/>
    <mergeCell ref="B7:C7"/>
    <mergeCell ref="B2:C2"/>
    <mergeCell ref="B3:C3"/>
    <mergeCell ref="B4:C4"/>
    <mergeCell ref="B5:C5"/>
    <mergeCell ref="B6:C6"/>
    <mergeCell ref="B10:B11"/>
    <mergeCell ref="C10:D10"/>
    <mergeCell ref="E10:F10"/>
    <mergeCell ref="G10:G11"/>
    <mergeCell ref="C11:D11"/>
    <mergeCell ref="E11:F11"/>
  </mergeCells>
  <phoneticPr fontId="1"/>
  <printOptions horizontalCentered="1" verticalCentered="1"/>
  <pageMargins left="0.39370078740157483" right="0.39370078740157483" top="0.39370078740157483" bottom="0.39370078740157483" header="0" footer="0.19685039370078741"/>
  <pageSetup paperSize="9" scale="23" orientation="landscape" r:id="rId1"/>
  <headerFooter scaleWithDoc="0">
    <oddFooter>&amp;P / &amp;N ページ</oddFooter>
  </headerFooter>
  <rowBreaks count="1" manualBreakCount="1">
    <brk id="56" max="16383" man="1"/>
  </rowBreaks>
  <ignoredErrors>
    <ignoredError sqref="G50 G31 G47" unlockedFormula="1"/>
  </ignoredError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CCFFCC"/>
    <pageSetUpPr fitToPage="1"/>
  </sheetPr>
  <dimension ref="B2:AC54"/>
  <sheetViews>
    <sheetView showGridLines="0" zoomScaleNormal="100" zoomScaleSheetLayoutView="100" workbookViewId="0"/>
  </sheetViews>
  <sheetFormatPr defaultRowHeight="13.2"/>
  <cols>
    <col min="27" max="28" width="9" customWidth="1"/>
  </cols>
  <sheetData>
    <row r="2" spans="2:29" ht="27" customHeight="1">
      <c r="B2" s="1332" t="str" cm="1">
        <f t="array" aca="1" ref="B2" ca="1">"自 己 診 断 チ ェ ッ ク リ ス ト（大学・短期大学編） "&amp;INDIRECT("'学校入力シート（要入力）'!$J$42")&amp;"年度版"</f>
        <v>自 己 診 断 チ ェ ッ ク リ ス ト（大学・短期大学編） 2025年度版</v>
      </c>
      <c r="C2" s="1332"/>
      <c r="D2" s="1332"/>
      <c r="E2" s="1332"/>
      <c r="F2" s="1332"/>
      <c r="G2" s="1332"/>
      <c r="H2" s="1332"/>
      <c r="I2" s="1332"/>
      <c r="J2" s="1332"/>
      <c r="K2" s="1332"/>
      <c r="L2" s="1332"/>
      <c r="M2" s="1332"/>
      <c r="N2" s="1332"/>
      <c r="O2" s="1332"/>
      <c r="P2" s="1332"/>
      <c r="Q2" s="1332"/>
      <c r="R2" s="1332"/>
      <c r="S2" s="1332"/>
      <c r="AB2" s="722"/>
    </row>
    <row r="3" spans="2:29">
      <c r="B3" s="1332"/>
      <c r="C3" s="1332"/>
      <c r="D3" s="1332"/>
      <c r="E3" s="1332"/>
      <c r="F3" s="1332"/>
      <c r="G3" s="1332"/>
      <c r="H3" s="1332"/>
      <c r="I3" s="1332"/>
      <c r="J3" s="1332"/>
      <c r="K3" s="1332"/>
      <c r="L3" s="1332"/>
      <c r="M3" s="1332"/>
      <c r="N3" s="1332"/>
      <c r="O3" s="1332"/>
      <c r="P3" s="1332"/>
      <c r="Q3" s="1332"/>
      <c r="R3" s="1332"/>
      <c r="S3" s="1332"/>
    </row>
    <row r="4" spans="2:29">
      <c r="B4" s="1332"/>
      <c r="C4" s="1332"/>
      <c r="D4" s="1332"/>
      <c r="E4" s="1332"/>
      <c r="F4" s="1332"/>
      <c r="G4" s="1332"/>
      <c r="H4" s="1332"/>
      <c r="I4" s="1332"/>
      <c r="J4" s="1332"/>
      <c r="K4" s="1332"/>
      <c r="L4" s="1332"/>
      <c r="M4" s="1332"/>
      <c r="N4" s="1332"/>
      <c r="O4" s="1332"/>
      <c r="P4" s="1332"/>
      <c r="Q4" s="1332"/>
      <c r="R4" s="1332"/>
      <c r="S4" s="1332"/>
    </row>
    <row r="5" spans="2:29">
      <c r="B5" s="1332"/>
      <c r="C5" s="1332"/>
      <c r="D5" s="1332"/>
      <c r="E5" s="1332"/>
      <c r="F5" s="1332"/>
      <c r="G5" s="1332"/>
      <c r="H5" s="1332"/>
      <c r="I5" s="1332"/>
      <c r="J5" s="1332"/>
      <c r="K5" s="1332"/>
      <c r="L5" s="1332"/>
      <c r="M5" s="1332"/>
      <c r="N5" s="1332"/>
      <c r="O5" s="1332"/>
      <c r="P5" s="1332"/>
      <c r="Q5" s="1332"/>
      <c r="R5" s="1332"/>
      <c r="S5" s="1332"/>
    </row>
    <row r="6" spans="2:29">
      <c r="B6" s="1332"/>
      <c r="C6" s="1332"/>
      <c r="D6" s="1332"/>
      <c r="E6" s="1332"/>
      <c r="F6" s="1332"/>
      <c r="G6" s="1332"/>
      <c r="H6" s="1332"/>
      <c r="I6" s="1332"/>
      <c r="J6" s="1332"/>
      <c r="K6" s="1332"/>
      <c r="L6" s="1332"/>
      <c r="M6" s="1332"/>
      <c r="N6" s="1332"/>
      <c r="O6" s="1332"/>
      <c r="P6" s="1332"/>
      <c r="Q6" s="1332"/>
      <c r="R6" s="1332"/>
      <c r="S6" s="1332"/>
    </row>
    <row r="7" spans="2:29">
      <c r="AC7" s="36"/>
    </row>
    <row r="8" spans="2:29">
      <c r="AC8" s="36"/>
    </row>
    <row r="9" spans="2:29">
      <c r="AC9" s="36"/>
    </row>
    <row r="10" spans="2:29">
      <c r="AC10" s="36"/>
    </row>
    <row r="11" spans="2:29">
      <c r="AC11" s="36"/>
    </row>
    <row r="12" spans="2:29">
      <c r="AC12" s="36"/>
    </row>
    <row r="13" spans="2:29">
      <c r="AC13" s="36"/>
    </row>
    <row r="15" spans="2:29">
      <c r="AC15" s="39"/>
    </row>
    <row r="16" spans="2:29">
      <c r="AC16" s="37"/>
    </row>
    <row r="17" spans="29:29">
      <c r="AC17" s="37"/>
    </row>
    <row r="18" spans="29:29">
      <c r="AC18" s="38"/>
    </row>
    <row r="19" spans="29:29" ht="13.5" customHeight="1">
      <c r="AC19" s="39"/>
    </row>
    <row r="20" spans="29:29">
      <c r="AC20" s="37"/>
    </row>
    <row r="21" spans="29:29">
      <c r="AC21" s="39"/>
    </row>
    <row r="22" spans="29:29">
      <c r="AC22" s="37"/>
    </row>
    <row r="23" spans="29:29">
      <c r="AC23" s="38"/>
    </row>
    <row r="25" spans="29:29">
      <c r="AC25" s="36"/>
    </row>
    <row r="26" spans="29:29">
      <c r="AC26" s="36"/>
    </row>
    <row r="35" spans="2:2">
      <c r="B35" s="40"/>
    </row>
    <row r="36" spans="2:2">
      <c r="B36" s="40" t="s">
        <v>811</v>
      </c>
    </row>
    <row r="37" spans="2:2">
      <c r="B37" s="40" t="s">
        <v>810</v>
      </c>
    </row>
    <row r="38" spans="2:2">
      <c r="B38" s="40" t="s">
        <v>812</v>
      </c>
    </row>
    <row r="39" spans="2:2">
      <c r="B39" s="40" t="s">
        <v>813</v>
      </c>
    </row>
    <row r="40" spans="2:2">
      <c r="B40" s="40" t="s">
        <v>814</v>
      </c>
    </row>
    <row r="41" spans="2:2">
      <c r="B41" s="40"/>
    </row>
    <row r="42" spans="2:2">
      <c r="B42" s="41"/>
    </row>
    <row r="43" spans="2:2">
      <c r="B43" s="43"/>
    </row>
    <row r="44" spans="2:2">
      <c r="B44" s="43"/>
    </row>
    <row r="45" spans="2:2">
      <c r="B45" s="42"/>
    </row>
    <row r="46" spans="2:2">
      <c r="B46" s="41"/>
    </row>
    <row r="47" spans="2:2">
      <c r="B47" s="42"/>
    </row>
    <row r="48" spans="2:2">
      <c r="B48" s="41"/>
    </row>
    <row r="49" spans="2:2">
      <c r="B49" s="43"/>
    </row>
    <row r="50" spans="2:2">
      <c r="B50" s="40"/>
    </row>
    <row r="51" spans="2:2" ht="13.5" customHeight="1">
      <c r="B51" s="42"/>
    </row>
    <row r="54" spans="2:2">
      <c r="B54" s="36" t="s">
        <v>815</v>
      </c>
    </row>
  </sheetData>
  <mergeCells count="1">
    <mergeCell ref="B2:S6"/>
  </mergeCells>
  <phoneticPr fontId="1"/>
  <printOptions horizontalCentered="1" verticalCentered="1"/>
  <pageMargins left="0.39370078740157483" right="0.39370078740157483" top="0.39370078740157483" bottom="0.39370078740157483" header="0" footer="0.19685039370078741"/>
  <pageSetup paperSize="9" scale="80" orientation="landscape" r:id="rId1"/>
  <headerFooter scaleWithDoc="0">
    <oddFooter>&amp;P / &amp;N ページ</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CCFFCC"/>
    <pageSetUpPr fitToPage="1"/>
  </sheetPr>
  <dimension ref="A1:BY36"/>
  <sheetViews>
    <sheetView showGridLines="0" zoomScaleNormal="100" zoomScaleSheetLayoutView="100" workbookViewId="0">
      <selection sqref="A1:E2"/>
    </sheetView>
  </sheetViews>
  <sheetFormatPr defaultColWidth="2.21875" defaultRowHeight="13.2"/>
  <cols>
    <col min="1" max="1" width="2.21875" style="12"/>
    <col min="2" max="14" width="2.109375" style="12" customWidth="1"/>
    <col min="15" max="19" width="2.21875" style="14"/>
    <col min="20" max="20" width="2.21875" style="14" customWidth="1"/>
    <col min="21" max="41" width="2.21875" style="14"/>
    <col min="42" max="46" width="2.21875" style="12" customWidth="1"/>
    <col min="47" max="64" width="2.21875" style="12"/>
    <col min="65" max="65" width="2.21875" style="12" customWidth="1"/>
    <col min="66" max="67" width="2.21875" style="12"/>
    <col min="68" max="68" width="2.44140625" style="12" customWidth="1"/>
    <col min="69" max="71" width="3.6640625" style="12" customWidth="1"/>
    <col min="72" max="16384" width="2.21875" style="12"/>
  </cols>
  <sheetData>
    <row r="1" spans="1:77">
      <c r="A1" s="1345" t="s">
        <v>22</v>
      </c>
      <c r="B1" s="1346"/>
      <c r="C1" s="1346"/>
      <c r="D1" s="1346"/>
      <c r="E1" s="1347"/>
      <c r="F1" s="1351" t="str">
        <f>IF('法人入力シート（要入力）'!E4="","",'法人入力シート（要入力）'!E4)</f>
        <v/>
      </c>
      <c r="G1" s="1352"/>
      <c r="H1" s="1352"/>
      <c r="I1" s="1352"/>
      <c r="J1" s="1352"/>
      <c r="K1" s="1352"/>
      <c r="L1" s="1352"/>
      <c r="M1" s="1352"/>
      <c r="N1" s="1352"/>
      <c r="O1" s="1352"/>
      <c r="P1" s="1352"/>
      <c r="Q1" s="1352"/>
      <c r="R1" s="1352"/>
      <c r="S1" s="1352"/>
      <c r="T1" s="1352"/>
      <c r="U1" s="1352"/>
      <c r="V1" s="1352"/>
      <c r="W1" s="1353"/>
      <c r="X1" s="12"/>
      <c r="Y1" s="12"/>
      <c r="Z1" s="12"/>
      <c r="AA1" s="12"/>
      <c r="AB1" s="12"/>
      <c r="AC1" s="12"/>
      <c r="AD1" s="12"/>
      <c r="AE1" s="12"/>
      <c r="AF1" s="12"/>
      <c r="AG1" s="12"/>
      <c r="AH1" s="12"/>
      <c r="AI1" s="12"/>
      <c r="AJ1" s="12"/>
      <c r="AK1" s="12"/>
      <c r="AL1" s="12"/>
      <c r="AM1" s="12"/>
      <c r="AN1" s="12"/>
      <c r="AO1" s="12"/>
    </row>
    <row r="2" spans="1:77">
      <c r="A2" s="1348"/>
      <c r="B2" s="1349"/>
      <c r="C2" s="1349"/>
      <c r="D2" s="1349"/>
      <c r="E2" s="1350"/>
      <c r="F2" s="1354"/>
      <c r="G2" s="1355"/>
      <c r="H2" s="1355"/>
      <c r="I2" s="1355"/>
      <c r="J2" s="1355"/>
      <c r="K2" s="1355"/>
      <c r="L2" s="1355"/>
      <c r="M2" s="1355"/>
      <c r="N2" s="1355"/>
      <c r="O2" s="1355"/>
      <c r="P2" s="1355"/>
      <c r="Q2" s="1355"/>
      <c r="R2" s="1355"/>
      <c r="S2" s="1355"/>
      <c r="T2" s="1355"/>
      <c r="U2" s="1355"/>
      <c r="V2" s="1355"/>
      <c r="W2" s="1356"/>
      <c r="X2" s="12"/>
      <c r="Y2" s="12"/>
      <c r="Z2" s="12"/>
      <c r="AA2" s="12"/>
      <c r="AB2" s="12"/>
      <c r="AC2" s="12"/>
      <c r="AD2" s="12"/>
      <c r="AE2" s="12"/>
      <c r="AF2" s="12"/>
      <c r="AG2" s="12"/>
      <c r="AH2" s="12"/>
      <c r="AI2" s="12"/>
      <c r="AJ2" s="12"/>
      <c r="AK2" s="12"/>
      <c r="AL2" s="12"/>
      <c r="AM2" s="12"/>
      <c r="AN2" s="12"/>
      <c r="AO2" s="12"/>
    </row>
    <row r="3" spans="1:77" ht="13.5" customHeight="1">
      <c r="A3" s="124"/>
      <c r="B3" s="124"/>
      <c r="C3" s="124"/>
      <c r="D3" s="124"/>
      <c r="E3" s="124"/>
      <c r="F3" s="124"/>
      <c r="G3" s="124"/>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row>
    <row r="4" spans="1:77">
      <c r="A4" s="1357" t="s">
        <v>23</v>
      </c>
      <c r="B4" s="1357"/>
      <c r="C4" s="1357"/>
      <c r="D4" s="1358" t="s">
        <v>24</v>
      </c>
      <c r="E4" s="1358"/>
      <c r="F4" s="1358"/>
      <c r="G4" s="1358"/>
      <c r="H4" s="1358"/>
      <c r="I4" s="1358"/>
      <c r="J4" s="1358"/>
      <c r="K4" s="1358"/>
      <c r="L4" s="1358"/>
      <c r="M4" s="1358"/>
      <c r="N4" s="1358"/>
      <c r="O4" s="1358"/>
      <c r="P4" s="1358"/>
      <c r="Q4" s="1358"/>
      <c r="R4" s="1358"/>
      <c r="S4" s="1358"/>
      <c r="T4" s="1358"/>
      <c r="U4" s="1358"/>
      <c r="V4" s="1358"/>
      <c r="W4" s="1358"/>
      <c r="X4" s="1358"/>
      <c r="Y4" s="1358"/>
      <c r="Z4" s="1358"/>
      <c r="AA4" s="1358"/>
      <c r="AB4" s="1358"/>
      <c r="AC4" s="1358"/>
      <c r="AD4" s="1358"/>
      <c r="AE4" s="1358"/>
      <c r="AF4" s="1358"/>
      <c r="AG4" s="1358"/>
      <c r="AH4" s="1358"/>
      <c r="AI4" s="1358"/>
      <c r="AJ4" s="1358"/>
      <c r="AK4" s="1358"/>
      <c r="AL4" s="1358"/>
      <c r="AM4" s="1358"/>
      <c r="AN4" s="1358"/>
      <c r="AO4" s="1358"/>
      <c r="AP4" s="1358"/>
      <c r="AQ4" s="1358"/>
      <c r="AR4" s="1358"/>
      <c r="AS4" s="1358"/>
      <c r="AT4" s="1358"/>
      <c r="AU4" s="1358"/>
      <c r="AV4" s="1358"/>
      <c r="AW4" s="1358"/>
      <c r="AX4" s="1358"/>
      <c r="AY4" s="1358"/>
      <c r="AZ4" s="1358"/>
      <c r="BA4" s="1358"/>
      <c r="BB4" s="1358"/>
      <c r="BC4" s="1358"/>
      <c r="BD4" s="1358"/>
      <c r="BE4" s="1358"/>
    </row>
    <row r="5" spans="1:77">
      <c r="A5" s="1357"/>
      <c r="B5" s="1357"/>
      <c r="C5" s="1357"/>
      <c r="D5" s="1358"/>
      <c r="E5" s="1358"/>
      <c r="F5" s="1358"/>
      <c r="G5" s="1358"/>
      <c r="H5" s="1358"/>
      <c r="I5" s="1358"/>
      <c r="J5" s="1358"/>
      <c r="K5" s="1358"/>
      <c r="L5" s="1358"/>
      <c r="M5" s="1358"/>
      <c r="N5" s="1358"/>
      <c r="O5" s="1358"/>
      <c r="P5" s="1358"/>
      <c r="Q5" s="1358"/>
      <c r="R5" s="1358"/>
      <c r="S5" s="1358"/>
      <c r="T5" s="1358"/>
      <c r="U5" s="1358"/>
      <c r="V5" s="1358"/>
      <c r="W5" s="1358"/>
      <c r="X5" s="1358"/>
      <c r="Y5" s="1358"/>
      <c r="Z5" s="1358"/>
      <c r="AA5" s="1358"/>
      <c r="AB5" s="1358"/>
      <c r="AC5" s="1358"/>
      <c r="AD5" s="1358"/>
      <c r="AE5" s="1358"/>
      <c r="AF5" s="1358"/>
      <c r="AG5" s="1358"/>
      <c r="AH5" s="1358"/>
      <c r="AI5" s="1358"/>
      <c r="AJ5" s="1358"/>
      <c r="AK5" s="1358"/>
      <c r="AL5" s="1358"/>
      <c r="AM5" s="1358"/>
      <c r="AN5" s="1358"/>
      <c r="AO5" s="1358"/>
      <c r="AP5" s="1358"/>
      <c r="AQ5" s="1358"/>
      <c r="AR5" s="1358"/>
      <c r="AS5" s="1358"/>
      <c r="AT5" s="1358"/>
      <c r="AU5" s="1358"/>
      <c r="AV5" s="1358"/>
      <c r="AW5" s="1358"/>
      <c r="AX5" s="1358"/>
      <c r="AY5" s="1358"/>
      <c r="AZ5" s="1358"/>
      <c r="BA5" s="1358"/>
      <c r="BB5" s="1358"/>
      <c r="BC5" s="1358"/>
      <c r="BD5" s="1358"/>
      <c r="BE5" s="1358"/>
    </row>
    <row r="6" spans="1:77" ht="13.5" customHeight="1">
      <c r="A6" s="1358" t="s">
        <v>25</v>
      </c>
      <c r="B6" s="1358"/>
      <c r="C6" s="1358"/>
      <c r="D6" s="1358"/>
      <c r="E6" s="1358"/>
      <c r="F6" s="1358"/>
      <c r="G6" s="1358"/>
      <c r="H6" s="1358"/>
      <c r="I6" s="1358"/>
      <c r="J6" s="1358"/>
      <c r="K6" s="1358"/>
      <c r="L6" s="1358"/>
      <c r="M6" s="1358"/>
      <c r="N6" s="1358"/>
      <c r="O6" s="1358"/>
      <c r="P6" s="1358"/>
      <c r="Q6" s="1358"/>
      <c r="R6" s="1358"/>
      <c r="S6" s="1358"/>
      <c r="T6" s="1358"/>
      <c r="U6" s="1358"/>
      <c r="V6" s="1358"/>
      <c r="W6" s="1358"/>
      <c r="X6" s="1358"/>
      <c r="Y6" s="1358"/>
      <c r="Z6" s="1358"/>
      <c r="AA6" s="1358"/>
      <c r="AB6" s="1358"/>
      <c r="AC6" s="1358"/>
      <c r="AD6" s="1358"/>
      <c r="AE6" s="1358"/>
      <c r="AF6" s="1358"/>
      <c r="AG6" s="1358"/>
      <c r="AH6" s="1358"/>
      <c r="AI6" s="1358"/>
      <c r="AJ6" s="1358"/>
      <c r="AK6" s="1358"/>
      <c r="AL6" s="1358"/>
      <c r="AM6" s="1358"/>
      <c r="AN6" s="1358"/>
      <c r="AO6" s="1358"/>
      <c r="AP6" s="1358"/>
      <c r="AQ6" s="1358"/>
      <c r="AR6" s="1358"/>
      <c r="AS6" s="1358"/>
      <c r="AT6" s="1358"/>
      <c r="AU6" s="1358"/>
      <c r="AV6" s="1358"/>
      <c r="AW6" s="1358"/>
      <c r="AX6" s="1358"/>
      <c r="AY6" s="1358"/>
      <c r="AZ6" s="1358"/>
      <c r="BA6" s="1358"/>
      <c r="BB6" s="1358"/>
      <c r="BC6" s="1358"/>
      <c r="BD6" s="1358"/>
      <c r="BE6" s="1358"/>
    </row>
    <row r="7" spans="1:77" ht="13.5" customHeight="1">
      <c r="A7" s="1358"/>
      <c r="B7" s="1358"/>
      <c r="C7" s="1358"/>
      <c r="D7" s="1358"/>
      <c r="E7" s="1358"/>
      <c r="F7" s="1358"/>
      <c r="G7" s="1358"/>
      <c r="H7" s="1358"/>
      <c r="I7" s="1358"/>
      <c r="J7" s="1358"/>
      <c r="K7" s="1358"/>
      <c r="L7" s="1358"/>
      <c r="M7" s="1358"/>
      <c r="N7" s="1358"/>
      <c r="O7" s="1358"/>
      <c r="P7" s="1358"/>
      <c r="Q7" s="1358"/>
      <c r="R7" s="1358"/>
      <c r="S7" s="1358"/>
      <c r="T7" s="1358"/>
      <c r="U7" s="1358"/>
      <c r="V7" s="1358"/>
      <c r="W7" s="1358"/>
      <c r="X7" s="1358"/>
      <c r="Y7" s="1358"/>
      <c r="Z7" s="1358"/>
      <c r="AA7" s="1358"/>
      <c r="AB7" s="1358"/>
      <c r="AC7" s="1358"/>
      <c r="AD7" s="1358"/>
      <c r="AE7" s="1358"/>
      <c r="AF7" s="1358"/>
      <c r="AG7" s="1358"/>
      <c r="AH7" s="1358"/>
      <c r="AI7" s="1358"/>
      <c r="AJ7" s="1358"/>
      <c r="AK7" s="1358"/>
      <c r="AL7" s="1358"/>
      <c r="AM7" s="1358"/>
      <c r="AN7" s="1358"/>
      <c r="AO7" s="1358"/>
      <c r="AP7" s="1358"/>
      <c r="AQ7" s="1358"/>
      <c r="AR7" s="1358"/>
      <c r="AS7" s="1358"/>
      <c r="AT7" s="1358"/>
      <c r="AU7" s="1358"/>
      <c r="AV7" s="1358"/>
      <c r="AW7" s="1358"/>
      <c r="AX7" s="1358"/>
      <c r="AY7" s="1358"/>
      <c r="AZ7" s="1358"/>
      <c r="BA7" s="1358"/>
      <c r="BB7" s="1358"/>
      <c r="BC7" s="1358"/>
      <c r="BD7" s="1358"/>
      <c r="BE7" s="1358"/>
      <c r="BX7" s="1494"/>
      <c r="BY7" s="1494"/>
    </row>
    <row r="8" spans="1:77" ht="13.5" customHeight="1">
      <c r="A8" s="1359" t="s">
        <v>26</v>
      </c>
      <c r="B8" s="1360"/>
      <c r="C8" s="1360"/>
      <c r="D8" s="1360"/>
      <c r="E8" s="1360"/>
      <c r="F8" s="1360"/>
      <c r="G8" s="1360"/>
      <c r="H8" s="1360"/>
      <c r="I8" s="1360"/>
      <c r="J8" s="1360"/>
      <c r="K8" s="1360"/>
      <c r="L8" s="1360"/>
      <c r="M8" s="1360"/>
      <c r="N8" s="1361"/>
      <c r="O8" s="1368">
        <f>'法人入力シート（要入力）'!$D$11</f>
        <v>2020</v>
      </c>
      <c r="P8" s="1368"/>
      <c r="Q8" s="1368"/>
      <c r="R8" s="1368">
        <f>'法人入力シート（要入力）'!$E$11</f>
        <v>2021</v>
      </c>
      <c r="S8" s="1368"/>
      <c r="T8" s="1368"/>
      <c r="U8" s="1368">
        <f>'法人入力シート（要入力）'!$F$11</f>
        <v>2022</v>
      </c>
      <c r="V8" s="1368"/>
      <c r="W8" s="1368"/>
      <c r="X8" s="1368">
        <f>'法人入力シート（要入力）'!$G$11</f>
        <v>2023</v>
      </c>
      <c r="Y8" s="1368"/>
      <c r="Z8" s="1368"/>
      <c r="AA8" s="1368">
        <f>'法人入力シート（要入力）'!$H$11</f>
        <v>2024</v>
      </c>
      <c r="AB8" s="1368"/>
      <c r="AC8" s="1371"/>
      <c r="AD8" s="1374" t="str">
        <f>"増減"&amp;$AA$8&amp;"-"&amp;$O$8</f>
        <v>増減2024-2020</v>
      </c>
      <c r="AE8" s="1375"/>
      <c r="AF8" s="1376"/>
      <c r="AG8" s="1383" t="str">
        <f>"伸び率/"&amp;$O$8</f>
        <v>伸び率/2020</v>
      </c>
      <c r="AH8" s="1384"/>
      <c r="AI8" s="1385"/>
      <c r="AJ8" s="1375" t="s">
        <v>99</v>
      </c>
      <c r="AK8" s="1392"/>
      <c r="AL8" s="1397" t="s">
        <v>100</v>
      </c>
      <c r="AM8" s="1392"/>
      <c r="AN8" s="1400" t="s">
        <v>101</v>
      </c>
      <c r="AO8" s="1401"/>
      <c r="AT8" s="44"/>
      <c r="AU8" s="44"/>
      <c r="AV8" s="44"/>
      <c r="AW8" s="44"/>
      <c r="AX8" s="44"/>
      <c r="BB8" s="44"/>
      <c r="BC8" s="44"/>
      <c r="BD8" s="44"/>
      <c r="BE8" s="44"/>
      <c r="BF8" s="44"/>
      <c r="BG8" s="44"/>
      <c r="BH8" s="44"/>
      <c r="BI8" s="833"/>
      <c r="BJ8" s="833"/>
      <c r="BK8" s="833"/>
      <c r="BL8" s="833"/>
      <c r="BM8" s="833"/>
      <c r="BP8" s="181"/>
      <c r="BQ8" s="182" t="s">
        <v>272</v>
      </c>
      <c r="BR8" s="183" t="s">
        <v>273</v>
      </c>
      <c r="BS8" s="184" t="s">
        <v>274</v>
      </c>
      <c r="BX8" s="1494"/>
      <c r="BY8" s="1494"/>
    </row>
    <row r="9" spans="1:77" ht="13.5" customHeight="1">
      <c r="A9" s="1362"/>
      <c r="B9" s="1363"/>
      <c r="C9" s="1363"/>
      <c r="D9" s="1363"/>
      <c r="E9" s="1363"/>
      <c r="F9" s="1363"/>
      <c r="G9" s="1363"/>
      <c r="H9" s="1363"/>
      <c r="I9" s="1363"/>
      <c r="J9" s="1363"/>
      <c r="K9" s="1363"/>
      <c r="L9" s="1363"/>
      <c r="M9" s="1363"/>
      <c r="N9" s="1364"/>
      <c r="O9" s="1369"/>
      <c r="P9" s="1369"/>
      <c r="Q9" s="1369"/>
      <c r="R9" s="1369"/>
      <c r="S9" s="1369"/>
      <c r="T9" s="1369"/>
      <c r="U9" s="1369"/>
      <c r="V9" s="1369"/>
      <c r="W9" s="1369"/>
      <c r="X9" s="1369"/>
      <c r="Y9" s="1369"/>
      <c r="Z9" s="1369"/>
      <c r="AA9" s="1369"/>
      <c r="AB9" s="1369"/>
      <c r="AC9" s="1372"/>
      <c r="AD9" s="1377"/>
      <c r="AE9" s="1378"/>
      <c r="AF9" s="1379"/>
      <c r="AG9" s="1386"/>
      <c r="AH9" s="1387"/>
      <c r="AI9" s="1388"/>
      <c r="AJ9" s="1393"/>
      <c r="AK9" s="1394"/>
      <c r="AL9" s="1398"/>
      <c r="AM9" s="1394"/>
      <c r="AN9" s="1401"/>
      <c r="AO9" s="1401"/>
      <c r="BB9" s="45"/>
      <c r="BC9" s="45"/>
      <c r="BD9" s="45"/>
      <c r="BE9" s="45"/>
      <c r="BF9" s="45"/>
      <c r="BG9" s="45"/>
      <c r="BH9" s="45"/>
      <c r="BI9" s="45"/>
      <c r="BJ9" s="45"/>
      <c r="BK9" s="45"/>
      <c r="BL9" s="45"/>
      <c r="BM9" s="45"/>
      <c r="BP9" s="181" t="s">
        <v>275</v>
      </c>
      <c r="BQ9" s="185" t="str">
        <f>AJ12</f>
        <v>－</v>
      </c>
      <c r="BR9" s="186" t="str">
        <f>AL12</f>
        <v>－</v>
      </c>
      <c r="BS9" s="186" t="str">
        <f ca="1">AN12</f>
        <v>－</v>
      </c>
      <c r="BX9" s="1494"/>
      <c r="BY9" s="1494"/>
    </row>
    <row r="10" spans="1:77" ht="13.5" customHeight="1">
      <c r="A10" s="1365"/>
      <c r="B10" s="1366"/>
      <c r="C10" s="1366"/>
      <c r="D10" s="1366"/>
      <c r="E10" s="1366"/>
      <c r="F10" s="1366"/>
      <c r="G10" s="1366"/>
      <c r="H10" s="1366"/>
      <c r="I10" s="1366"/>
      <c r="J10" s="1366"/>
      <c r="K10" s="1366"/>
      <c r="L10" s="1366"/>
      <c r="M10" s="1366"/>
      <c r="N10" s="1367"/>
      <c r="O10" s="1370"/>
      <c r="P10" s="1370"/>
      <c r="Q10" s="1370"/>
      <c r="R10" s="1370"/>
      <c r="S10" s="1370"/>
      <c r="T10" s="1370"/>
      <c r="U10" s="1370"/>
      <c r="V10" s="1370"/>
      <c r="W10" s="1370"/>
      <c r="X10" s="1370"/>
      <c r="Y10" s="1370"/>
      <c r="Z10" s="1370"/>
      <c r="AA10" s="1370"/>
      <c r="AB10" s="1370"/>
      <c r="AC10" s="1373"/>
      <c r="AD10" s="1380"/>
      <c r="AE10" s="1381"/>
      <c r="AF10" s="1382"/>
      <c r="AG10" s="1389"/>
      <c r="AH10" s="1390"/>
      <c r="AI10" s="1391"/>
      <c r="AJ10" s="1395"/>
      <c r="AK10" s="1396"/>
      <c r="AL10" s="1399"/>
      <c r="AM10" s="1396"/>
      <c r="AN10" s="1401"/>
      <c r="AO10" s="1401"/>
      <c r="BB10" s="45"/>
      <c r="BC10" s="45"/>
      <c r="BD10" s="45"/>
      <c r="BE10" s="45"/>
      <c r="BF10" s="45"/>
      <c r="BG10" s="45"/>
      <c r="BH10" s="45"/>
      <c r="BI10" s="45"/>
      <c r="BJ10" s="45"/>
      <c r="BK10" s="45"/>
      <c r="BL10" s="45"/>
      <c r="BM10" s="45"/>
      <c r="BP10" s="181" t="s">
        <v>276</v>
      </c>
      <c r="BQ10" s="187" t="str">
        <f>AJ14</f>
        <v>－</v>
      </c>
      <c r="BR10" s="188" t="str">
        <f>AL14</f>
        <v>－</v>
      </c>
      <c r="BS10" s="188" t="str">
        <f ca="1">AN14</f>
        <v>－</v>
      </c>
    </row>
    <row r="11" spans="1:77" ht="15.9" customHeight="1">
      <c r="A11" s="540" t="s">
        <v>693</v>
      </c>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7"/>
      <c r="BB11" s="46"/>
      <c r="BC11" s="46"/>
      <c r="BD11" s="46"/>
      <c r="BE11" s="46"/>
      <c r="BF11" s="46"/>
      <c r="BG11" s="46"/>
      <c r="BH11" s="46"/>
      <c r="BI11" s="46"/>
      <c r="BJ11" s="46"/>
      <c r="BK11" s="46"/>
      <c r="BL11" s="46"/>
      <c r="BM11" s="46"/>
      <c r="BP11" s="181" t="s">
        <v>277</v>
      </c>
      <c r="BQ11" s="187" t="str">
        <f>AJ19</f>
        <v>－</v>
      </c>
      <c r="BR11" s="188" t="str">
        <f>AL19</f>
        <v>－</v>
      </c>
      <c r="BS11" s="188" t="str">
        <f ca="1">AN19</f>
        <v>－</v>
      </c>
    </row>
    <row r="12" spans="1:77" s="14" customFormat="1" ht="15.9" customHeight="1">
      <c r="A12" s="18"/>
      <c r="B12" s="1333" t="s">
        <v>831</v>
      </c>
      <c r="C12" s="1334"/>
      <c r="D12" s="1334"/>
      <c r="E12" s="1334"/>
      <c r="F12" s="1334"/>
      <c r="G12" s="1334"/>
      <c r="H12" s="1334"/>
      <c r="I12" s="1334"/>
      <c r="J12" s="1334"/>
      <c r="K12" s="1334"/>
      <c r="L12" s="1334"/>
      <c r="M12" s="1334"/>
      <c r="N12" s="1335"/>
      <c r="O12" s="1402" t="str">
        <f>'１．経常収支差額比率（法人）'!F15</f>
        <v>－</v>
      </c>
      <c r="P12" s="1403"/>
      <c r="Q12" s="1404"/>
      <c r="R12" s="1402" t="str">
        <f>'１．経常収支差額比率（法人）'!G15</f>
        <v>－</v>
      </c>
      <c r="S12" s="1403"/>
      <c r="T12" s="1404"/>
      <c r="U12" s="1402" t="str">
        <f>'１．経常収支差額比率（法人）'!H15</f>
        <v>－</v>
      </c>
      <c r="V12" s="1403"/>
      <c r="W12" s="1404"/>
      <c r="X12" s="1402" t="str">
        <f>'１．経常収支差額比率（法人）'!I15</f>
        <v>－</v>
      </c>
      <c r="Y12" s="1403"/>
      <c r="Z12" s="1404"/>
      <c r="AA12" s="1402" t="str">
        <f>'１．経常収支差額比率（法人）'!J15</f>
        <v>－</v>
      </c>
      <c r="AB12" s="1403"/>
      <c r="AC12" s="1403"/>
      <c r="AD12" s="1430" t="str">
        <f>'１．経常収支差額比率（法人）'!K15</f>
        <v>－</v>
      </c>
      <c r="AE12" s="1431"/>
      <c r="AF12" s="1432"/>
      <c r="AG12" s="1455"/>
      <c r="AH12" s="1456"/>
      <c r="AI12" s="1457"/>
      <c r="AJ12" s="1408" t="str">
        <f>'１．経常収支差額比率（法人）'!M15</f>
        <v>－</v>
      </c>
      <c r="AK12" s="1409"/>
      <c r="AL12" s="1412" t="str">
        <f>'１．経常収支差額比率（法人）'!N15</f>
        <v>－</v>
      </c>
      <c r="AM12" s="1409"/>
      <c r="AN12" s="1412" t="str">
        <f ca="1">'１．経常収支差額比率（法人）'!O15</f>
        <v>－</v>
      </c>
      <c r="AO12" s="1409"/>
      <c r="AP12" s="13"/>
      <c r="AQ12" s="13"/>
      <c r="AR12" s="13"/>
      <c r="BB12" s="46"/>
      <c r="BC12" s="46"/>
      <c r="BD12" s="46"/>
      <c r="BE12" s="46"/>
      <c r="BF12" s="46"/>
      <c r="BG12" s="46"/>
      <c r="BH12" s="46"/>
      <c r="BI12" s="46"/>
      <c r="BJ12" s="46"/>
      <c r="BK12" s="46"/>
      <c r="BL12" s="46"/>
      <c r="BM12" s="46"/>
      <c r="BP12" s="189" t="s">
        <v>278</v>
      </c>
      <c r="BQ12" s="187" t="str">
        <f>AJ22</f>
        <v>－</v>
      </c>
      <c r="BR12" s="188" t="str">
        <f>AL22</f>
        <v>－</v>
      </c>
      <c r="BS12" s="188" t="str">
        <f ca="1">AN22</f>
        <v>－</v>
      </c>
    </row>
    <row r="13" spans="1:77" s="14" customFormat="1" ht="15.9" customHeight="1">
      <c r="A13" s="18"/>
      <c r="B13" s="1336"/>
      <c r="C13" s="1337"/>
      <c r="D13" s="1337"/>
      <c r="E13" s="1337"/>
      <c r="F13" s="1337"/>
      <c r="G13" s="1337"/>
      <c r="H13" s="1337"/>
      <c r="I13" s="1337"/>
      <c r="J13" s="1337"/>
      <c r="K13" s="1337"/>
      <c r="L13" s="1337"/>
      <c r="M13" s="1337"/>
      <c r="N13" s="1338"/>
      <c r="O13" s="1405"/>
      <c r="P13" s="1406"/>
      <c r="Q13" s="1407"/>
      <c r="R13" s="1405"/>
      <c r="S13" s="1406"/>
      <c r="T13" s="1407"/>
      <c r="U13" s="1405"/>
      <c r="V13" s="1406"/>
      <c r="W13" s="1407"/>
      <c r="X13" s="1405"/>
      <c r="Y13" s="1406"/>
      <c r="Z13" s="1407"/>
      <c r="AA13" s="1405"/>
      <c r="AB13" s="1406"/>
      <c r="AC13" s="1406"/>
      <c r="AD13" s="1433"/>
      <c r="AE13" s="1434"/>
      <c r="AF13" s="1435"/>
      <c r="AG13" s="1458"/>
      <c r="AH13" s="1459"/>
      <c r="AI13" s="1460"/>
      <c r="AJ13" s="1442"/>
      <c r="AK13" s="1414"/>
      <c r="AL13" s="1413"/>
      <c r="AM13" s="1414"/>
      <c r="AN13" s="1413"/>
      <c r="AO13" s="1414"/>
      <c r="AP13" s="13"/>
      <c r="AQ13" s="13"/>
      <c r="AR13" s="13"/>
      <c r="BP13" s="189" t="s">
        <v>279</v>
      </c>
      <c r="BQ13" s="190" t="str">
        <f>AJ31</f>
        <v>－</v>
      </c>
      <c r="BR13" s="191" t="str">
        <f>AL31</f>
        <v>－</v>
      </c>
      <c r="BS13" s="191" t="str">
        <f ca="1">AN31</f>
        <v>－</v>
      </c>
    </row>
    <row r="14" spans="1:77" s="14" customFormat="1" ht="15.9" customHeight="1">
      <c r="A14" s="18"/>
      <c r="B14" s="1333" t="s">
        <v>816</v>
      </c>
      <c r="C14" s="1334"/>
      <c r="D14" s="1334"/>
      <c r="E14" s="1334"/>
      <c r="F14" s="1334"/>
      <c r="G14" s="1334"/>
      <c r="H14" s="1334"/>
      <c r="I14" s="1334"/>
      <c r="J14" s="1334"/>
      <c r="K14" s="1334"/>
      <c r="L14" s="1334"/>
      <c r="M14" s="1334"/>
      <c r="N14" s="1335"/>
      <c r="O14" s="1339" t="str">
        <f>'２．人件費比率（法人）'!F16</f>
        <v>－</v>
      </c>
      <c r="P14" s="1340"/>
      <c r="Q14" s="1341"/>
      <c r="R14" s="1339" t="str">
        <f>'２．人件費比率（法人）'!G16</f>
        <v>－</v>
      </c>
      <c r="S14" s="1340"/>
      <c r="T14" s="1341"/>
      <c r="U14" s="1339" t="str">
        <f>'２．人件費比率（法人）'!H16</f>
        <v>－</v>
      </c>
      <c r="V14" s="1340"/>
      <c r="W14" s="1341"/>
      <c r="X14" s="1339" t="str">
        <f>'２．人件費比率（法人）'!I16</f>
        <v>－</v>
      </c>
      <c r="Y14" s="1340"/>
      <c r="Z14" s="1341"/>
      <c r="AA14" s="1339" t="str">
        <f>'２．人件費比率（法人）'!J16</f>
        <v>－</v>
      </c>
      <c r="AB14" s="1340"/>
      <c r="AC14" s="1340"/>
      <c r="AD14" s="1430" t="str">
        <f>'２．人件費比率（法人）'!K16</f>
        <v>－</v>
      </c>
      <c r="AE14" s="1431"/>
      <c r="AF14" s="1432"/>
      <c r="AG14" s="1436"/>
      <c r="AH14" s="1437"/>
      <c r="AI14" s="1438"/>
      <c r="AJ14" s="1408" t="str">
        <f>'２．人件費比率（法人）'!M16</f>
        <v>－</v>
      </c>
      <c r="AK14" s="1409"/>
      <c r="AL14" s="1412" t="str">
        <f>'２．人件費比率（法人）'!N16</f>
        <v>－</v>
      </c>
      <c r="AM14" s="1409"/>
      <c r="AN14" s="1412" t="str">
        <f ca="1">'２．人件費比率（法人）'!O16</f>
        <v>－</v>
      </c>
      <c r="AO14" s="1409"/>
      <c r="AP14" s="13"/>
      <c r="AQ14" s="13"/>
      <c r="AR14" s="13"/>
    </row>
    <row r="15" spans="1:77" s="14" customFormat="1" ht="15.9" customHeight="1">
      <c r="A15" s="18"/>
      <c r="B15" s="1336"/>
      <c r="C15" s="1337"/>
      <c r="D15" s="1337"/>
      <c r="E15" s="1337"/>
      <c r="F15" s="1337"/>
      <c r="G15" s="1337"/>
      <c r="H15" s="1337"/>
      <c r="I15" s="1337"/>
      <c r="J15" s="1337"/>
      <c r="K15" s="1337"/>
      <c r="L15" s="1337"/>
      <c r="M15" s="1337"/>
      <c r="N15" s="1338"/>
      <c r="O15" s="1342"/>
      <c r="P15" s="1343"/>
      <c r="Q15" s="1344"/>
      <c r="R15" s="1342"/>
      <c r="S15" s="1343"/>
      <c r="T15" s="1344"/>
      <c r="U15" s="1342"/>
      <c r="V15" s="1343"/>
      <c r="W15" s="1344"/>
      <c r="X15" s="1342"/>
      <c r="Y15" s="1343"/>
      <c r="Z15" s="1344"/>
      <c r="AA15" s="1342"/>
      <c r="AB15" s="1343"/>
      <c r="AC15" s="1343"/>
      <c r="AD15" s="1433"/>
      <c r="AE15" s="1434"/>
      <c r="AF15" s="1435"/>
      <c r="AG15" s="1439"/>
      <c r="AH15" s="1440"/>
      <c r="AI15" s="1441"/>
      <c r="AJ15" s="1442"/>
      <c r="AK15" s="1414"/>
      <c r="AL15" s="1413"/>
      <c r="AM15" s="1414"/>
      <c r="AN15" s="1413"/>
      <c r="AO15" s="1414"/>
      <c r="AP15" s="13"/>
      <c r="AQ15" s="13"/>
      <c r="AR15" s="13"/>
    </row>
    <row r="16" spans="1:77" s="14" customFormat="1" ht="15.9" customHeight="1">
      <c r="A16" s="18"/>
      <c r="B16" s="1421" t="s">
        <v>61</v>
      </c>
      <c r="C16" s="1422"/>
      <c r="D16" s="1422"/>
      <c r="E16" s="1422"/>
      <c r="F16" s="1422"/>
      <c r="G16" s="1422"/>
      <c r="H16" s="1422"/>
      <c r="I16" s="1422"/>
      <c r="J16" s="1422"/>
      <c r="K16" s="1422"/>
      <c r="L16" s="1422"/>
      <c r="M16" s="1422"/>
      <c r="N16" s="1423"/>
      <c r="O16" s="1339" t="str">
        <f>'３．人件費依存率（法人）'!F16</f>
        <v>－</v>
      </c>
      <c r="P16" s="1340"/>
      <c r="Q16" s="1341"/>
      <c r="R16" s="1339" t="str">
        <f>'３．人件費依存率（法人）'!G16</f>
        <v>－</v>
      </c>
      <c r="S16" s="1340"/>
      <c r="T16" s="1341"/>
      <c r="U16" s="1339" t="str">
        <f>'３．人件費依存率（法人）'!H16</f>
        <v>－</v>
      </c>
      <c r="V16" s="1340"/>
      <c r="W16" s="1341"/>
      <c r="X16" s="1339" t="str">
        <f>'３．人件費依存率（法人）'!I16</f>
        <v>－</v>
      </c>
      <c r="Y16" s="1340"/>
      <c r="Z16" s="1341"/>
      <c r="AA16" s="1339" t="str">
        <f>'３．人件費依存率（法人）'!J16</f>
        <v>－</v>
      </c>
      <c r="AB16" s="1340"/>
      <c r="AC16" s="1340"/>
      <c r="AD16" s="1430" t="str">
        <f>'３．人件費依存率（法人）'!K16</f>
        <v>－</v>
      </c>
      <c r="AE16" s="1431"/>
      <c r="AF16" s="1432"/>
      <c r="AG16" s="1436"/>
      <c r="AH16" s="1437"/>
      <c r="AI16" s="1438"/>
      <c r="AJ16" s="1449" t="str">
        <f>'３．人件費依存率（法人）'!M16</f>
        <v>目標入力</v>
      </c>
      <c r="AK16" s="1450"/>
      <c r="AL16" s="1453" t="str">
        <f>'３．人件費依存率（法人）'!N16</f>
        <v>－</v>
      </c>
      <c r="AM16" s="1450"/>
      <c r="AN16" s="1453" t="str">
        <f ca="1">'３．人件費依存率（法人）'!O16</f>
        <v>－</v>
      </c>
      <c r="AO16" s="1450"/>
      <c r="AP16" s="13"/>
      <c r="AQ16" s="13"/>
      <c r="AR16" s="13"/>
    </row>
    <row r="17" spans="1:65" s="14" customFormat="1" ht="15.9" customHeight="1">
      <c r="A17" s="19"/>
      <c r="B17" s="1424"/>
      <c r="C17" s="1425"/>
      <c r="D17" s="1425"/>
      <c r="E17" s="1425"/>
      <c r="F17" s="1425"/>
      <c r="G17" s="1425"/>
      <c r="H17" s="1425"/>
      <c r="I17" s="1425"/>
      <c r="J17" s="1425"/>
      <c r="K17" s="1425"/>
      <c r="L17" s="1425"/>
      <c r="M17" s="1425"/>
      <c r="N17" s="1426"/>
      <c r="O17" s="1427"/>
      <c r="P17" s="1428"/>
      <c r="Q17" s="1429"/>
      <c r="R17" s="1427"/>
      <c r="S17" s="1428"/>
      <c r="T17" s="1429"/>
      <c r="U17" s="1427"/>
      <c r="V17" s="1428"/>
      <c r="W17" s="1429"/>
      <c r="X17" s="1427"/>
      <c r="Y17" s="1428"/>
      <c r="Z17" s="1429"/>
      <c r="AA17" s="1427"/>
      <c r="AB17" s="1428"/>
      <c r="AC17" s="1428"/>
      <c r="AD17" s="1443"/>
      <c r="AE17" s="1444"/>
      <c r="AF17" s="1445"/>
      <c r="AG17" s="1446"/>
      <c r="AH17" s="1447"/>
      <c r="AI17" s="1448"/>
      <c r="AJ17" s="1451"/>
      <c r="AK17" s="1452"/>
      <c r="AL17" s="1454"/>
      <c r="AM17" s="1452"/>
      <c r="AN17" s="1454"/>
      <c r="AO17" s="1452"/>
      <c r="AP17" s="13"/>
      <c r="AQ17" s="13"/>
      <c r="AR17" s="13"/>
    </row>
    <row r="18" spans="1:65" s="14" customFormat="1" ht="15.9" customHeight="1">
      <c r="A18" s="20" t="s">
        <v>27</v>
      </c>
      <c r="B18" s="21"/>
      <c r="C18" s="21"/>
      <c r="D18" s="21"/>
      <c r="E18" s="21"/>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169"/>
      <c r="AK18" s="169"/>
      <c r="AL18" s="169"/>
      <c r="AM18" s="169"/>
      <c r="AN18" s="169"/>
      <c r="AO18" s="170"/>
      <c r="AP18" s="13"/>
      <c r="AQ18" s="13"/>
      <c r="AR18" s="13"/>
    </row>
    <row r="19" spans="1:65" s="14" customFormat="1" ht="15.9" customHeight="1">
      <c r="A19" s="23"/>
      <c r="B19" s="1415" t="s">
        <v>817</v>
      </c>
      <c r="C19" s="1416"/>
      <c r="D19" s="1416"/>
      <c r="E19" s="1416"/>
      <c r="F19" s="1416"/>
      <c r="G19" s="1416"/>
      <c r="H19" s="1416"/>
      <c r="I19" s="1416"/>
      <c r="J19" s="1416"/>
      <c r="K19" s="1416"/>
      <c r="L19" s="1416"/>
      <c r="M19" s="1416"/>
      <c r="N19" s="1417"/>
      <c r="O19" s="1339" t="str">
        <f>'４．教育活動資金収支差額比率（法人）'!F16</f>
        <v>－</v>
      </c>
      <c r="P19" s="1340"/>
      <c r="Q19" s="1341"/>
      <c r="R19" s="1339" t="str">
        <f>'４．教育活動資金収支差額比率（法人）'!G16</f>
        <v>－</v>
      </c>
      <c r="S19" s="1340"/>
      <c r="T19" s="1341"/>
      <c r="U19" s="1339" t="str">
        <f>'４．教育活動資金収支差額比率（法人）'!H16</f>
        <v>－</v>
      </c>
      <c r="V19" s="1340"/>
      <c r="W19" s="1341"/>
      <c r="X19" s="1339" t="str">
        <f>'４．教育活動資金収支差額比率（法人）'!I16</f>
        <v>－</v>
      </c>
      <c r="Y19" s="1340"/>
      <c r="Z19" s="1341"/>
      <c r="AA19" s="1339" t="str">
        <f>'４．教育活動資金収支差額比率（法人）'!J16</f>
        <v>－</v>
      </c>
      <c r="AB19" s="1340"/>
      <c r="AC19" s="1340"/>
      <c r="AD19" s="1430" t="str">
        <f>'４．教育活動資金収支差額比率（法人）'!K16</f>
        <v>－</v>
      </c>
      <c r="AE19" s="1431"/>
      <c r="AF19" s="1431"/>
      <c r="AG19" s="1436"/>
      <c r="AH19" s="1437"/>
      <c r="AI19" s="1438"/>
      <c r="AJ19" s="1408" t="str">
        <f>'４．教育活動資金収支差額比率（法人）'!M16</f>
        <v>－</v>
      </c>
      <c r="AK19" s="1409"/>
      <c r="AL19" s="1412" t="str">
        <f>'４．教育活動資金収支差額比率（法人）'!N16</f>
        <v>－</v>
      </c>
      <c r="AM19" s="1409"/>
      <c r="AN19" s="1412" t="str">
        <f ca="1">'４．教育活動資金収支差額比率（法人）'!O16</f>
        <v>－</v>
      </c>
      <c r="AO19" s="1409"/>
      <c r="AP19" s="24"/>
      <c r="AQ19" s="13"/>
      <c r="AR19" s="13"/>
    </row>
    <row r="20" spans="1:65" s="14" customFormat="1" ht="15.9" customHeight="1">
      <c r="A20" s="23"/>
      <c r="B20" s="1418"/>
      <c r="C20" s="1419"/>
      <c r="D20" s="1419"/>
      <c r="E20" s="1419"/>
      <c r="F20" s="1419"/>
      <c r="G20" s="1419"/>
      <c r="H20" s="1419"/>
      <c r="I20" s="1419"/>
      <c r="J20" s="1419"/>
      <c r="K20" s="1419"/>
      <c r="L20" s="1419"/>
      <c r="M20" s="1419"/>
      <c r="N20" s="1420"/>
      <c r="O20" s="1342"/>
      <c r="P20" s="1343"/>
      <c r="Q20" s="1344"/>
      <c r="R20" s="1342"/>
      <c r="S20" s="1343"/>
      <c r="T20" s="1344"/>
      <c r="U20" s="1342"/>
      <c r="V20" s="1343"/>
      <c r="W20" s="1344"/>
      <c r="X20" s="1342"/>
      <c r="Y20" s="1343"/>
      <c r="Z20" s="1344"/>
      <c r="AA20" s="1342"/>
      <c r="AB20" s="1343"/>
      <c r="AC20" s="1343"/>
      <c r="AD20" s="1443"/>
      <c r="AE20" s="1444"/>
      <c r="AF20" s="1461"/>
      <c r="AG20" s="1446"/>
      <c r="AH20" s="1447"/>
      <c r="AI20" s="1448"/>
      <c r="AJ20" s="1410"/>
      <c r="AK20" s="1411"/>
      <c r="AL20" s="1413"/>
      <c r="AM20" s="1414"/>
      <c r="AN20" s="1413"/>
      <c r="AO20" s="1414"/>
      <c r="AP20" s="24"/>
      <c r="AQ20" s="13"/>
      <c r="AR20" s="13"/>
    </row>
    <row r="21" spans="1:65" s="14" customFormat="1" ht="15.9" customHeight="1">
      <c r="A21" s="20" t="s">
        <v>47</v>
      </c>
      <c r="B21" s="21"/>
      <c r="C21" s="21"/>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169"/>
      <c r="AK21" s="169"/>
      <c r="AL21" s="169"/>
      <c r="AM21" s="169"/>
      <c r="AN21" s="169"/>
      <c r="AO21" s="170"/>
      <c r="AP21" s="13"/>
      <c r="AQ21" s="13"/>
      <c r="AR21" s="13"/>
    </row>
    <row r="22" spans="1:65" s="14" customFormat="1" ht="15.9" customHeight="1">
      <c r="A22" s="23"/>
      <c r="B22" s="1333" t="s">
        <v>62</v>
      </c>
      <c r="C22" s="1334"/>
      <c r="D22" s="1334"/>
      <c r="E22" s="1334"/>
      <c r="F22" s="1334"/>
      <c r="G22" s="1334"/>
      <c r="H22" s="1334"/>
      <c r="I22" s="1334"/>
      <c r="J22" s="1334"/>
      <c r="K22" s="1334"/>
      <c r="L22" s="1334"/>
      <c r="M22" s="1334"/>
      <c r="N22" s="1335"/>
      <c r="O22" s="1339" t="str">
        <f>'５．積立率＆参考）減価償却比率（法人）'!G15</f>
        <v>－</v>
      </c>
      <c r="P22" s="1340"/>
      <c r="Q22" s="1341"/>
      <c r="R22" s="1339" t="str">
        <f>'５．積立率＆参考）減価償却比率（法人）'!H15</f>
        <v>－</v>
      </c>
      <c r="S22" s="1340"/>
      <c r="T22" s="1341"/>
      <c r="U22" s="1339" t="str">
        <f>'５．積立率＆参考）減価償却比率（法人）'!I15</f>
        <v>－</v>
      </c>
      <c r="V22" s="1340"/>
      <c r="W22" s="1341"/>
      <c r="X22" s="1339" t="str">
        <f>'５．積立率＆参考）減価償却比率（法人）'!J15</f>
        <v>－</v>
      </c>
      <c r="Y22" s="1340"/>
      <c r="Z22" s="1341"/>
      <c r="AA22" s="1339" t="str">
        <f>'５．積立率＆参考）減価償却比率（法人）'!K15</f>
        <v>－</v>
      </c>
      <c r="AB22" s="1340"/>
      <c r="AC22" s="1340"/>
      <c r="AD22" s="1430" t="str">
        <f>'５．積立率＆参考）減価償却比率（法人）'!L15</f>
        <v>－</v>
      </c>
      <c r="AE22" s="1431"/>
      <c r="AF22" s="1432"/>
      <c r="AG22" s="1436"/>
      <c r="AH22" s="1437"/>
      <c r="AI22" s="1438"/>
      <c r="AJ22" s="1408" t="str">
        <f>'５．積立率＆参考）減価償却比率（法人）'!N15</f>
        <v>－</v>
      </c>
      <c r="AK22" s="1409"/>
      <c r="AL22" s="1412" t="str">
        <f>'５．積立率＆参考）減価償却比率（法人）'!O15</f>
        <v>－</v>
      </c>
      <c r="AM22" s="1409"/>
      <c r="AN22" s="1412" t="str">
        <f ca="1">'５．積立率＆参考）減価償却比率（法人）'!P15</f>
        <v>－</v>
      </c>
      <c r="AO22" s="1409"/>
      <c r="AP22" s="24"/>
      <c r="AQ22" s="13"/>
      <c r="AR22" s="13"/>
    </row>
    <row r="23" spans="1:65" s="14" customFormat="1" ht="15.9" customHeight="1">
      <c r="A23" s="23"/>
      <c r="B23" s="1336"/>
      <c r="C23" s="1337"/>
      <c r="D23" s="1337"/>
      <c r="E23" s="1337"/>
      <c r="F23" s="1337"/>
      <c r="G23" s="1337"/>
      <c r="H23" s="1337"/>
      <c r="I23" s="1337"/>
      <c r="J23" s="1337"/>
      <c r="K23" s="1337"/>
      <c r="L23" s="1337"/>
      <c r="M23" s="1337"/>
      <c r="N23" s="1338"/>
      <c r="O23" s="1342"/>
      <c r="P23" s="1343"/>
      <c r="Q23" s="1344"/>
      <c r="R23" s="1342"/>
      <c r="S23" s="1343"/>
      <c r="T23" s="1344"/>
      <c r="U23" s="1342"/>
      <c r="V23" s="1343"/>
      <c r="W23" s="1344"/>
      <c r="X23" s="1342"/>
      <c r="Y23" s="1343"/>
      <c r="Z23" s="1344"/>
      <c r="AA23" s="1342"/>
      <c r="AB23" s="1343"/>
      <c r="AC23" s="1343"/>
      <c r="AD23" s="1433"/>
      <c r="AE23" s="1434"/>
      <c r="AF23" s="1435"/>
      <c r="AG23" s="1439"/>
      <c r="AH23" s="1440"/>
      <c r="AI23" s="1441"/>
      <c r="AJ23" s="1442"/>
      <c r="AK23" s="1414"/>
      <c r="AL23" s="1413"/>
      <c r="AM23" s="1414"/>
      <c r="AN23" s="1413"/>
      <c r="AO23" s="1414"/>
      <c r="AP23" s="24"/>
      <c r="AQ23" s="13"/>
      <c r="AR23" s="13"/>
    </row>
    <row r="24" spans="1:65" s="14" customFormat="1" ht="15.9" customHeight="1">
      <c r="A24" s="23"/>
      <c r="B24" s="79"/>
      <c r="C24" s="1421" t="s">
        <v>54</v>
      </c>
      <c r="D24" s="1422"/>
      <c r="E24" s="1422"/>
      <c r="F24" s="1422"/>
      <c r="G24" s="1422"/>
      <c r="H24" s="1422"/>
      <c r="I24" s="1422"/>
      <c r="J24" s="1422"/>
      <c r="K24" s="1422"/>
      <c r="L24" s="1422"/>
      <c r="M24" s="1422"/>
      <c r="N24" s="1423"/>
      <c r="O24" s="1339" t="str">
        <f>'５．積立率＆参考）減価償却比率（法人）'!G26</f>
        <v>－</v>
      </c>
      <c r="P24" s="1340"/>
      <c r="Q24" s="1341"/>
      <c r="R24" s="1339" t="str">
        <f>'５．積立率＆参考）減価償却比率（法人）'!H26</f>
        <v>－</v>
      </c>
      <c r="S24" s="1340"/>
      <c r="T24" s="1341"/>
      <c r="U24" s="1339" t="str">
        <f>'５．積立率＆参考）減価償却比率（法人）'!I26</f>
        <v>－</v>
      </c>
      <c r="V24" s="1340"/>
      <c r="W24" s="1341"/>
      <c r="X24" s="1339" t="str">
        <f>'５．積立率＆参考）減価償却比率（法人）'!J26</f>
        <v>－</v>
      </c>
      <c r="Y24" s="1340"/>
      <c r="Z24" s="1341"/>
      <c r="AA24" s="1339" t="str">
        <f>'５．積立率＆参考）減価償却比率（法人）'!K26</f>
        <v>－</v>
      </c>
      <c r="AB24" s="1340"/>
      <c r="AC24" s="1340"/>
      <c r="AD24" s="1430" t="str">
        <f>'５．積立率＆参考）減価償却比率（法人）'!L26</f>
        <v>－</v>
      </c>
      <c r="AE24" s="1431"/>
      <c r="AF24" s="1432"/>
      <c r="AG24" s="1436"/>
      <c r="AH24" s="1437"/>
      <c r="AI24" s="1438"/>
      <c r="AJ24" s="1472"/>
      <c r="AK24" s="1469"/>
      <c r="AL24" s="1468"/>
      <c r="AM24" s="1469"/>
      <c r="AN24" s="1453" t="str">
        <f ca="1">'５．積立率＆参考）減価償却比率（法人）'!P26</f>
        <v>－</v>
      </c>
      <c r="AO24" s="1450"/>
      <c r="AP24" s="13"/>
      <c r="AQ24" s="13"/>
      <c r="AR24" s="13"/>
    </row>
    <row r="25" spans="1:65" s="14" customFormat="1" ht="15.9" customHeight="1">
      <c r="A25" s="23"/>
      <c r="B25" s="80"/>
      <c r="C25" s="1424"/>
      <c r="D25" s="1425"/>
      <c r="E25" s="1425"/>
      <c r="F25" s="1425"/>
      <c r="G25" s="1425"/>
      <c r="H25" s="1425"/>
      <c r="I25" s="1425"/>
      <c r="J25" s="1425"/>
      <c r="K25" s="1425"/>
      <c r="L25" s="1425"/>
      <c r="M25" s="1425"/>
      <c r="N25" s="1426"/>
      <c r="O25" s="1427"/>
      <c r="P25" s="1428"/>
      <c r="Q25" s="1429"/>
      <c r="R25" s="1427"/>
      <c r="S25" s="1428"/>
      <c r="T25" s="1429"/>
      <c r="U25" s="1427"/>
      <c r="V25" s="1428"/>
      <c r="W25" s="1429"/>
      <c r="X25" s="1427"/>
      <c r="Y25" s="1428"/>
      <c r="Z25" s="1429"/>
      <c r="AA25" s="1427"/>
      <c r="AB25" s="1428"/>
      <c r="AC25" s="1428"/>
      <c r="AD25" s="1443"/>
      <c r="AE25" s="1444"/>
      <c r="AF25" s="1445"/>
      <c r="AG25" s="1446"/>
      <c r="AH25" s="1447"/>
      <c r="AI25" s="1448"/>
      <c r="AJ25" s="1473"/>
      <c r="AK25" s="1471"/>
      <c r="AL25" s="1470"/>
      <c r="AM25" s="1471"/>
      <c r="AN25" s="1474"/>
      <c r="AO25" s="1475"/>
      <c r="AP25" s="13"/>
      <c r="AQ25" s="13"/>
      <c r="AR25" s="13"/>
    </row>
    <row r="26" spans="1:65" s="14" customFormat="1" ht="15.9" customHeight="1">
      <c r="A26" s="23"/>
      <c r="B26" s="1484" t="s">
        <v>818</v>
      </c>
      <c r="C26" s="1422"/>
      <c r="D26" s="1422"/>
      <c r="E26" s="1422"/>
      <c r="F26" s="1422"/>
      <c r="G26" s="1422"/>
      <c r="H26" s="1422"/>
      <c r="I26" s="1422"/>
      <c r="J26" s="1422"/>
      <c r="K26" s="1422"/>
      <c r="L26" s="1422"/>
      <c r="M26" s="1422"/>
      <c r="N26" s="1423"/>
      <c r="O26" s="1462" t="str">
        <f>'６．運用資産超過額対教育活動資金収支差額比（法人）'!F16</f>
        <v>－</v>
      </c>
      <c r="P26" s="1463"/>
      <c r="Q26" s="1464"/>
      <c r="R26" s="1462" t="str">
        <f>'６．運用資産超過額対教育活動資金収支差額比（法人）'!G16</f>
        <v>－</v>
      </c>
      <c r="S26" s="1463"/>
      <c r="T26" s="1464"/>
      <c r="U26" s="1462" t="str">
        <f>'６．運用資産超過額対教育活動資金収支差額比（法人）'!H16</f>
        <v>－</v>
      </c>
      <c r="V26" s="1463"/>
      <c r="W26" s="1464"/>
      <c r="X26" s="1462" t="str">
        <f>'６．運用資産超過額対教育活動資金収支差額比（法人）'!I16</f>
        <v>－</v>
      </c>
      <c r="Y26" s="1463"/>
      <c r="Z26" s="1464"/>
      <c r="AA26" s="1488" t="str">
        <f>'６．運用資産超過額対教育活動資金収支差額比（法人）'!J16</f>
        <v>－</v>
      </c>
      <c r="AB26" s="1477"/>
      <c r="AC26" s="1477"/>
      <c r="AD26" s="1476" t="str">
        <f>'６．運用資産超過額対教育活動資金収支差額比（法人）'!K16</f>
        <v>－</v>
      </c>
      <c r="AE26" s="1477"/>
      <c r="AF26" s="1478"/>
      <c r="AG26" s="1339" t="str">
        <f>'６．運用資産超過額対教育活動資金収支差額比（法人）'!L16</f>
        <v>－</v>
      </c>
      <c r="AH26" s="1340"/>
      <c r="AI26" s="1482"/>
      <c r="AJ26" s="1449" t="str">
        <f>'６．運用資産超過額対教育活動資金収支差額比（法人）'!M16</f>
        <v>－</v>
      </c>
      <c r="AK26" s="1450"/>
      <c r="AL26" s="1453" t="str">
        <f>'６．運用資産超過額対教育活動資金収支差額比（法人）'!N16</f>
        <v>－</v>
      </c>
      <c r="AM26" s="1450"/>
      <c r="AN26" s="1468"/>
      <c r="AO26" s="1469"/>
      <c r="AP26" s="13"/>
      <c r="AQ26" s="13"/>
      <c r="AR26" s="13"/>
    </row>
    <row r="27" spans="1:65" s="14" customFormat="1" ht="15.9" customHeight="1">
      <c r="A27" s="23"/>
      <c r="B27" s="1424"/>
      <c r="C27" s="1425"/>
      <c r="D27" s="1425"/>
      <c r="E27" s="1425"/>
      <c r="F27" s="1425"/>
      <c r="G27" s="1425"/>
      <c r="H27" s="1425"/>
      <c r="I27" s="1425"/>
      <c r="J27" s="1425"/>
      <c r="K27" s="1425"/>
      <c r="L27" s="1425"/>
      <c r="M27" s="1425"/>
      <c r="N27" s="1426"/>
      <c r="O27" s="1465"/>
      <c r="P27" s="1466"/>
      <c r="Q27" s="1467"/>
      <c r="R27" s="1465"/>
      <c r="S27" s="1466"/>
      <c r="T27" s="1467"/>
      <c r="U27" s="1465"/>
      <c r="V27" s="1466"/>
      <c r="W27" s="1467"/>
      <c r="X27" s="1465"/>
      <c r="Y27" s="1466"/>
      <c r="Z27" s="1467"/>
      <c r="AA27" s="1489"/>
      <c r="AB27" s="1480"/>
      <c r="AC27" s="1480"/>
      <c r="AD27" s="1479"/>
      <c r="AE27" s="1480"/>
      <c r="AF27" s="1481"/>
      <c r="AG27" s="1427"/>
      <c r="AH27" s="1428"/>
      <c r="AI27" s="1483"/>
      <c r="AJ27" s="1451"/>
      <c r="AK27" s="1452"/>
      <c r="AL27" s="1454"/>
      <c r="AM27" s="1452"/>
      <c r="AN27" s="1470"/>
      <c r="AO27" s="1471"/>
      <c r="AP27" s="13"/>
      <c r="AQ27" s="13"/>
      <c r="AR27" s="13"/>
    </row>
    <row r="28" spans="1:65" s="14" customFormat="1" ht="15.9" customHeight="1">
      <c r="A28" s="23"/>
      <c r="B28" s="1484" t="s">
        <v>819</v>
      </c>
      <c r="C28" s="1422"/>
      <c r="D28" s="1422"/>
      <c r="E28" s="1422"/>
      <c r="F28" s="1422"/>
      <c r="G28" s="1422"/>
      <c r="H28" s="1422"/>
      <c r="I28" s="1422"/>
      <c r="J28" s="1422"/>
      <c r="K28" s="1422"/>
      <c r="L28" s="1422"/>
      <c r="M28" s="1422"/>
      <c r="N28" s="1423"/>
      <c r="O28" s="1462" t="str">
        <f>'７．運用資産対教育活動資金収支差額比（法人）'!F16</f>
        <v>－</v>
      </c>
      <c r="P28" s="1463"/>
      <c r="Q28" s="1464"/>
      <c r="R28" s="1462" t="str">
        <f>'７．運用資産対教育活動資金収支差額比（法人）'!G16</f>
        <v>－</v>
      </c>
      <c r="S28" s="1463"/>
      <c r="T28" s="1464"/>
      <c r="U28" s="1462" t="str">
        <f>'７．運用資産対教育活動資金収支差額比（法人）'!H16</f>
        <v>－</v>
      </c>
      <c r="V28" s="1463"/>
      <c r="W28" s="1464"/>
      <c r="X28" s="1462" t="str">
        <f>'７．運用資産対教育活動資金収支差額比（法人）'!I16</f>
        <v>－</v>
      </c>
      <c r="Y28" s="1463"/>
      <c r="Z28" s="1464"/>
      <c r="AA28" s="1488" t="str">
        <f>'７．運用資産対教育活動資金収支差額比（法人）'!J16</f>
        <v>－</v>
      </c>
      <c r="AB28" s="1477"/>
      <c r="AC28" s="1477"/>
      <c r="AD28" s="1476" t="str">
        <f>'７．運用資産対教育活動資金収支差額比（法人）'!K16</f>
        <v>－</v>
      </c>
      <c r="AE28" s="1477"/>
      <c r="AF28" s="1478"/>
      <c r="AG28" s="1339" t="str">
        <f>'７．運用資産対教育活動資金収支差額比（法人）'!L16</f>
        <v>－</v>
      </c>
      <c r="AH28" s="1340"/>
      <c r="AI28" s="1482"/>
      <c r="AJ28" s="1449" t="str">
        <f>'７．運用資産対教育活動資金収支差額比（法人）'!M16</f>
        <v>－</v>
      </c>
      <c r="AK28" s="1450"/>
      <c r="AL28" s="1453" t="str">
        <f>'７．運用資産対教育活動資金収支差額比（法人）'!N16</f>
        <v>－</v>
      </c>
      <c r="AM28" s="1450"/>
      <c r="AN28" s="1468"/>
      <c r="AO28" s="1469"/>
      <c r="AP28" s="13"/>
      <c r="AQ28" s="13"/>
      <c r="AR28" s="13"/>
    </row>
    <row r="29" spans="1:65" s="14" customFormat="1" ht="15.9" customHeight="1">
      <c r="A29" s="19"/>
      <c r="B29" s="1424"/>
      <c r="C29" s="1425"/>
      <c r="D29" s="1425"/>
      <c r="E29" s="1425"/>
      <c r="F29" s="1425"/>
      <c r="G29" s="1425"/>
      <c r="H29" s="1425"/>
      <c r="I29" s="1425"/>
      <c r="J29" s="1425"/>
      <c r="K29" s="1425"/>
      <c r="L29" s="1425"/>
      <c r="M29" s="1425"/>
      <c r="N29" s="1426"/>
      <c r="O29" s="1465"/>
      <c r="P29" s="1466"/>
      <c r="Q29" s="1467"/>
      <c r="R29" s="1465"/>
      <c r="S29" s="1466"/>
      <c r="T29" s="1467"/>
      <c r="U29" s="1465"/>
      <c r="V29" s="1466"/>
      <c r="W29" s="1467"/>
      <c r="X29" s="1465"/>
      <c r="Y29" s="1466"/>
      <c r="Z29" s="1467"/>
      <c r="AA29" s="1489"/>
      <c r="AB29" s="1480"/>
      <c r="AC29" s="1480"/>
      <c r="AD29" s="1479"/>
      <c r="AE29" s="1480"/>
      <c r="AF29" s="1481"/>
      <c r="AG29" s="1427"/>
      <c r="AH29" s="1428"/>
      <c r="AI29" s="1483"/>
      <c r="AJ29" s="1451"/>
      <c r="AK29" s="1452"/>
      <c r="AL29" s="1454"/>
      <c r="AM29" s="1452"/>
      <c r="AN29" s="1470"/>
      <c r="AO29" s="1471"/>
      <c r="AP29" s="13"/>
      <c r="AQ29" s="13"/>
      <c r="AR29" s="13"/>
    </row>
    <row r="30" spans="1:65" s="14" customFormat="1" ht="15.9" customHeight="1">
      <c r="A30" s="20" t="s">
        <v>28</v>
      </c>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169"/>
      <c r="AK30" s="169"/>
      <c r="AL30" s="169"/>
      <c r="AM30" s="169"/>
      <c r="AN30" s="169"/>
      <c r="AO30" s="170"/>
      <c r="AP30" s="13"/>
      <c r="AQ30" s="13"/>
      <c r="AR30" s="13"/>
      <c r="BM30" s="25"/>
    </row>
    <row r="31" spans="1:65" s="14" customFormat="1" ht="15.9" customHeight="1">
      <c r="A31" s="23"/>
      <c r="B31" s="1333" t="s">
        <v>63</v>
      </c>
      <c r="C31" s="1334"/>
      <c r="D31" s="1334"/>
      <c r="E31" s="1334"/>
      <c r="F31" s="1334"/>
      <c r="G31" s="1334"/>
      <c r="H31" s="1334"/>
      <c r="I31" s="1334"/>
      <c r="J31" s="1334"/>
      <c r="K31" s="1334"/>
      <c r="L31" s="1334"/>
      <c r="M31" s="1334"/>
      <c r="N31" s="1335"/>
      <c r="O31" s="1339" t="str">
        <f>'８．流動比率（法人）'!F16</f>
        <v>－</v>
      </c>
      <c r="P31" s="1340"/>
      <c r="Q31" s="1341"/>
      <c r="R31" s="1339" t="str">
        <f>'８．流動比率（法人）'!G16</f>
        <v>－</v>
      </c>
      <c r="S31" s="1340"/>
      <c r="T31" s="1341"/>
      <c r="U31" s="1339" t="str">
        <f>'８．流動比率（法人）'!H16</f>
        <v>－</v>
      </c>
      <c r="V31" s="1340"/>
      <c r="W31" s="1341"/>
      <c r="X31" s="1339" t="str">
        <f>'８．流動比率（法人）'!I16</f>
        <v>－</v>
      </c>
      <c r="Y31" s="1340"/>
      <c r="Z31" s="1341"/>
      <c r="AA31" s="1339" t="str">
        <f>'８．流動比率（法人）'!J16</f>
        <v>－</v>
      </c>
      <c r="AB31" s="1340"/>
      <c r="AC31" s="1340"/>
      <c r="AD31" s="1497" t="str">
        <f>'８．流動比率（法人）'!K16</f>
        <v>－</v>
      </c>
      <c r="AE31" s="1498"/>
      <c r="AF31" s="1499"/>
      <c r="AG31" s="1436"/>
      <c r="AH31" s="1437"/>
      <c r="AI31" s="1438"/>
      <c r="AJ31" s="1408" t="str">
        <f>'８．流動比率（法人）'!M16</f>
        <v>－</v>
      </c>
      <c r="AK31" s="1409"/>
      <c r="AL31" s="1412" t="str">
        <f>'８．流動比率（法人）'!N16</f>
        <v>－</v>
      </c>
      <c r="AM31" s="1409"/>
      <c r="AN31" s="1412" t="str">
        <f ca="1">'８．流動比率（法人）'!O16</f>
        <v>－</v>
      </c>
      <c r="AO31" s="1409"/>
      <c r="AP31" s="13"/>
      <c r="BM31" s="25"/>
    </row>
    <row r="32" spans="1:65" s="14" customFormat="1" ht="15.9" customHeight="1">
      <c r="A32" s="23"/>
      <c r="B32" s="1336"/>
      <c r="C32" s="1495"/>
      <c r="D32" s="1495"/>
      <c r="E32" s="1495"/>
      <c r="F32" s="1495"/>
      <c r="G32" s="1495"/>
      <c r="H32" s="1495"/>
      <c r="I32" s="1495"/>
      <c r="J32" s="1495"/>
      <c r="K32" s="1495"/>
      <c r="L32" s="1495"/>
      <c r="M32" s="1495"/>
      <c r="N32" s="1496"/>
      <c r="O32" s="1342"/>
      <c r="P32" s="1343"/>
      <c r="Q32" s="1344"/>
      <c r="R32" s="1342"/>
      <c r="S32" s="1343"/>
      <c r="T32" s="1344"/>
      <c r="U32" s="1342"/>
      <c r="V32" s="1343"/>
      <c r="W32" s="1344"/>
      <c r="X32" s="1342"/>
      <c r="Y32" s="1343"/>
      <c r="Z32" s="1344"/>
      <c r="AA32" s="1342"/>
      <c r="AB32" s="1343"/>
      <c r="AC32" s="1343"/>
      <c r="AD32" s="1500"/>
      <c r="AE32" s="1501"/>
      <c r="AF32" s="1502"/>
      <c r="AG32" s="1446"/>
      <c r="AH32" s="1447"/>
      <c r="AI32" s="1448"/>
      <c r="AJ32" s="1442"/>
      <c r="AK32" s="1414"/>
      <c r="AL32" s="1413"/>
      <c r="AM32" s="1414"/>
      <c r="AN32" s="1413"/>
      <c r="AO32" s="1414"/>
      <c r="AP32" s="13"/>
      <c r="AQ32" s="832"/>
      <c r="BM32" s="25"/>
    </row>
    <row r="33" spans="1:65" s="14" customFormat="1" ht="15.9" customHeight="1">
      <c r="A33" s="23"/>
      <c r="B33" s="1484" t="s">
        <v>820</v>
      </c>
      <c r="C33" s="1485"/>
      <c r="D33" s="1485"/>
      <c r="E33" s="1485"/>
      <c r="F33" s="1485"/>
      <c r="G33" s="1485"/>
      <c r="H33" s="1485"/>
      <c r="I33" s="1485"/>
      <c r="J33" s="1485"/>
      <c r="K33" s="1485"/>
      <c r="L33" s="1485"/>
      <c r="M33" s="1485"/>
      <c r="N33" s="1485"/>
      <c r="O33" s="1462" t="str">
        <f>'９．外部負債超過額対教育活動資金収支差額比（法人）'!F16</f>
        <v>－</v>
      </c>
      <c r="P33" s="1463"/>
      <c r="Q33" s="1464"/>
      <c r="R33" s="1488" t="str">
        <f>'９．外部負債超過額対教育活動資金収支差額比（法人）'!G16</f>
        <v>－</v>
      </c>
      <c r="S33" s="1477"/>
      <c r="T33" s="1478"/>
      <c r="U33" s="1488" t="str">
        <f>'９．外部負債超過額対教育活動資金収支差額比（法人）'!H16</f>
        <v>－</v>
      </c>
      <c r="V33" s="1477"/>
      <c r="W33" s="1478"/>
      <c r="X33" s="1488" t="str">
        <f>'９．外部負債超過額対教育活動資金収支差額比（法人）'!I16</f>
        <v>－</v>
      </c>
      <c r="Y33" s="1477"/>
      <c r="Z33" s="1478"/>
      <c r="AA33" s="1488" t="str">
        <f>'９．外部負債超過額対教育活動資金収支差額比（法人）'!J16</f>
        <v>－</v>
      </c>
      <c r="AB33" s="1477"/>
      <c r="AC33" s="1477"/>
      <c r="AD33" s="1476" t="str">
        <f>'９．外部負債超過額対教育活動資金収支差額比（法人）'!K16</f>
        <v>－</v>
      </c>
      <c r="AE33" s="1477"/>
      <c r="AF33" s="1478"/>
      <c r="AG33" s="1402" t="str">
        <f>'９．外部負債超過額対教育活動資金収支差額比（法人）'!L16</f>
        <v>－</v>
      </c>
      <c r="AH33" s="1403"/>
      <c r="AI33" s="1490"/>
      <c r="AJ33" s="1449" t="str">
        <f>'９．外部負債超過額対教育活動資金収支差額比（法人）'!M16</f>
        <v>－</v>
      </c>
      <c r="AK33" s="1450"/>
      <c r="AL33" s="1453" t="str">
        <f>'９．外部負債超過額対教育活動資金収支差額比（法人）'!N16</f>
        <v>－</v>
      </c>
      <c r="AM33" s="1450"/>
      <c r="AN33" s="1468"/>
      <c r="AO33" s="1469"/>
      <c r="AP33" s="13"/>
      <c r="AQ33" s="833"/>
    </row>
    <row r="34" spans="1:65" s="14" customFormat="1" ht="15.9" customHeight="1">
      <c r="A34" s="19"/>
      <c r="B34" s="1486"/>
      <c r="C34" s="1487"/>
      <c r="D34" s="1487"/>
      <c r="E34" s="1487"/>
      <c r="F34" s="1487"/>
      <c r="G34" s="1487"/>
      <c r="H34" s="1487"/>
      <c r="I34" s="1487"/>
      <c r="J34" s="1487"/>
      <c r="K34" s="1487"/>
      <c r="L34" s="1487"/>
      <c r="M34" s="1487"/>
      <c r="N34" s="1487"/>
      <c r="O34" s="1465"/>
      <c r="P34" s="1466"/>
      <c r="Q34" s="1467"/>
      <c r="R34" s="1489"/>
      <c r="S34" s="1480"/>
      <c r="T34" s="1481"/>
      <c r="U34" s="1489"/>
      <c r="V34" s="1480"/>
      <c r="W34" s="1481"/>
      <c r="X34" s="1489"/>
      <c r="Y34" s="1480"/>
      <c r="Z34" s="1481"/>
      <c r="AA34" s="1489"/>
      <c r="AB34" s="1480"/>
      <c r="AC34" s="1480"/>
      <c r="AD34" s="1479"/>
      <c r="AE34" s="1480"/>
      <c r="AF34" s="1481"/>
      <c r="AG34" s="1491"/>
      <c r="AH34" s="1492"/>
      <c r="AI34" s="1493"/>
      <c r="AJ34" s="1451"/>
      <c r="AK34" s="1452"/>
      <c r="AL34" s="1454"/>
      <c r="AM34" s="1452"/>
      <c r="AN34" s="1470"/>
      <c r="AO34" s="1471"/>
      <c r="AP34" s="13"/>
      <c r="AQ34" s="833"/>
    </row>
    <row r="35" spans="1:65" s="14" customFormat="1">
      <c r="A35" s="12"/>
      <c r="B35" s="26"/>
      <c r="C35" s="12" t="s">
        <v>29</v>
      </c>
      <c r="D35" s="12"/>
      <c r="E35" s="12"/>
      <c r="F35" s="12"/>
      <c r="G35" s="12"/>
      <c r="H35" s="12"/>
      <c r="I35" s="12"/>
      <c r="J35" s="12"/>
      <c r="K35" s="12"/>
      <c r="L35" s="12"/>
      <c r="M35" s="12"/>
      <c r="N35" s="12"/>
      <c r="AP35" s="13"/>
      <c r="AQ35" s="833"/>
      <c r="AY35" s="12"/>
      <c r="AZ35" s="12"/>
      <c r="BA35" s="12"/>
      <c r="BB35" s="12"/>
      <c r="BC35" s="12"/>
      <c r="BD35" s="12"/>
      <c r="BE35" s="12"/>
      <c r="BF35" s="12"/>
      <c r="BG35" s="12"/>
      <c r="BH35" s="12"/>
      <c r="BI35" s="12"/>
      <c r="BJ35" s="12"/>
      <c r="BK35" s="12"/>
      <c r="BL35" s="12"/>
      <c r="BM35" s="12"/>
    </row>
    <row r="36" spans="1:65">
      <c r="B36" s="47"/>
    </row>
  </sheetData>
  <mergeCells count="127">
    <mergeCell ref="B26:N27"/>
    <mergeCell ref="O26:Q27"/>
    <mergeCell ref="AL24:AM25"/>
    <mergeCell ref="C24:N25"/>
    <mergeCell ref="AN31:AO32"/>
    <mergeCell ref="AN33:AO34"/>
    <mergeCell ref="BX7:BY9"/>
    <mergeCell ref="B31:N32"/>
    <mergeCell ref="O31:Q32"/>
    <mergeCell ref="R31:T32"/>
    <mergeCell ref="U31:W32"/>
    <mergeCell ref="X31:Z32"/>
    <mergeCell ref="AA31:AC32"/>
    <mergeCell ref="AD31:AF32"/>
    <mergeCell ref="AG31:AI32"/>
    <mergeCell ref="AJ31:AK32"/>
    <mergeCell ref="AA26:AC27"/>
    <mergeCell ref="AA28:AC29"/>
    <mergeCell ref="AD28:AF29"/>
    <mergeCell ref="AG28:AI29"/>
    <mergeCell ref="AJ28:AK29"/>
    <mergeCell ref="AL28:AM29"/>
    <mergeCell ref="B28:N29"/>
    <mergeCell ref="O28:Q29"/>
    <mergeCell ref="B33:N34"/>
    <mergeCell ref="O33:Q34"/>
    <mergeCell ref="R33:T34"/>
    <mergeCell ref="AL31:AM32"/>
    <mergeCell ref="U33:W34"/>
    <mergeCell ref="X33:Z34"/>
    <mergeCell ref="AA33:AC34"/>
    <mergeCell ref="AJ33:AK34"/>
    <mergeCell ref="AL33:AM34"/>
    <mergeCell ref="AD33:AF34"/>
    <mergeCell ref="AG33:AI34"/>
    <mergeCell ref="O24:Q25"/>
    <mergeCell ref="R24:T25"/>
    <mergeCell ref="U24:W25"/>
    <mergeCell ref="X24:Z25"/>
    <mergeCell ref="AA24:AC25"/>
    <mergeCell ref="AN24:AO25"/>
    <mergeCell ref="AD26:AF27"/>
    <mergeCell ref="AG26:AI27"/>
    <mergeCell ref="AJ26:AK27"/>
    <mergeCell ref="AL26:AM27"/>
    <mergeCell ref="AN26:AO27"/>
    <mergeCell ref="AD22:AF23"/>
    <mergeCell ref="AG22:AI23"/>
    <mergeCell ref="AJ22:AK23"/>
    <mergeCell ref="AL22:AM23"/>
    <mergeCell ref="AN22:AO23"/>
    <mergeCell ref="R26:T27"/>
    <mergeCell ref="U26:W27"/>
    <mergeCell ref="X26:Z27"/>
    <mergeCell ref="AN28:AO29"/>
    <mergeCell ref="AD24:AF25"/>
    <mergeCell ref="AG24:AI25"/>
    <mergeCell ref="AJ24:AK25"/>
    <mergeCell ref="R22:T23"/>
    <mergeCell ref="U22:W23"/>
    <mergeCell ref="X22:Z23"/>
    <mergeCell ref="AA22:AC23"/>
    <mergeCell ref="R28:T29"/>
    <mergeCell ref="U28:W29"/>
    <mergeCell ref="X28:Z29"/>
    <mergeCell ref="AN19:AO20"/>
    <mergeCell ref="AD14:AF15"/>
    <mergeCell ref="AG14:AI15"/>
    <mergeCell ref="AJ14:AK15"/>
    <mergeCell ref="AL14:AM15"/>
    <mergeCell ref="AN14:AO15"/>
    <mergeCell ref="AA12:AC13"/>
    <mergeCell ref="AA16:AC17"/>
    <mergeCell ref="AL12:AM13"/>
    <mergeCell ref="AN12:AO13"/>
    <mergeCell ref="AD16:AF17"/>
    <mergeCell ref="AG16:AI17"/>
    <mergeCell ref="AJ16:AK17"/>
    <mergeCell ref="AL16:AM17"/>
    <mergeCell ref="AN16:AO17"/>
    <mergeCell ref="AA14:AC15"/>
    <mergeCell ref="AD12:AF13"/>
    <mergeCell ref="AG12:AI13"/>
    <mergeCell ref="AJ12:AK13"/>
    <mergeCell ref="AA19:AC20"/>
    <mergeCell ref="AD19:AF20"/>
    <mergeCell ref="AG19:AI20"/>
    <mergeCell ref="R19:T20"/>
    <mergeCell ref="U19:W20"/>
    <mergeCell ref="X19:Z20"/>
    <mergeCell ref="B16:N17"/>
    <mergeCell ref="O16:Q17"/>
    <mergeCell ref="R16:T17"/>
    <mergeCell ref="U16:W17"/>
    <mergeCell ref="X16:Z17"/>
    <mergeCell ref="R12:T13"/>
    <mergeCell ref="U12:W13"/>
    <mergeCell ref="X12:Z13"/>
    <mergeCell ref="B14:N15"/>
    <mergeCell ref="O14:Q15"/>
    <mergeCell ref="R14:T15"/>
    <mergeCell ref="U14:W15"/>
    <mergeCell ref="X14:Z15"/>
    <mergeCell ref="B22:N23"/>
    <mergeCell ref="O22:Q23"/>
    <mergeCell ref="A1:E2"/>
    <mergeCell ref="F1:W2"/>
    <mergeCell ref="A4:C5"/>
    <mergeCell ref="D4:BE5"/>
    <mergeCell ref="A6:BE7"/>
    <mergeCell ref="A8:N10"/>
    <mergeCell ref="O8:Q10"/>
    <mergeCell ref="R8:T10"/>
    <mergeCell ref="U8:W10"/>
    <mergeCell ref="X8:Z10"/>
    <mergeCell ref="AA8:AC10"/>
    <mergeCell ref="AD8:AF10"/>
    <mergeCell ref="AG8:AI10"/>
    <mergeCell ref="AJ8:AK10"/>
    <mergeCell ref="AL8:AM10"/>
    <mergeCell ref="AN8:AO10"/>
    <mergeCell ref="B12:N13"/>
    <mergeCell ref="O12:Q13"/>
    <mergeCell ref="AJ19:AK20"/>
    <mergeCell ref="AL19:AM20"/>
    <mergeCell ref="B19:N20"/>
    <mergeCell ref="O19:Q20"/>
  </mergeCells>
  <phoneticPr fontId="1"/>
  <hyperlinks>
    <hyperlink ref="B12:N13" location="'１．経常収支差額比率（法人）'!A1" display="１．経常収支差額比率【※】"/>
    <hyperlink ref="B14:N15" location="'２．人件費比率（法人）'!A1" display="２．人件費比率【※】"/>
    <hyperlink ref="B16:N17" location="'３．人件費依存率（法人）'!A1" display="３．人件費依存率"/>
    <hyperlink ref="B19:N20" location="'４．教育活動資金収支差額比率（法人）'!A1" display="４．教育活動資金収支差額比率【※】"/>
    <hyperlink ref="B22:N23" location="'５．積立率＆参考）減価償却比率（法人）'!A1" display="５．積立率"/>
    <hyperlink ref="C24:N25" location="'５．積立率＆参考）減価償却比率（法人）'!A1" display="（参考）減価償却比率"/>
    <hyperlink ref="B26:N27" location="'６．運用資産超過額対教育活動資金収支差額比（法人）'!A1" display="'６．運用資産超過額対教育活動資金収支差額比（法人）'!A1"/>
    <hyperlink ref="B28:N29" location="'７．運用資産対教育活動資金収支差額比（法人）'!A1" display="'７．運用資産対教育活動資金収支差額比（法人）'!A1"/>
    <hyperlink ref="B31:N32" location="'８．流動比率（法人）'!A1" display="８．流動比率"/>
    <hyperlink ref="B33:N34" location="'９．外部負債超過額対教育活動資金収支差額比（法人）'!A1" display="'９．外部負債超過額対教育活動資金収支差額比（法人）'!A1"/>
  </hyperlinks>
  <printOptions horizontalCentered="1" verticalCentered="1"/>
  <pageMargins left="0.39370078740157483" right="0.39370078740157483" top="0.39370078740157483" bottom="0.39370078740157483" header="0" footer="0.19685039370078741"/>
  <pageSetup paperSize="9" scale="94" orientation="landscape" r:id="rId1"/>
  <headerFooter scaleWithDoc="0">
    <oddFooter>&amp;P / &amp;N ページ</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CCFFCC"/>
    <pageSetUpPr fitToPage="1"/>
  </sheetPr>
  <dimension ref="A1:EA79"/>
  <sheetViews>
    <sheetView showGridLines="0" zoomScaleNormal="100" zoomScaleSheetLayoutView="70" workbookViewId="0">
      <selection sqref="A1:E2"/>
    </sheetView>
  </sheetViews>
  <sheetFormatPr defaultColWidth="2.21875" defaultRowHeight="13.2"/>
  <cols>
    <col min="1" max="1" width="2.21875" style="12"/>
    <col min="2" max="14" width="2.77734375" style="12" customWidth="1"/>
    <col min="15" max="41" width="3.109375" style="14" customWidth="1"/>
    <col min="42" max="44" width="3.109375" style="12" customWidth="1"/>
    <col min="45" max="46" width="2.21875" style="12" customWidth="1"/>
    <col min="47" max="64" width="2.21875" style="12"/>
    <col min="65" max="65" width="2.21875" style="12" customWidth="1"/>
    <col min="66" max="96" width="2.21875" style="12"/>
    <col min="97" max="97" width="5" style="12" bestFit="1" customWidth="1"/>
    <col min="98" max="98" width="3.109375" style="12" bestFit="1" customWidth="1"/>
    <col min="99" max="99" width="2.44140625" style="12" bestFit="1" customWidth="1"/>
    <col min="100" max="16384" width="2.21875" style="12"/>
  </cols>
  <sheetData>
    <row r="1" spans="1:110" ht="13.5" customHeight="1">
      <c r="A1" s="1345" t="s">
        <v>22</v>
      </c>
      <c r="B1" s="1346"/>
      <c r="C1" s="1346"/>
      <c r="D1" s="1346"/>
      <c r="E1" s="1347"/>
      <c r="F1" s="1351" t="str">
        <f>IF('法人入力シート（要入力）'!E4="","",'法人入力シート（要入力）'!E4)</f>
        <v/>
      </c>
      <c r="G1" s="1352"/>
      <c r="H1" s="1352"/>
      <c r="I1" s="1352"/>
      <c r="J1" s="1352"/>
      <c r="K1" s="1352"/>
      <c r="L1" s="1352"/>
      <c r="M1" s="1352"/>
      <c r="N1" s="1352"/>
      <c r="O1" s="1352"/>
      <c r="P1" s="1352"/>
      <c r="Q1" s="1352"/>
      <c r="R1" s="1352"/>
      <c r="S1" s="1352"/>
      <c r="T1" s="1352"/>
      <c r="U1" s="1352"/>
      <c r="V1" s="1352"/>
      <c r="W1" s="1353"/>
      <c r="X1" s="12"/>
      <c r="Y1" s="12"/>
      <c r="Z1" s="12"/>
      <c r="AA1" s="12"/>
      <c r="AB1" s="12"/>
      <c r="AC1" s="12"/>
      <c r="AD1" s="12"/>
      <c r="AE1" s="12"/>
      <c r="AF1" s="12"/>
      <c r="AG1" s="12"/>
      <c r="AH1" s="12"/>
      <c r="AI1" s="12"/>
      <c r="AJ1" s="12"/>
      <c r="AK1" s="12"/>
      <c r="AL1" s="12"/>
      <c r="AM1" s="12"/>
      <c r="AN1" s="12"/>
      <c r="AO1" s="12"/>
    </row>
    <row r="2" spans="1:110" ht="13.5" customHeight="1">
      <c r="A2" s="1348"/>
      <c r="B2" s="1349"/>
      <c r="C2" s="1349"/>
      <c r="D2" s="1349"/>
      <c r="E2" s="1350"/>
      <c r="F2" s="1354"/>
      <c r="G2" s="1355"/>
      <c r="H2" s="1355"/>
      <c r="I2" s="1355"/>
      <c r="J2" s="1355"/>
      <c r="K2" s="1355"/>
      <c r="L2" s="1355"/>
      <c r="M2" s="1355"/>
      <c r="N2" s="1355"/>
      <c r="O2" s="1355"/>
      <c r="P2" s="1355"/>
      <c r="Q2" s="1355"/>
      <c r="R2" s="1355"/>
      <c r="S2" s="1355"/>
      <c r="T2" s="1355"/>
      <c r="U2" s="1355"/>
      <c r="V2" s="1355"/>
      <c r="W2" s="1356"/>
      <c r="X2" s="12"/>
      <c r="Y2" s="12"/>
      <c r="Z2" s="12"/>
      <c r="AA2" s="12"/>
      <c r="AB2" s="12"/>
      <c r="AC2" s="12"/>
      <c r="AD2" s="12"/>
      <c r="AE2" s="12"/>
      <c r="AF2" s="12"/>
      <c r="AG2" s="12"/>
      <c r="AH2" s="12"/>
      <c r="AI2" s="12"/>
      <c r="AJ2" s="12"/>
      <c r="AK2" s="12"/>
      <c r="AL2" s="12"/>
      <c r="AM2" s="12"/>
      <c r="AN2" s="12"/>
      <c r="AO2" s="12"/>
      <c r="CH2" s="85"/>
      <c r="CI2" s="86"/>
      <c r="CJ2" s="86"/>
      <c r="CK2" s="86"/>
      <c r="CL2" s="86"/>
      <c r="CM2" s="86"/>
      <c r="CN2" s="86"/>
      <c r="CO2" s="86"/>
      <c r="CP2" s="86"/>
      <c r="CQ2" s="86"/>
      <c r="CR2" s="86"/>
      <c r="CS2" s="86"/>
      <c r="CT2" s="86"/>
      <c r="CU2" s="86"/>
      <c r="CV2" s="86"/>
      <c r="CW2" s="86"/>
      <c r="CX2" s="86"/>
      <c r="CY2" s="86"/>
      <c r="CZ2" s="86"/>
      <c r="DA2" s="87"/>
      <c r="DB2" s="87"/>
      <c r="DC2" s="87"/>
    </row>
    <row r="3" spans="1:110" ht="13.5" customHeight="1">
      <c r="A3" s="1345" t="s">
        <v>102</v>
      </c>
      <c r="B3" s="1346"/>
      <c r="C3" s="1346"/>
      <c r="D3" s="1346"/>
      <c r="E3" s="1347"/>
      <c r="F3" s="1351" t="str">
        <f>IF('学校入力シート（要入力）'!F5="","",'学校入力シート（要入力）'!F5)</f>
        <v/>
      </c>
      <c r="G3" s="1352"/>
      <c r="H3" s="1352"/>
      <c r="I3" s="1352"/>
      <c r="J3" s="1352"/>
      <c r="K3" s="1352"/>
      <c r="L3" s="1352"/>
      <c r="M3" s="1352"/>
      <c r="N3" s="1352"/>
      <c r="O3" s="1352"/>
      <c r="P3" s="1352"/>
      <c r="Q3" s="1352"/>
      <c r="R3" s="1352"/>
      <c r="S3" s="1352"/>
      <c r="T3" s="1352"/>
      <c r="U3" s="1352"/>
      <c r="V3" s="1352"/>
      <c r="W3" s="1353"/>
      <c r="X3" s="12"/>
      <c r="Y3" s="12"/>
      <c r="Z3" s="12"/>
      <c r="AA3" s="12"/>
      <c r="AB3" s="12"/>
      <c r="AC3" s="12"/>
      <c r="AD3" s="12"/>
      <c r="AE3" s="12"/>
      <c r="AF3" s="12"/>
      <c r="AG3" s="12"/>
      <c r="AH3" s="12"/>
      <c r="AI3" s="12"/>
      <c r="AJ3" s="12"/>
      <c r="AK3" s="12"/>
      <c r="AL3" s="12"/>
      <c r="AM3" s="12"/>
      <c r="AN3" s="12"/>
      <c r="AO3" s="12"/>
      <c r="CH3" s="85"/>
      <c r="CI3" s="86"/>
      <c r="CJ3" s="86"/>
      <c r="CK3" s="86"/>
      <c r="CL3" s="86"/>
      <c r="CM3" s="86"/>
      <c r="CN3" s="86"/>
      <c r="CO3" s="86"/>
      <c r="CP3" s="86"/>
      <c r="CQ3" s="86"/>
      <c r="CR3" s="86"/>
      <c r="CS3" s="86"/>
      <c r="CT3" s="86"/>
      <c r="CU3" s="86"/>
      <c r="CV3" s="86"/>
      <c r="CW3" s="86"/>
      <c r="CX3" s="86"/>
      <c r="CY3" s="86"/>
      <c r="CZ3" s="86"/>
      <c r="DA3" s="87"/>
      <c r="DB3" s="87"/>
      <c r="DC3" s="87"/>
    </row>
    <row r="4" spans="1:110" ht="13.5" customHeight="1">
      <c r="A4" s="1348"/>
      <c r="B4" s="1349"/>
      <c r="C4" s="1349"/>
      <c r="D4" s="1349"/>
      <c r="E4" s="1350"/>
      <c r="F4" s="1354"/>
      <c r="G4" s="1355"/>
      <c r="H4" s="1355"/>
      <c r="I4" s="1355"/>
      <c r="J4" s="1355"/>
      <c r="K4" s="1355"/>
      <c r="L4" s="1355"/>
      <c r="M4" s="1355"/>
      <c r="N4" s="1355"/>
      <c r="O4" s="1355"/>
      <c r="P4" s="1355"/>
      <c r="Q4" s="1355"/>
      <c r="R4" s="1355"/>
      <c r="S4" s="1355"/>
      <c r="T4" s="1355"/>
      <c r="U4" s="1355"/>
      <c r="V4" s="1355"/>
      <c r="W4" s="1356"/>
      <c r="X4" s="12"/>
      <c r="Y4" s="12"/>
      <c r="Z4" s="12"/>
      <c r="AA4" s="12"/>
      <c r="AB4" s="12"/>
      <c r="AC4" s="12"/>
      <c r="AD4" s="12"/>
      <c r="AE4" s="12"/>
      <c r="AF4" s="12"/>
      <c r="AG4" s="12"/>
      <c r="AH4" s="12"/>
      <c r="AI4" s="12"/>
      <c r="AJ4" s="12"/>
      <c r="AK4" s="12"/>
      <c r="AL4" s="12"/>
      <c r="AM4" s="12"/>
      <c r="AN4" s="12"/>
      <c r="AO4" s="12"/>
      <c r="CH4" s="85"/>
      <c r="CI4" s="88"/>
      <c r="CJ4" s="89"/>
      <c r="CK4" s="89"/>
      <c r="CL4" s="89"/>
      <c r="CM4" s="89"/>
      <c r="CN4" s="89"/>
      <c r="CO4" s="89"/>
      <c r="CP4" s="89"/>
      <c r="CQ4" s="89"/>
      <c r="CR4" s="89"/>
      <c r="CS4" s="86"/>
      <c r="CT4" s="86"/>
      <c r="CU4" s="86"/>
      <c r="CV4" s="86"/>
      <c r="CW4" s="86"/>
      <c r="CX4" s="86"/>
      <c r="CY4" s="86"/>
      <c r="CZ4" s="86"/>
      <c r="DA4" s="87"/>
      <c r="DB4" s="87"/>
      <c r="DC4" s="87"/>
    </row>
    <row r="5" spans="1:110" ht="13.5" customHeight="1">
      <c r="A5" s="13"/>
      <c r="B5" s="13"/>
      <c r="C5" s="13"/>
      <c r="D5" s="13"/>
      <c r="CH5" s="85"/>
      <c r="CI5" s="86"/>
      <c r="CJ5" s="90"/>
      <c r="CK5" s="86"/>
      <c r="CL5" s="91"/>
      <c r="CM5" s="88"/>
      <c r="CN5" s="88"/>
      <c r="CO5" s="88"/>
      <c r="CP5" s="88"/>
      <c r="CQ5" s="88"/>
      <c r="CR5" s="91"/>
      <c r="CS5" s="90"/>
      <c r="CT5" s="86"/>
      <c r="CU5" s="86"/>
      <c r="CV5" s="86"/>
      <c r="CW5" s="86"/>
      <c r="CX5" s="86"/>
      <c r="CY5" s="86"/>
      <c r="CZ5" s="86"/>
      <c r="DA5" s="87"/>
      <c r="DB5" s="87"/>
      <c r="DC5" s="87"/>
    </row>
    <row r="6" spans="1:110">
      <c r="A6" s="1357" t="s">
        <v>349</v>
      </c>
      <c r="B6" s="1357"/>
      <c r="C6" s="1357"/>
      <c r="D6" s="1358" t="s">
        <v>103</v>
      </c>
      <c r="E6" s="1358"/>
      <c r="F6" s="1358"/>
      <c r="G6" s="1358"/>
      <c r="H6" s="1358"/>
      <c r="I6" s="1358"/>
      <c r="J6" s="1358"/>
      <c r="K6" s="1358"/>
      <c r="L6" s="1358"/>
      <c r="M6" s="1358"/>
      <c r="N6" s="1358"/>
      <c r="O6" s="1358"/>
      <c r="P6" s="1358"/>
      <c r="Q6" s="1358"/>
      <c r="R6" s="1358"/>
      <c r="S6" s="1358"/>
      <c r="T6" s="1358"/>
      <c r="U6" s="1358"/>
      <c r="V6" s="1358"/>
      <c r="W6" s="1358"/>
      <c r="X6" s="1358"/>
      <c r="Y6" s="1358"/>
      <c r="Z6" s="1358"/>
      <c r="AA6" s="1358"/>
      <c r="AB6" s="1358"/>
      <c r="AC6" s="1358"/>
      <c r="AD6" s="1358"/>
      <c r="AE6" s="1358"/>
      <c r="AF6" s="1358"/>
      <c r="AG6" s="1358"/>
      <c r="AH6" s="1358"/>
      <c r="AI6" s="1358"/>
      <c r="AJ6" s="1358"/>
      <c r="AK6" s="1358"/>
      <c r="AL6" s="1358"/>
      <c r="AM6" s="1358"/>
      <c r="AN6" s="1358"/>
      <c r="AO6" s="1358"/>
      <c r="AP6" s="1358"/>
      <c r="AQ6" s="1358"/>
      <c r="AR6" s="1358"/>
      <c r="AS6" s="1358"/>
      <c r="AT6" s="1358"/>
      <c r="AU6" s="1358"/>
      <c r="AV6" s="1358"/>
      <c r="AW6" s="1358"/>
      <c r="AX6" s="1358"/>
      <c r="AY6" s="1358"/>
      <c r="AZ6" s="1358"/>
      <c r="BA6" s="1358"/>
      <c r="BB6" s="1358"/>
      <c r="BC6" s="1358"/>
      <c r="BD6" s="1358"/>
      <c r="BE6" s="1358"/>
      <c r="CH6" s="85"/>
      <c r="CI6" s="86"/>
      <c r="CJ6" s="86"/>
      <c r="CK6" s="86"/>
      <c r="CL6" s="91"/>
      <c r="CM6" s="88"/>
      <c r="CN6" s="88"/>
      <c r="CO6" s="88"/>
      <c r="CP6" s="91"/>
      <c r="CQ6" s="88"/>
      <c r="CR6" s="91"/>
      <c r="CS6" s="90"/>
      <c r="CT6" s="86"/>
      <c r="CU6" s="86"/>
      <c r="CV6" s="86"/>
      <c r="CW6" s="86"/>
      <c r="CX6" s="86"/>
      <c r="CY6" s="86"/>
      <c r="CZ6" s="86"/>
      <c r="DA6" s="87"/>
      <c r="DB6" s="87"/>
      <c r="DC6" s="87"/>
    </row>
    <row r="7" spans="1:110">
      <c r="A7" s="1357"/>
      <c r="B7" s="1357"/>
      <c r="C7" s="1357"/>
      <c r="D7" s="1358"/>
      <c r="E7" s="1358"/>
      <c r="F7" s="1358"/>
      <c r="G7" s="1358"/>
      <c r="H7" s="1358"/>
      <c r="I7" s="1358"/>
      <c r="J7" s="1358"/>
      <c r="K7" s="1358"/>
      <c r="L7" s="1358"/>
      <c r="M7" s="1358"/>
      <c r="N7" s="1358"/>
      <c r="O7" s="1358"/>
      <c r="P7" s="1358"/>
      <c r="Q7" s="1358"/>
      <c r="R7" s="1358"/>
      <c r="S7" s="1358"/>
      <c r="T7" s="1358"/>
      <c r="U7" s="1358"/>
      <c r="V7" s="1358"/>
      <c r="W7" s="1358"/>
      <c r="X7" s="1358"/>
      <c r="Y7" s="1358"/>
      <c r="Z7" s="1358"/>
      <c r="AA7" s="1358"/>
      <c r="AB7" s="1358"/>
      <c r="AC7" s="1358"/>
      <c r="AD7" s="1358"/>
      <c r="AE7" s="1358"/>
      <c r="AF7" s="1358"/>
      <c r="AG7" s="1358"/>
      <c r="AH7" s="1358"/>
      <c r="AI7" s="1358"/>
      <c r="AJ7" s="1358"/>
      <c r="AK7" s="1358"/>
      <c r="AL7" s="1358"/>
      <c r="AM7" s="1358"/>
      <c r="AN7" s="1358"/>
      <c r="AO7" s="1358"/>
      <c r="AP7" s="1358"/>
      <c r="AQ7" s="1358"/>
      <c r="AR7" s="1358"/>
      <c r="AS7" s="1358"/>
      <c r="AT7" s="1358"/>
      <c r="AU7" s="1358"/>
      <c r="AV7" s="1358"/>
      <c r="AW7" s="1358"/>
      <c r="AX7" s="1358"/>
      <c r="AY7" s="1358"/>
      <c r="AZ7" s="1358"/>
      <c r="BA7" s="1358"/>
      <c r="BB7" s="1358"/>
      <c r="BC7" s="1358"/>
      <c r="BD7" s="1358"/>
      <c r="BE7" s="1358"/>
      <c r="CH7" s="85"/>
      <c r="CI7" s="88"/>
      <c r="CJ7" s="91"/>
      <c r="CK7" s="91"/>
      <c r="CL7" s="86"/>
      <c r="CM7" s="86"/>
      <c r="CN7" s="86"/>
      <c r="CO7" s="86"/>
      <c r="CP7" s="86"/>
      <c r="CQ7" s="86"/>
      <c r="CR7" s="86"/>
      <c r="CS7" s="86"/>
      <c r="CT7" s="86"/>
      <c r="CU7" s="86"/>
      <c r="CV7" s="86"/>
      <c r="CW7" s="86"/>
      <c r="CX7" s="86"/>
      <c r="CY7" s="86"/>
      <c r="CZ7" s="86"/>
      <c r="DA7" s="87"/>
      <c r="DB7" s="87"/>
      <c r="DC7" s="87"/>
    </row>
    <row r="8" spans="1:110" ht="13.5" customHeight="1">
      <c r="A8" s="1358" t="s">
        <v>25</v>
      </c>
      <c r="B8" s="1358"/>
      <c r="C8" s="1358"/>
      <c r="D8" s="1358"/>
      <c r="E8" s="1358"/>
      <c r="F8" s="1358"/>
      <c r="G8" s="1358"/>
      <c r="H8" s="1358"/>
      <c r="I8" s="1358"/>
      <c r="J8" s="1358"/>
      <c r="K8" s="1358"/>
      <c r="L8" s="1358"/>
      <c r="M8" s="1358"/>
      <c r="N8" s="1358"/>
      <c r="O8" s="1358"/>
      <c r="P8" s="1358"/>
      <c r="Q8" s="1358"/>
      <c r="R8" s="1358"/>
      <c r="S8" s="1358"/>
      <c r="T8" s="1358"/>
      <c r="U8" s="1358"/>
      <c r="V8" s="1358"/>
      <c r="W8" s="1358"/>
      <c r="X8" s="1358"/>
      <c r="Y8" s="1358"/>
      <c r="Z8" s="1358"/>
      <c r="AA8" s="1358"/>
      <c r="AB8" s="1358"/>
      <c r="AC8" s="1358"/>
      <c r="AD8" s="1358"/>
      <c r="AE8" s="1358"/>
      <c r="AF8" s="1358"/>
      <c r="AG8" s="1358"/>
      <c r="AH8" s="1358"/>
      <c r="AI8" s="1358"/>
      <c r="AJ8" s="1358"/>
      <c r="AK8" s="1358"/>
      <c r="AL8" s="1358"/>
      <c r="AM8" s="1358"/>
      <c r="AN8" s="1358"/>
      <c r="AO8" s="1358"/>
      <c r="AP8" s="1358"/>
      <c r="AQ8" s="1358"/>
      <c r="AR8" s="1358"/>
      <c r="AS8" s="1358"/>
      <c r="AT8" s="1358"/>
      <c r="AU8" s="1358"/>
      <c r="AV8" s="1358"/>
      <c r="AW8" s="1358"/>
      <c r="AX8" s="1358"/>
      <c r="AY8" s="1358"/>
      <c r="AZ8" s="1358"/>
      <c r="BA8" s="1358"/>
      <c r="BB8" s="1358"/>
      <c r="BC8" s="1358"/>
      <c r="BD8" s="1358"/>
      <c r="BE8" s="1358"/>
      <c r="CH8" s="85"/>
      <c r="CI8" s="91"/>
      <c r="CJ8" s="90"/>
      <c r="CK8" s="91"/>
      <c r="CL8" s="86"/>
      <c r="CM8" s="86"/>
      <c r="CN8" s="86"/>
      <c r="CO8" s="86"/>
      <c r="CP8" s="86"/>
      <c r="CQ8" s="86"/>
      <c r="CR8" s="86"/>
      <c r="CS8" s="86"/>
      <c r="CT8" s="86"/>
      <c r="CU8" s="86"/>
      <c r="CV8" s="86"/>
      <c r="CW8" s="86"/>
      <c r="CX8" s="86"/>
      <c r="CY8" s="86"/>
      <c r="CZ8" s="86"/>
      <c r="DA8" s="87"/>
      <c r="DB8" s="87"/>
      <c r="DC8" s="87"/>
    </row>
    <row r="9" spans="1:110" ht="13.5" customHeight="1">
      <c r="A9" s="1358"/>
      <c r="B9" s="1358"/>
      <c r="C9" s="1358"/>
      <c r="D9" s="1358"/>
      <c r="E9" s="1358"/>
      <c r="F9" s="1358"/>
      <c r="G9" s="1358"/>
      <c r="H9" s="1358"/>
      <c r="I9" s="1358"/>
      <c r="J9" s="1358"/>
      <c r="K9" s="1358"/>
      <c r="L9" s="1358"/>
      <c r="M9" s="1358"/>
      <c r="N9" s="1358"/>
      <c r="O9" s="1358"/>
      <c r="P9" s="1358"/>
      <c r="Q9" s="1358"/>
      <c r="R9" s="1358"/>
      <c r="S9" s="1358"/>
      <c r="T9" s="1358"/>
      <c r="U9" s="1358"/>
      <c r="V9" s="1358"/>
      <c r="W9" s="1358"/>
      <c r="X9" s="1358"/>
      <c r="Y9" s="1358"/>
      <c r="Z9" s="1358"/>
      <c r="AA9" s="1358"/>
      <c r="AB9" s="1358"/>
      <c r="AC9" s="1358"/>
      <c r="AD9" s="1358"/>
      <c r="AE9" s="1358"/>
      <c r="AF9" s="1358"/>
      <c r="AG9" s="1358"/>
      <c r="AH9" s="1358"/>
      <c r="AI9" s="1358"/>
      <c r="AJ9" s="1358"/>
      <c r="AK9" s="1358"/>
      <c r="AL9" s="1358"/>
      <c r="AM9" s="1358"/>
      <c r="AN9" s="1358"/>
      <c r="AO9" s="1358"/>
      <c r="AP9" s="1358"/>
      <c r="AQ9" s="1358"/>
      <c r="AR9" s="1358"/>
      <c r="AS9" s="1358"/>
      <c r="AT9" s="1358"/>
      <c r="AU9" s="1358"/>
      <c r="AV9" s="1358"/>
      <c r="AW9" s="1358"/>
      <c r="AX9" s="1358"/>
      <c r="AY9" s="1358"/>
      <c r="AZ9" s="1358"/>
      <c r="BA9" s="1358"/>
      <c r="BB9" s="1358"/>
      <c r="BC9" s="1358"/>
      <c r="BD9" s="1358"/>
      <c r="BE9" s="1358"/>
      <c r="CS9" s="86"/>
      <c r="CT9" s="86"/>
      <c r="CU9" s="86"/>
      <c r="CV9" s="86"/>
      <c r="CW9" s="86"/>
      <c r="CX9" s="86"/>
      <c r="CY9" s="86"/>
      <c r="CZ9" s="86"/>
      <c r="DA9" s="87"/>
      <c r="DB9" s="87"/>
      <c r="DC9" s="87"/>
    </row>
    <row r="10" spans="1:110" ht="13.5" customHeight="1">
      <c r="A10" s="540" t="s">
        <v>694</v>
      </c>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7"/>
      <c r="CC10" s="44"/>
      <c r="CD10" s="44"/>
      <c r="CE10" s="44"/>
      <c r="CF10" s="44"/>
      <c r="CG10" s="44"/>
      <c r="CH10" s="44"/>
      <c r="CI10" s="44"/>
      <c r="CJ10" s="92"/>
      <c r="CK10" s="92"/>
      <c r="CL10" s="92"/>
      <c r="CM10" s="92"/>
      <c r="CN10" s="92"/>
      <c r="CO10" s="92"/>
      <c r="CP10" s="92"/>
      <c r="CQ10" s="92"/>
      <c r="CR10" s="181"/>
      <c r="CS10" s="182" t="s">
        <v>272</v>
      </c>
      <c r="CT10" s="183" t="s">
        <v>273</v>
      </c>
      <c r="CU10" s="184" t="s">
        <v>274</v>
      </c>
      <c r="CV10" s="86"/>
      <c r="CW10" s="86"/>
      <c r="CX10" s="86"/>
      <c r="CY10" s="86"/>
      <c r="CZ10" s="86"/>
      <c r="DA10" s="86"/>
      <c r="DB10" s="86"/>
      <c r="DC10" s="86"/>
      <c r="DD10" s="87"/>
      <c r="DE10" s="87"/>
      <c r="DF10" s="87"/>
    </row>
    <row r="11" spans="1:110" ht="13.5" customHeight="1">
      <c r="A11" s="93"/>
      <c r="B11" s="1551" t="s">
        <v>347</v>
      </c>
      <c r="C11" s="1551"/>
      <c r="D11" s="1551"/>
      <c r="E11" s="1551"/>
      <c r="F11" s="1551"/>
      <c r="G11" s="1551"/>
      <c r="H11" s="1551"/>
      <c r="I11" s="1551"/>
      <c r="J11" s="1551"/>
      <c r="K11" s="1551"/>
      <c r="L11" s="1551"/>
      <c r="M11" s="1551"/>
      <c r="N11" s="1551"/>
      <c r="O11" s="1368">
        <f>'学校入力シート（要入力）'!$E$42</f>
        <v>2020</v>
      </c>
      <c r="P11" s="1368"/>
      <c r="Q11" s="1368"/>
      <c r="R11" s="1552">
        <f>'学校入力シート（要入力）'!$F$42</f>
        <v>2021</v>
      </c>
      <c r="S11" s="1552"/>
      <c r="T11" s="1552"/>
      <c r="U11" s="1552">
        <f>'学校入力シート（要入力）'!$G$42</f>
        <v>2022</v>
      </c>
      <c r="V11" s="1552"/>
      <c r="W11" s="1552"/>
      <c r="X11" s="1552">
        <f>'学校入力シート（要入力）'!$H$42</f>
        <v>2023</v>
      </c>
      <c r="Y11" s="1552"/>
      <c r="Z11" s="1552"/>
      <c r="AA11" s="1552">
        <f>'学校入力シート（要入力）'!$I$42</f>
        <v>2024</v>
      </c>
      <c r="AB11" s="1552"/>
      <c r="AC11" s="1552"/>
      <c r="AD11" s="1552">
        <f>'学校入力シート（要入力）'!$J$42</f>
        <v>2025</v>
      </c>
      <c r="AE11" s="1552"/>
      <c r="AF11" s="1555"/>
      <c r="AG11" s="1503" t="str">
        <f>"増減"&amp;$AA$11&amp;"-"&amp;$O$11</f>
        <v>増減2024-2020</v>
      </c>
      <c r="AH11" s="1504"/>
      <c r="AI11" s="1505"/>
      <c r="AJ11" s="1512" t="str">
        <f>"伸び率
/"&amp;$O$11</f>
        <v>伸び率
/2020</v>
      </c>
      <c r="AK11" s="1513"/>
      <c r="AL11" s="1514"/>
      <c r="AM11" s="1504" t="s">
        <v>99</v>
      </c>
      <c r="AN11" s="1360"/>
      <c r="AO11" s="1544" t="s">
        <v>100</v>
      </c>
      <c r="AP11" s="1361"/>
      <c r="AQ11" s="1544" t="s">
        <v>104</v>
      </c>
      <c r="AR11" s="1361"/>
      <c r="CC11" s="45"/>
      <c r="CD11" s="45"/>
      <c r="CE11" s="45"/>
      <c r="CF11" s="45"/>
      <c r="CG11" s="45"/>
      <c r="CH11" s="45"/>
      <c r="CI11" s="45"/>
      <c r="CJ11" s="45"/>
      <c r="CK11" s="45"/>
      <c r="CL11" s="45"/>
      <c r="CM11" s="45"/>
      <c r="CN11" s="45"/>
      <c r="CO11" s="45"/>
      <c r="CP11" s="45"/>
      <c r="CQ11" s="45"/>
      <c r="CR11" s="181" t="s">
        <v>275</v>
      </c>
      <c r="CS11" s="185" t="str">
        <f>AM14</f>
        <v>－</v>
      </c>
      <c r="CT11" s="186" t="str">
        <f>AO14</f>
        <v>－</v>
      </c>
      <c r="CU11" s="186" t="str">
        <f ca="1">AQ14</f>
        <v>－</v>
      </c>
      <c r="CV11" s="89"/>
      <c r="CW11" s="89"/>
      <c r="CX11" s="89"/>
      <c r="CY11" s="87"/>
      <c r="CZ11" s="87"/>
      <c r="DA11" s="87"/>
    </row>
    <row r="12" spans="1:110" ht="13.5" customHeight="1">
      <c r="A12" s="94"/>
      <c r="B12" s="1551"/>
      <c r="C12" s="1551"/>
      <c r="D12" s="1551"/>
      <c r="E12" s="1551"/>
      <c r="F12" s="1551"/>
      <c r="G12" s="1551"/>
      <c r="H12" s="1551"/>
      <c r="I12" s="1551"/>
      <c r="J12" s="1551"/>
      <c r="K12" s="1551"/>
      <c r="L12" s="1551"/>
      <c r="M12" s="1551"/>
      <c r="N12" s="1551"/>
      <c r="O12" s="1369"/>
      <c r="P12" s="1369"/>
      <c r="Q12" s="1369"/>
      <c r="R12" s="1553"/>
      <c r="S12" s="1553"/>
      <c r="T12" s="1553"/>
      <c r="U12" s="1553"/>
      <c r="V12" s="1553"/>
      <c r="W12" s="1553"/>
      <c r="X12" s="1553"/>
      <c r="Y12" s="1553"/>
      <c r="Z12" s="1553"/>
      <c r="AA12" s="1553"/>
      <c r="AB12" s="1553"/>
      <c r="AC12" s="1553"/>
      <c r="AD12" s="1553"/>
      <c r="AE12" s="1553"/>
      <c r="AF12" s="1556"/>
      <c r="AG12" s="1506"/>
      <c r="AH12" s="1507"/>
      <c r="AI12" s="1508"/>
      <c r="AJ12" s="1515"/>
      <c r="AK12" s="1516"/>
      <c r="AL12" s="1517"/>
      <c r="AM12" s="1363"/>
      <c r="AN12" s="1363"/>
      <c r="AO12" s="1362"/>
      <c r="AP12" s="1364"/>
      <c r="AQ12" s="1362"/>
      <c r="AR12" s="1364"/>
      <c r="CC12" s="45"/>
      <c r="CD12" s="45"/>
      <c r="CE12" s="45"/>
      <c r="CF12" s="45"/>
      <c r="CG12" s="45"/>
      <c r="CH12" s="45"/>
      <c r="CI12" s="45"/>
      <c r="CJ12" s="45"/>
      <c r="CK12" s="45"/>
      <c r="CL12" s="45"/>
      <c r="CM12" s="45"/>
      <c r="CN12" s="45"/>
      <c r="CO12" s="45"/>
      <c r="CP12" s="45"/>
      <c r="CQ12" s="45"/>
      <c r="CR12" s="181" t="s">
        <v>276</v>
      </c>
      <c r="CS12" s="187" t="str">
        <f>AM16</f>
        <v>－</v>
      </c>
      <c r="CT12" s="188" t="str">
        <f>AO16</f>
        <v>－</v>
      </c>
      <c r="CU12" s="188" t="str">
        <f ca="1">AQ16</f>
        <v>－</v>
      </c>
      <c r="CV12" s="90"/>
      <c r="CW12" s="90"/>
      <c r="CX12" s="86"/>
      <c r="CY12" s="87"/>
      <c r="CZ12" s="87"/>
      <c r="DA12" s="87"/>
    </row>
    <row r="13" spans="1:110" ht="13.5" customHeight="1">
      <c r="A13" s="93"/>
      <c r="B13" s="1551"/>
      <c r="C13" s="1551"/>
      <c r="D13" s="1551"/>
      <c r="E13" s="1551"/>
      <c r="F13" s="1551"/>
      <c r="G13" s="1551"/>
      <c r="H13" s="1551"/>
      <c r="I13" s="1551"/>
      <c r="J13" s="1551"/>
      <c r="K13" s="1551"/>
      <c r="L13" s="1551"/>
      <c r="M13" s="1551"/>
      <c r="N13" s="1551"/>
      <c r="O13" s="1370"/>
      <c r="P13" s="1370"/>
      <c r="Q13" s="1370"/>
      <c r="R13" s="1554"/>
      <c r="S13" s="1554"/>
      <c r="T13" s="1554"/>
      <c r="U13" s="1554"/>
      <c r="V13" s="1554"/>
      <c r="W13" s="1554"/>
      <c r="X13" s="1554"/>
      <c r="Y13" s="1554"/>
      <c r="Z13" s="1554"/>
      <c r="AA13" s="1554"/>
      <c r="AB13" s="1554"/>
      <c r="AC13" s="1554"/>
      <c r="AD13" s="1554"/>
      <c r="AE13" s="1554"/>
      <c r="AF13" s="1557"/>
      <c r="AG13" s="1509"/>
      <c r="AH13" s="1510"/>
      <c r="AI13" s="1511"/>
      <c r="AJ13" s="1518"/>
      <c r="AK13" s="1519"/>
      <c r="AL13" s="1520"/>
      <c r="AM13" s="1366"/>
      <c r="AN13" s="1366"/>
      <c r="AO13" s="1365"/>
      <c r="AP13" s="1367"/>
      <c r="AQ13" s="1365"/>
      <c r="AR13" s="1367"/>
      <c r="CC13" s="46"/>
      <c r="CD13" s="46"/>
      <c r="CE13" s="46"/>
      <c r="CF13" s="46"/>
      <c r="CG13" s="46"/>
      <c r="CH13" s="46"/>
      <c r="CI13" s="46"/>
      <c r="CJ13" s="46"/>
      <c r="CK13" s="46"/>
      <c r="CL13" s="46"/>
      <c r="CM13" s="46"/>
      <c r="CN13" s="46"/>
      <c r="CO13" s="46"/>
      <c r="CP13" s="46"/>
      <c r="CQ13" s="46"/>
      <c r="CR13" s="181" t="s">
        <v>277</v>
      </c>
      <c r="CS13" s="187" t="str">
        <f>AM31</f>
        <v>－</v>
      </c>
      <c r="CT13" s="188" t="str">
        <f>AO31</f>
        <v>－</v>
      </c>
      <c r="CU13" s="188" t="str">
        <f ca="1">AQ31</f>
        <v>－</v>
      </c>
      <c r="CV13" s="87"/>
      <c r="CW13" s="87"/>
      <c r="CX13" s="87"/>
    </row>
    <row r="14" spans="1:110" s="14" customFormat="1" ht="13.5" customHeight="1">
      <c r="A14" s="18"/>
      <c r="B14" s="1333" t="s">
        <v>821</v>
      </c>
      <c r="C14" s="1334"/>
      <c r="D14" s="1334"/>
      <c r="E14" s="1334"/>
      <c r="F14" s="1334"/>
      <c r="G14" s="1334"/>
      <c r="H14" s="1334"/>
      <c r="I14" s="1334"/>
      <c r="J14" s="1334"/>
      <c r="K14" s="1334"/>
      <c r="L14" s="1334"/>
      <c r="M14" s="1334"/>
      <c r="N14" s="1335"/>
      <c r="O14" s="1521" t="str">
        <f>IFERROR('１．経常収支差額比率 (部門)'!F17,"")</f>
        <v>－</v>
      </c>
      <c r="P14" s="1522"/>
      <c r="Q14" s="1523"/>
      <c r="R14" s="1521" t="str">
        <f>IFERROR('１．経常収支差額比率 (部門)'!G17,"")</f>
        <v>－</v>
      </c>
      <c r="S14" s="1522"/>
      <c r="T14" s="1523"/>
      <c r="U14" s="1521" t="str">
        <f>IFERROR('１．経常収支差額比率 (部門)'!H17,"")</f>
        <v>－</v>
      </c>
      <c r="V14" s="1522"/>
      <c r="W14" s="1523"/>
      <c r="X14" s="1521" t="str">
        <f>IFERROR('１．経常収支差額比率 (部門)'!I17,"")</f>
        <v>－</v>
      </c>
      <c r="Y14" s="1522"/>
      <c r="Z14" s="1523"/>
      <c r="AA14" s="1521" t="str">
        <f>IFERROR('１．経常収支差額比率 (部門)'!J17,"")</f>
        <v>－</v>
      </c>
      <c r="AB14" s="1522"/>
      <c r="AC14" s="1523"/>
      <c r="AD14" s="1600"/>
      <c r="AE14" s="1601"/>
      <c r="AF14" s="1601"/>
      <c r="AG14" s="1604" t="str">
        <f>'１．経常収支差額比率 (部門)'!K17</f>
        <v>－</v>
      </c>
      <c r="AH14" s="1605"/>
      <c r="AI14" s="1606"/>
      <c r="AJ14" s="1537"/>
      <c r="AK14" s="1538"/>
      <c r="AL14" s="1539"/>
      <c r="AM14" s="1545" t="str">
        <f>'１．経常収支差額比率 (部門)'!M17</f>
        <v>－</v>
      </c>
      <c r="AN14" s="1546"/>
      <c r="AO14" s="1549" t="str">
        <f>'１．経常収支差額比率 (部門)'!N17</f>
        <v>－</v>
      </c>
      <c r="AP14" s="1546"/>
      <c r="AQ14" s="1549" t="str">
        <f ca="1">'１．経常収支差額比率 (部門)'!O17</f>
        <v>－</v>
      </c>
      <c r="AR14" s="1546"/>
      <c r="AS14" s="13"/>
      <c r="AT14" s="13"/>
      <c r="AU14" s="13"/>
      <c r="CC14" s="46"/>
      <c r="CD14" s="46"/>
      <c r="CE14" s="46"/>
      <c r="CF14" s="46"/>
      <c r="CG14" s="46"/>
      <c r="CH14" s="46"/>
      <c r="CI14" s="46"/>
      <c r="CJ14" s="46"/>
      <c r="CK14" s="46"/>
      <c r="CL14" s="46"/>
      <c r="CM14" s="46"/>
      <c r="CN14" s="46"/>
      <c r="CO14" s="46"/>
      <c r="CP14" s="46"/>
      <c r="CQ14" s="46"/>
      <c r="CR14" s="189" t="s">
        <v>278</v>
      </c>
      <c r="CS14" s="187" t="str">
        <f>AM47</f>
        <v>目標入力</v>
      </c>
      <c r="CT14" s="188" t="str">
        <f>AO47</f>
        <v>－</v>
      </c>
      <c r="CU14" s="188" t="str">
        <f ca="1">AQ47</f>
        <v>－</v>
      </c>
      <c r="CV14" s="95"/>
      <c r="CW14" s="95"/>
      <c r="CX14" s="95"/>
    </row>
    <row r="15" spans="1:110" s="14" customFormat="1" ht="13.5" customHeight="1">
      <c r="A15" s="18"/>
      <c r="B15" s="1336"/>
      <c r="C15" s="1337"/>
      <c r="D15" s="1337"/>
      <c r="E15" s="1337"/>
      <c r="F15" s="1337"/>
      <c r="G15" s="1337"/>
      <c r="H15" s="1337"/>
      <c r="I15" s="1337"/>
      <c r="J15" s="1337"/>
      <c r="K15" s="1337"/>
      <c r="L15" s="1337"/>
      <c r="M15" s="1337"/>
      <c r="N15" s="1338"/>
      <c r="O15" s="1597"/>
      <c r="P15" s="1598"/>
      <c r="Q15" s="1599"/>
      <c r="R15" s="1597"/>
      <c r="S15" s="1598"/>
      <c r="T15" s="1599"/>
      <c r="U15" s="1597"/>
      <c r="V15" s="1598"/>
      <c r="W15" s="1599"/>
      <c r="X15" s="1597"/>
      <c r="Y15" s="1598"/>
      <c r="Z15" s="1599"/>
      <c r="AA15" s="1597"/>
      <c r="AB15" s="1598"/>
      <c r="AC15" s="1599"/>
      <c r="AD15" s="1602"/>
      <c r="AE15" s="1603"/>
      <c r="AF15" s="1603"/>
      <c r="AG15" s="1607"/>
      <c r="AH15" s="1608"/>
      <c r="AI15" s="1609"/>
      <c r="AJ15" s="1594"/>
      <c r="AK15" s="1595"/>
      <c r="AL15" s="1596"/>
      <c r="AM15" s="1547"/>
      <c r="AN15" s="1548"/>
      <c r="AO15" s="1550"/>
      <c r="AP15" s="1548"/>
      <c r="AQ15" s="1550"/>
      <c r="AR15" s="1548"/>
      <c r="AS15" s="13"/>
      <c r="AT15" s="13"/>
      <c r="AU15" s="13"/>
      <c r="CC15" s="46"/>
      <c r="CD15" s="46"/>
      <c r="CE15" s="46"/>
      <c r="CF15" s="46"/>
      <c r="CG15" s="46"/>
      <c r="CH15" s="46"/>
      <c r="CI15" s="46"/>
      <c r="CJ15" s="46"/>
      <c r="CK15" s="46"/>
      <c r="CL15" s="46"/>
      <c r="CM15" s="46"/>
      <c r="CN15" s="46"/>
      <c r="CO15" s="46"/>
      <c r="CP15" s="46"/>
      <c r="CQ15" s="46"/>
      <c r="CR15" s="189" t="s">
        <v>279</v>
      </c>
      <c r="CS15" s="190" t="str">
        <f>AM58</f>
        <v>目標入力</v>
      </c>
      <c r="CT15" s="191" t="str">
        <f>AO58</f>
        <v>－</v>
      </c>
      <c r="CU15" s="191" t="str">
        <f ca="1">AQ58</f>
        <v>－</v>
      </c>
      <c r="CV15" s="95"/>
      <c r="CW15" s="95"/>
      <c r="CX15" s="95"/>
    </row>
    <row r="16" spans="1:110" s="14" customFormat="1" ht="13.5" customHeight="1">
      <c r="A16" s="18"/>
      <c r="B16" s="1333" t="s">
        <v>822</v>
      </c>
      <c r="C16" s="1334"/>
      <c r="D16" s="1334"/>
      <c r="E16" s="1334"/>
      <c r="F16" s="1334"/>
      <c r="G16" s="1334"/>
      <c r="H16" s="1334"/>
      <c r="I16" s="1334"/>
      <c r="J16" s="1334"/>
      <c r="K16" s="1334"/>
      <c r="L16" s="1334"/>
      <c r="M16" s="1334"/>
      <c r="N16" s="1335"/>
      <c r="O16" s="1521" t="str">
        <f>IFERROR('２．人件費比率 (部門)'!F16,"")</f>
        <v>－</v>
      </c>
      <c r="P16" s="1522"/>
      <c r="Q16" s="1523"/>
      <c r="R16" s="1521" t="str">
        <f>IFERROR('２．人件費比率 (部門)'!G16,"")</f>
        <v>－</v>
      </c>
      <c r="S16" s="1522"/>
      <c r="T16" s="1523"/>
      <c r="U16" s="1521" t="str">
        <f>IFERROR('２．人件費比率 (部門)'!H16,"")</f>
        <v>－</v>
      </c>
      <c r="V16" s="1522"/>
      <c r="W16" s="1523"/>
      <c r="X16" s="1521" t="str">
        <f>IFERROR('２．人件費比率 (部門)'!I16,"")</f>
        <v>－</v>
      </c>
      <c r="Y16" s="1522"/>
      <c r="Z16" s="1523"/>
      <c r="AA16" s="1521" t="str">
        <f>IFERROR('２．人件費比率 (部門)'!J16,"")</f>
        <v>－</v>
      </c>
      <c r="AB16" s="1522"/>
      <c r="AC16" s="1523"/>
      <c r="AD16" s="1558"/>
      <c r="AE16" s="1559"/>
      <c r="AF16" s="1559"/>
      <c r="AG16" s="1574" t="str">
        <f>'２．人件費比率 (部門)'!K16</f>
        <v>－</v>
      </c>
      <c r="AH16" s="1575"/>
      <c r="AI16" s="1576"/>
      <c r="AJ16" s="1537"/>
      <c r="AK16" s="1538"/>
      <c r="AL16" s="1539"/>
      <c r="AM16" s="1545" t="str">
        <f>'２．人件費比率 (部門)'!M16</f>
        <v>－</v>
      </c>
      <c r="AN16" s="1546"/>
      <c r="AO16" s="1549" t="str">
        <f>'２．人件費比率 (部門)'!N16</f>
        <v>－</v>
      </c>
      <c r="AP16" s="1546"/>
      <c r="AQ16" s="1549" t="str">
        <f ca="1">'２．人件費比率 (部門)'!O16</f>
        <v>－</v>
      </c>
      <c r="AR16" s="1546"/>
      <c r="AS16" s="13"/>
      <c r="AT16" s="13"/>
      <c r="AU16" s="13"/>
      <c r="CV16" s="95"/>
      <c r="CW16" s="95"/>
      <c r="CX16" s="95"/>
    </row>
    <row r="17" spans="1:110" s="14" customFormat="1" ht="13.5" customHeight="1">
      <c r="A17" s="19"/>
      <c r="B17" s="1573"/>
      <c r="C17" s="1495"/>
      <c r="D17" s="1495"/>
      <c r="E17" s="1495"/>
      <c r="F17" s="1495"/>
      <c r="G17" s="1495"/>
      <c r="H17" s="1495"/>
      <c r="I17" s="1495"/>
      <c r="J17" s="1495"/>
      <c r="K17" s="1495"/>
      <c r="L17" s="1495"/>
      <c r="M17" s="1495"/>
      <c r="N17" s="1496"/>
      <c r="O17" s="1524"/>
      <c r="P17" s="1525"/>
      <c r="Q17" s="1526"/>
      <c r="R17" s="1524"/>
      <c r="S17" s="1525"/>
      <c r="T17" s="1526"/>
      <c r="U17" s="1524"/>
      <c r="V17" s="1525"/>
      <c r="W17" s="1526"/>
      <c r="X17" s="1524"/>
      <c r="Y17" s="1525"/>
      <c r="Z17" s="1526"/>
      <c r="AA17" s="1524"/>
      <c r="AB17" s="1525"/>
      <c r="AC17" s="1526"/>
      <c r="AD17" s="1561"/>
      <c r="AE17" s="1562"/>
      <c r="AF17" s="1562"/>
      <c r="AG17" s="1577"/>
      <c r="AH17" s="1578"/>
      <c r="AI17" s="1579"/>
      <c r="AJ17" s="1540"/>
      <c r="AK17" s="1541"/>
      <c r="AL17" s="1542"/>
      <c r="AM17" s="1570"/>
      <c r="AN17" s="1571"/>
      <c r="AO17" s="1572"/>
      <c r="AP17" s="1571"/>
      <c r="AQ17" s="1572"/>
      <c r="AR17" s="1571"/>
      <c r="AS17" s="13"/>
      <c r="AT17" s="13"/>
      <c r="AU17" s="13"/>
      <c r="CV17" s="95"/>
      <c r="CW17" s="95"/>
      <c r="CX17" s="95"/>
    </row>
    <row r="18" spans="1:110" s="14" customFormat="1" ht="13.5" customHeight="1">
      <c r="A18" s="96"/>
      <c r="B18" s="96"/>
      <c r="C18" s="96"/>
      <c r="D18" s="96"/>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478"/>
      <c r="AK18" s="478"/>
      <c r="AL18" s="479"/>
      <c r="AM18" s="97"/>
      <c r="AN18" s="96"/>
      <c r="AO18" s="96"/>
      <c r="AP18" s="13"/>
      <c r="AQ18" s="13"/>
      <c r="AR18" s="13"/>
      <c r="CH18" s="98"/>
      <c r="CI18" s="99"/>
      <c r="CJ18" s="99"/>
      <c r="CK18" s="99"/>
      <c r="CL18" s="99"/>
      <c r="CM18" s="99"/>
      <c r="CN18" s="99"/>
      <c r="CO18" s="99"/>
      <c r="CP18" s="99"/>
      <c r="CQ18" s="99"/>
      <c r="CR18" s="99"/>
      <c r="CS18" s="99"/>
      <c r="CT18" s="99"/>
      <c r="CU18" s="99"/>
      <c r="CV18" s="99"/>
      <c r="CW18" s="99"/>
      <c r="CX18" s="99"/>
      <c r="CY18" s="99"/>
      <c r="CZ18" s="99"/>
      <c r="DA18" s="95"/>
      <c r="DB18" s="95"/>
      <c r="DC18" s="95"/>
    </row>
    <row r="19" spans="1:110" s="14" customFormat="1" ht="13.5" customHeight="1">
      <c r="A19" s="20" t="s">
        <v>105</v>
      </c>
      <c r="B19" s="21"/>
      <c r="C19" s="21"/>
      <c r="D19" s="2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480"/>
      <c r="AK19" s="480"/>
      <c r="AL19" s="480"/>
      <c r="AM19" s="21"/>
      <c r="AN19" s="21"/>
      <c r="AO19" s="21"/>
      <c r="AP19" s="21"/>
      <c r="AQ19" s="21"/>
      <c r="AR19" s="22"/>
      <c r="AS19" s="13"/>
      <c r="AT19" s="13"/>
      <c r="AU19" s="13"/>
      <c r="CK19" s="98"/>
      <c r="CL19" s="99"/>
      <c r="CM19" s="99"/>
      <c r="CN19" s="99"/>
      <c r="CO19" s="99"/>
      <c r="CP19" s="99"/>
      <c r="CQ19" s="99"/>
      <c r="CR19" s="99"/>
      <c r="CS19" s="99"/>
      <c r="CT19" s="99"/>
      <c r="CU19" s="99"/>
      <c r="CV19" s="99"/>
      <c r="CW19" s="99"/>
      <c r="CX19" s="99"/>
      <c r="CY19" s="99"/>
      <c r="CZ19" s="99"/>
      <c r="DA19" s="99"/>
      <c r="DB19" s="99"/>
      <c r="DC19" s="99"/>
      <c r="DD19" s="95"/>
      <c r="DE19" s="95"/>
      <c r="DF19" s="95"/>
    </row>
    <row r="20" spans="1:110" s="14" customFormat="1" ht="13.5" customHeight="1">
      <c r="A20" s="93"/>
      <c r="B20" s="1551" t="s">
        <v>347</v>
      </c>
      <c r="C20" s="1551"/>
      <c r="D20" s="1551"/>
      <c r="E20" s="1551"/>
      <c r="F20" s="1551"/>
      <c r="G20" s="1551"/>
      <c r="H20" s="1551"/>
      <c r="I20" s="1551"/>
      <c r="J20" s="1551"/>
      <c r="K20" s="1551"/>
      <c r="L20" s="1551"/>
      <c r="M20" s="1551"/>
      <c r="N20" s="1551"/>
      <c r="O20" s="1371">
        <f>$O$11</f>
        <v>2020</v>
      </c>
      <c r="P20" s="1582"/>
      <c r="Q20" s="1583"/>
      <c r="R20" s="1371">
        <f>$R$11</f>
        <v>2021</v>
      </c>
      <c r="S20" s="1582"/>
      <c r="T20" s="1583"/>
      <c r="U20" s="1555">
        <f>$U$11</f>
        <v>2022</v>
      </c>
      <c r="V20" s="1588"/>
      <c r="W20" s="1589"/>
      <c r="X20" s="1555">
        <f>$X$11</f>
        <v>2023</v>
      </c>
      <c r="Y20" s="1588"/>
      <c r="Z20" s="1589"/>
      <c r="AA20" s="1555">
        <f>$AA$11</f>
        <v>2024</v>
      </c>
      <c r="AB20" s="1588"/>
      <c r="AC20" s="1589"/>
      <c r="AD20" s="1552">
        <f>$AD$11</f>
        <v>2025</v>
      </c>
      <c r="AE20" s="1552"/>
      <c r="AF20" s="1555"/>
      <c r="AG20" s="1503" t="str">
        <f>"増減"&amp;$AD$20&amp;"-"&amp;$R$20</f>
        <v>増減2025-2021</v>
      </c>
      <c r="AH20" s="1504"/>
      <c r="AI20" s="1505"/>
      <c r="AJ20" s="1512" t="str">
        <f>"伸び率
/"&amp;$R$20</f>
        <v>伸び率
/2021</v>
      </c>
      <c r="AK20" s="1513"/>
      <c r="AL20" s="1514"/>
      <c r="AM20" s="1504" t="s">
        <v>99</v>
      </c>
      <c r="AN20" s="1360"/>
      <c r="AO20" s="1544" t="s">
        <v>100</v>
      </c>
      <c r="AP20" s="1361"/>
      <c r="AQ20" s="1544" t="s">
        <v>104</v>
      </c>
      <c r="AR20" s="1361"/>
      <c r="AS20" s="13"/>
      <c r="AT20" s="13"/>
      <c r="AU20" s="13"/>
    </row>
    <row r="21" spans="1:110" s="14" customFormat="1" ht="13.5" customHeight="1">
      <c r="A21" s="94"/>
      <c r="B21" s="1551"/>
      <c r="C21" s="1551"/>
      <c r="D21" s="1551"/>
      <c r="E21" s="1551"/>
      <c r="F21" s="1551"/>
      <c r="G21" s="1551"/>
      <c r="H21" s="1551"/>
      <c r="I21" s="1551"/>
      <c r="J21" s="1551"/>
      <c r="K21" s="1551"/>
      <c r="L21" s="1551"/>
      <c r="M21" s="1551"/>
      <c r="N21" s="1551"/>
      <c r="O21" s="1372"/>
      <c r="P21" s="1584"/>
      <c r="Q21" s="1585"/>
      <c r="R21" s="1372"/>
      <c r="S21" s="1584"/>
      <c r="T21" s="1585"/>
      <c r="U21" s="1556"/>
      <c r="V21" s="1590"/>
      <c r="W21" s="1591"/>
      <c r="X21" s="1556"/>
      <c r="Y21" s="1590"/>
      <c r="Z21" s="1591"/>
      <c r="AA21" s="1556"/>
      <c r="AB21" s="1590"/>
      <c r="AC21" s="1591"/>
      <c r="AD21" s="1553"/>
      <c r="AE21" s="1553"/>
      <c r="AF21" s="1556"/>
      <c r="AG21" s="1506"/>
      <c r="AH21" s="1507"/>
      <c r="AI21" s="1508"/>
      <c r="AJ21" s="1515"/>
      <c r="AK21" s="1516"/>
      <c r="AL21" s="1517"/>
      <c r="AM21" s="1363"/>
      <c r="AN21" s="1363"/>
      <c r="AO21" s="1362"/>
      <c r="AP21" s="1364"/>
      <c r="AQ21" s="1362"/>
      <c r="AR21" s="1364"/>
      <c r="AS21" s="13"/>
      <c r="AT21" s="13"/>
      <c r="AU21" s="13"/>
    </row>
    <row r="22" spans="1:110" s="14" customFormat="1" ht="13.5" customHeight="1">
      <c r="A22" s="93"/>
      <c r="B22" s="1551"/>
      <c r="C22" s="1551"/>
      <c r="D22" s="1551"/>
      <c r="E22" s="1551"/>
      <c r="F22" s="1551"/>
      <c r="G22" s="1551"/>
      <c r="H22" s="1551"/>
      <c r="I22" s="1551"/>
      <c r="J22" s="1551"/>
      <c r="K22" s="1551"/>
      <c r="L22" s="1551"/>
      <c r="M22" s="1551"/>
      <c r="N22" s="1551"/>
      <c r="O22" s="1373"/>
      <c r="P22" s="1586"/>
      <c r="Q22" s="1587"/>
      <c r="R22" s="1373"/>
      <c r="S22" s="1586"/>
      <c r="T22" s="1587"/>
      <c r="U22" s="1557"/>
      <c r="V22" s="1592"/>
      <c r="W22" s="1593"/>
      <c r="X22" s="1557"/>
      <c r="Y22" s="1592"/>
      <c r="Z22" s="1593"/>
      <c r="AA22" s="1557"/>
      <c r="AB22" s="1592"/>
      <c r="AC22" s="1593"/>
      <c r="AD22" s="1554"/>
      <c r="AE22" s="1554"/>
      <c r="AF22" s="1557"/>
      <c r="AG22" s="1509"/>
      <c r="AH22" s="1510"/>
      <c r="AI22" s="1511"/>
      <c r="AJ22" s="1518"/>
      <c r="AK22" s="1519"/>
      <c r="AL22" s="1520"/>
      <c r="AM22" s="1366"/>
      <c r="AN22" s="1366"/>
      <c r="AO22" s="1365"/>
      <c r="AP22" s="1367"/>
      <c r="AQ22" s="1365"/>
      <c r="AR22" s="1367"/>
      <c r="AS22" s="24"/>
      <c r="AT22" s="13"/>
      <c r="AU22" s="13"/>
    </row>
    <row r="23" spans="1:110" s="14" customFormat="1" ht="13.5" customHeight="1">
      <c r="A23" s="23"/>
      <c r="B23" s="1421" t="s">
        <v>106</v>
      </c>
      <c r="C23" s="1422"/>
      <c r="D23" s="1422"/>
      <c r="E23" s="1422"/>
      <c r="F23" s="1422"/>
      <c r="G23" s="1422"/>
      <c r="H23" s="1422"/>
      <c r="I23" s="1422"/>
      <c r="J23" s="1422"/>
      <c r="K23" s="1422"/>
      <c r="L23" s="1422"/>
      <c r="M23" s="1422"/>
      <c r="N23" s="1423"/>
      <c r="O23" s="1558"/>
      <c r="P23" s="1559"/>
      <c r="Q23" s="1560"/>
      <c r="R23" s="1564" t="str">
        <f>IFERROR('３．志願倍率（部門）'!F16,"")</f>
        <v>－</v>
      </c>
      <c r="S23" s="1565"/>
      <c r="T23" s="1566"/>
      <c r="U23" s="1564" t="str">
        <f>IFERROR('３．志願倍率（部門）'!G16,"")</f>
        <v>－</v>
      </c>
      <c r="V23" s="1565"/>
      <c r="W23" s="1566"/>
      <c r="X23" s="1564" t="str">
        <f>IFERROR('３．志願倍率（部門）'!H16,"")</f>
        <v>－</v>
      </c>
      <c r="Y23" s="1565"/>
      <c r="Z23" s="1566"/>
      <c r="AA23" s="1564" t="str">
        <f>IFERROR('３．志願倍率（部門）'!I16,"")</f>
        <v>－</v>
      </c>
      <c r="AB23" s="1565"/>
      <c r="AC23" s="1566"/>
      <c r="AD23" s="1564" t="str">
        <f>IFERROR('３．志願倍率（部門）'!J16,"")</f>
        <v>－</v>
      </c>
      <c r="AE23" s="1565"/>
      <c r="AF23" s="1565"/>
      <c r="AG23" s="1531" t="str">
        <f>'３．志願倍率（部門）'!K16</f>
        <v>－</v>
      </c>
      <c r="AH23" s="1532"/>
      <c r="AI23" s="1533"/>
      <c r="AJ23" s="1537"/>
      <c r="AK23" s="1538"/>
      <c r="AL23" s="1539"/>
      <c r="AM23" s="1580" t="str">
        <f>'３．志願倍率（部門）'!M16</f>
        <v>－</v>
      </c>
      <c r="AN23" s="1528"/>
      <c r="AO23" s="1527" t="str">
        <f>'３．志願倍率（部門）'!N16</f>
        <v>－</v>
      </c>
      <c r="AP23" s="1528"/>
      <c r="AQ23" s="1527" t="str">
        <f ca="1">'３．志願倍率（部門）'!O16</f>
        <v>－</v>
      </c>
      <c r="AR23" s="1528"/>
      <c r="AS23" s="24"/>
      <c r="AT23" s="13"/>
      <c r="AU23" s="13"/>
    </row>
    <row r="24" spans="1:110" s="14" customFormat="1" ht="13.5" customHeight="1">
      <c r="A24" s="23"/>
      <c r="B24" s="1424"/>
      <c r="C24" s="1425"/>
      <c r="D24" s="1425"/>
      <c r="E24" s="1425"/>
      <c r="F24" s="1425"/>
      <c r="G24" s="1425"/>
      <c r="H24" s="1425"/>
      <c r="I24" s="1425"/>
      <c r="J24" s="1425"/>
      <c r="K24" s="1425"/>
      <c r="L24" s="1425"/>
      <c r="M24" s="1425"/>
      <c r="N24" s="1426"/>
      <c r="O24" s="1561"/>
      <c r="P24" s="1562"/>
      <c r="Q24" s="1563"/>
      <c r="R24" s="1567"/>
      <c r="S24" s="1568"/>
      <c r="T24" s="1569"/>
      <c r="U24" s="1567"/>
      <c r="V24" s="1568"/>
      <c r="W24" s="1569"/>
      <c r="X24" s="1567"/>
      <c r="Y24" s="1568"/>
      <c r="Z24" s="1569"/>
      <c r="AA24" s="1567"/>
      <c r="AB24" s="1568"/>
      <c r="AC24" s="1569"/>
      <c r="AD24" s="1567"/>
      <c r="AE24" s="1568"/>
      <c r="AF24" s="1568"/>
      <c r="AG24" s="1534"/>
      <c r="AH24" s="1535"/>
      <c r="AI24" s="1536"/>
      <c r="AJ24" s="1540"/>
      <c r="AK24" s="1541"/>
      <c r="AL24" s="1542"/>
      <c r="AM24" s="1581"/>
      <c r="AN24" s="1530"/>
      <c r="AO24" s="1529"/>
      <c r="AP24" s="1530"/>
      <c r="AQ24" s="1529"/>
      <c r="AR24" s="1530"/>
      <c r="AS24" s="24"/>
      <c r="AT24" s="13"/>
      <c r="AU24" s="13"/>
    </row>
    <row r="25" spans="1:110" s="14" customFormat="1" ht="13.5" customHeight="1">
      <c r="A25" s="23"/>
      <c r="B25" s="1421" t="s">
        <v>107</v>
      </c>
      <c r="C25" s="1422"/>
      <c r="D25" s="1422"/>
      <c r="E25" s="1422"/>
      <c r="F25" s="1422"/>
      <c r="G25" s="1422"/>
      <c r="H25" s="1422"/>
      <c r="I25" s="1422"/>
      <c r="J25" s="1422"/>
      <c r="K25" s="1422"/>
      <c r="L25" s="1422"/>
      <c r="M25" s="1422"/>
      <c r="N25" s="1423"/>
      <c r="O25" s="1558"/>
      <c r="P25" s="1559"/>
      <c r="Q25" s="1560"/>
      <c r="R25" s="1626" t="str">
        <f>IFERROR('４．合格率（部門）'!F16,"")</f>
        <v>－</v>
      </c>
      <c r="S25" s="1627"/>
      <c r="T25" s="1628"/>
      <c r="U25" s="1626" t="str">
        <f>IFERROR('４．合格率（部門）'!G16,"")</f>
        <v>－</v>
      </c>
      <c r="V25" s="1627"/>
      <c r="W25" s="1628"/>
      <c r="X25" s="1626" t="str">
        <f>IFERROR('４．合格率（部門）'!H16,"")</f>
        <v>－</v>
      </c>
      <c r="Y25" s="1627"/>
      <c r="Z25" s="1628"/>
      <c r="AA25" s="1626" t="str">
        <f>IFERROR('４．合格率（部門）'!I16,"")</f>
        <v>－</v>
      </c>
      <c r="AB25" s="1627"/>
      <c r="AC25" s="1628"/>
      <c r="AD25" s="1626" t="str">
        <f>IFERROR('４．合格率（部門）'!J16,"")</f>
        <v>－</v>
      </c>
      <c r="AE25" s="1627"/>
      <c r="AF25" s="1628"/>
      <c r="AG25" s="1610" t="str">
        <f>'４．合格率（部門）'!K16</f>
        <v>－</v>
      </c>
      <c r="AH25" s="1611"/>
      <c r="AI25" s="1612"/>
      <c r="AJ25" s="1537"/>
      <c r="AK25" s="1538"/>
      <c r="AL25" s="1539"/>
      <c r="AM25" s="1616" t="str">
        <f>'４．合格率（部門）'!M16</f>
        <v>目標入力</v>
      </c>
      <c r="AN25" s="1617"/>
      <c r="AO25" s="1527" t="str">
        <f>'４．合格率（部門）'!N16</f>
        <v>－</v>
      </c>
      <c r="AP25" s="1528"/>
      <c r="AQ25" s="1527" t="str">
        <f ca="1">'４．合格率（部門）'!O16</f>
        <v>－</v>
      </c>
      <c r="AR25" s="1528"/>
      <c r="AS25" s="13"/>
      <c r="AT25" s="13"/>
      <c r="AU25" s="13"/>
    </row>
    <row r="26" spans="1:110" s="14" customFormat="1" ht="13.5" customHeight="1">
      <c r="A26" s="23"/>
      <c r="B26" s="1424"/>
      <c r="C26" s="1425"/>
      <c r="D26" s="1425"/>
      <c r="E26" s="1425"/>
      <c r="F26" s="1425"/>
      <c r="G26" s="1425"/>
      <c r="H26" s="1425"/>
      <c r="I26" s="1425"/>
      <c r="J26" s="1425"/>
      <c r="K26" s="1425"/>
      <c r="L26" s="1425"/>
      <c r="M26" s="1425"/>
      <c r="N26" s="1426"/>
      <c r="O26" s="1561"/>
      <c r="P26" s="1562"/>
      <c r="Q26" s="1563"/>
      <c r="R26" s="1629"/>
      <c r="S26" s="1630"/>
      <c r="T26" s="1631"/>
      <c r="U26" s="1629"/>
      <c r="V26" s="1630"/>
      <c r="W26" s="1631"/>
      <c r="X26" s="1629"/>
      <c r="Y26" s="1630"/>
      <c r="Z26" s="1631"/>
      <c r="AA26" s="1629"/>
      <c r="AB26" s="1630"/>
      <c r="AC26" s="1631"/>
      <c r="AD26" s="1629"/>
      <c r="AE26" s="1630"/>
      <c r="AF26" s="1631"/>
      <c r="AG26" s="1613"/>
      <c r="AH26" s="1614"/>
      <c r="AI26" s="1615"/>
      <c r="AJ26" s="1540"/>
      <c r="AK26" s="1541"/>
      <c r="AL26" s="1542"/>
      <c r="AM26" s="1618"/>
      <c r="AN26" s="1619"/>
      <c r="AO26" s="1529"/>
      <c r="AP26" s="1530"/>
      <c r="AQ26" s="1529"/>
      <c r="AR26" s="1530"/>
      <c r="AS26" s="24"/>
      <c r="AT26" s="13"/>
      <c r="AU26" s="13"/>
    </row>
    <row r="27" spans="1:110" s="14" customFormat="1" ht="13.5" customHeight="1">
      <c r="A27" s="23"/>
      <c r="B27" s="1421" t="s">
        <v>108</v>
      </c>
      <c r="C27" s="1422"/>
      <c r="D27" s="1422"/>
      <c r="E27" s="1422"/>
      <c r="F27" s="1422"/>
      <c r="G27" s="1422"/>
      <c r="H27" s="1422"/>
      <c r="I27" s="1422"/>
      <c r="J27" s="1422"/>
      <c r="K27" s="1422"/>
      <c r="L27" s="1422"/>
      <c r="M27" s="1422"/>
      <c r="N27" s="1423"/>
      <c r="O27" s="1558"/>
      <c r="P27" s="1559"/>
      <c r="Q27" s="1560"/>
      <c r="R27" s="1620" t="str">
        <f>IFERROR('５．歩留率（部門）'!F16,"")</f>
        <v>－</v>
      </c>
      <c r="S27" s="1621"/>
      <c r="T27" s="1622"/>
      <c r="U27" s="1620" t="str">
        <f>IFERROR('５．歩留率（部門）'!G16,"")</f>
        <v>－</v>
      </c>
      <c r="V27" s="1621"/>
      <c r="W27" s="1622"/>
      <c r="X27" s="1620" t="str">
        <f>IFERROR('５．歩留率（部門）'!H16,"")</f>
        <v>－</v>
      </c>
      <c r="Y27" s="1621"/>
      <c r="Z27" s="1622"/>
      <c r="AA27" s="1620" t="str">
        <f>IFERROR('５．歩留率（部門）'!I16,"")</f>
        <v>－</v>
      </c>
      <c r="AB27" s="1621"/>
      <c r="AC27" s="1622"/>
      <c r="AD27" s="1620" t="str">
        <f>IFERROR('５．歩留率（部門）'!J16,"")</f>
        <v>－</v>
      </c>
      <c r="AE27" s="1621"/>
      <c r="AF27" s="1621"/>
      <c r="AG27" s="1574" t="str">
        <f>'５．歩留率（部門）'!K16</f>
        <v>－</v>
      </c>
      <c r="AH27" s="1575"/>
      <c r="AI27" s="1576"/>
      <c r="AJ27" s="1537"/>
      <c r="AK27" s="1538"/>
      <c r="AL27" s="1539"/>
      <c r="AM27" s="1616" t="str">
        <f>'５．歩留率（部門）'!M16</f>
        <v>目標入力</v>
      </c>
      <c r="AN27" s="1617"/>
      <c r="AO27" s="1527" t="str">
        <f>'５．歩留率（部門）'!N16</f>
        <v>－</v>
      </c>
      <c r="AP27" s="1528"/>
      <c r="AQ27" s="1527" t="str">
        <f ca="1">'５．歩留率（部門）'!O16</f>
        <v>－</v>
      </c>
      <c r="AR27" s="1528"/>
      <c r="AS27" s="24"/>
      <c r="AT27" s="13"/>
      <c r="AU27" s="13"/>
    </row>
    <row r="28" spans="1:110" s="14" customFormat="1" ht="13.5" customHeight="1">
      <c r="A28" s="23"/>
      <c r="B28" s="1424"/>
      <c r="C28" s="1425"/>
      <c r="D28" s="1425"/>
      <c r="E28" s="1425"/>
      <c r="F28" s="1425"/>
      <c r="G28" s="1425"/>
      <c r="H28" s="1425"/>
      <c r="I28" s="1425"/>
      <c r="J28" s="1425"/>
      <c r="K28" s="1425"/>
      <c r="L28" s="1425"/>
      <c r="M28" s="1425"/>
      <c r="N28" s="1426"/>
      <c r="O28" s="1561"/>
      <c r="P28" s="1562"/>
      <c r="Q28" s="1563"/>
      <c r="R28" s="1623"/>
      <c r="S28" s="1624"/>
      <c r="T28" s="1625"/>
      <c r="U28" s="1623"/>
      <c r="V28" s="1624"/>
      <c r="W28" s="1625"/>
      <c r="X28" s="1623"/>
      <c r="Y28" s="1624"/>
      <c r="Z28" s="1625"/>
      <c r="AA28" s="1623"/>
      <c r="AB28" s="1624"/>
      <c r="AC28" s="1625"/>
      <c r="AD28" s="1623"/>
      <c r="AE28" s="1624"/>
      <c r="AF28" s="1624"/>
      <c r="AG28" s="1577"/>
      <c r="AH28" s="1578"/>
      <c r="AI28" s="1579"/>
      <c r="AJ28" s="1540"/>
      <c r="AK28" s="1541"/>
      <c r="AL28" s="1542"/>
      <c r="AM28" s="1618"/>
      <c r="AN28" s="1619"/>
      <c r="AO28" s="1529"/>
      <c r="AP28" s="1530"/>
      <c r="AQ28" s="1529"/>
      <c r="AR28" s="1530"/>
      <c r="AS28" s="24"/>
      <c r="AT28" s="13"/>
      <c r="AU28" s="13"/>
    </row>
    <row r="29" spans="1:110" s="14" customFormat="1" ht="13.5" customHeight="1">
      <c r="A29" s="23"/>
      <c r="B29" s="1421" t="s">
        <v>109</v>
      </c>
      <c r="C29" s="1422"/>
      <c r="D29" s="1422"/>
      <c r="E29" s="1422"/>
      <c r="F29" s="1422"/>
      <c r="G29" s="1422"/>
      <c r="H29" s="1422"/>
      <c r="I29" s="1422"/>
      <c r="J29" s="1422"/>
      <c r="K29" s="1422"/>
      <c r="L29" s="1422"/>
      <c r="M29" s="1422"/>
      <c r="N29" s="1423"/>
      <c r="O29" s="1558"/>
      <c r="P29" s="1559"/>
      <c r="Q29" s="1560"/>
      <c r="R29" s="1620" t="str">
        <f>IFERROR('６．推薦割合（部門）'!F16,"")</f>
        <v>－</v>
      </c>
      <c r="S29" s="1621"/>
      <c r="T29" s="1622"/>
      <c r="U29" s="1620" t="str">
        <f>IFERROR('６．推薦割合（部門）'!G16,"")</f>
        <v>－</v>
      </c>
      <c r="V29" s="1621"/>
      <c r="W29" s="1622"/>
      <c r="X29" s="1620" t="str">
        <f>IFERROR('６．推薦割合（部門）'!H16,"")</f>
        <v>－</v>
      </c>
      <c r="Y29" s="1621"/>
      <c r="Z29" s="1622"/>
      <c r="AA29" s="1620" t="str">
        <f>IFERROR('６．推薦割合（部門）'!I16,"")</f>
        <v>－</v>
      </c>
      <c r="AB29" s="1621"/>
      <c r="AC29" s="1622"/>
      <c r="AD29" s="1620" t="str">
        <f>IFERROR('６．推薦割合（部門）'!J16,"")</f>
        <v>－</v>
      </c>
      <c r="AE29" s="1621"/>
      <c r="AF29" s="1621"/>
      <c r="AG29" s="1574" t="str">
        <f>'６．推薦割合（部門）'!K16</f>
        <v>－</v>
      </c>
      <c r="AH29" s="1575"/>
      <c r="AI29" s="1576"/>
      <c r="AJ29" s="1537"/>
      <c r="AK29" s="1538"/>
      <c r="AL29" s="1539"/>
      <c r="AM29" s="1616" t="str">
        <f>'６．推薦割合（部門）'!M16</f>
        <v>目標入力</v>
      </c>
      <c r="AN29" s="1617"/>
      <c r="AO29" s="1527" t="str">
        <f>'６．推薦割合（部門）'!N16</f>
        <v>－</v>
      </c>
      <c r="AP29" s="1528"/>
      <c r="AQ29" s="1527" t="str">
        <f ca="1">'６．推薦割合（部門）'!O16</f>
        <v>－</v>
      </c>
      <c r="AR29" s="1528"/>
      <c r="AS29" s="13"/>
      <c r="AT29" s="13"/>
      <c r="AU29" s="13"/>
    </row>
    <row r="30" spans="1:110" s="14" customFormat="1" ht="13.5" customHeight="1">
      <c r="A30" s="23"/>
      <c r="B30" s="1424"/>
      <c r="C30" s="1425"/>
      <c r="D30" s="1425"/>
      <c r="E30" s="1425"/>
      <c r="F30" s="1425"/>
      <c r="G30" s="1425"/>
      <c r="H30" s="1425"/>
      <c r="I30" s="1425"/>
      <c r="J30" s="1425"/>
      <c r="K30" s="1425"/>
      <c r="L30" s="1425"/>
      <c r="M30" s="1425"/>
      <c r="N30" s="1426"/>
      <c r="O30" s="1561"/>
      <c r="P30" s="1562"/>
      <c r="Q30" s="1563"/>
      <c r="R30" s="1623"/>
      <c r="S30" s="1624"/>
      <c r="T30" s="1625"/>
      <c r="U30" s="1623"/>
      <c r="V30" s="1624"/>
      <c r="W30" s="1625"/>
      <c r="X30" s="1623"/>
      <c r="Y30" s="1624"/>
      <c r="Z30" s="1625"/>
      <c r="AA30" s="1623"/>
      <c r="AB30" s="1624"/>
      <c r="AC30" s="1625"/>
      <c r="AD30" s="1623"/>
      <c r="AE30" s="1624"/>
      <c r="AF30" s="1624"/>
      <c r="AG30" s="1577"/>
      <c r="AH30" s="1578"/>
      <c r="AI30" s="1579"/>
      <c r="AJ30" s="1540"/>
      <c r="AK30" s="1541"/>
      <c r="AL30" s="1542"/>
      <c r="AM30" s="1618"/>
      <c r="AN30" s="1619"/>
      <c r="AO30" s="1529"/>
      <c r="AP30" s="1530"/>
      <c r="AQ30" s="1529"/>
      <c r="AR30" s="1530"/>
      <c r="AS30" s="13"/>
      <c r="AT30" s="13"/>
      <c r="AU30" s="13"/>
    </row>
    <row r="31" spans="1:110" s="14" customFormat="1" ht="13.5" customHeight="1">
      <c r="A31" s="23"/>
      <c r="B31" s="1415" t="s">
        <v>110</v>
      </c>
      <c r="C31" s="1416"/>
      <c r="D31" s="1416"/>
      <c r="E31" s="1416"/>
      <c r="F31" s="1416"/>
      <c r="G31" s="1416"/>
      <c r="H31" s="1416"/>
      <c r="I31" s="1416"/>
      <c r="J31" s="1416"/>
      <c r="K31" s="1416"/>
      <c r="L31" s="1416"/>
      <c r="M31" s="1416"/>
      <c r="N31" s="1417"/>
      <c r="O31" s="1558"/>
      <c r="P31" s="1559"/>
      <c r="Q31" s="1560"/>
      <c r="R31" s="1620" t="str">
        <f>IFERROR('７．入学定員充足率&amp;８．収容定員充足率（部門）'!F20,"")</f>
        <v>－</v>
      </c>
      <c r="S31" s="1621"/>
      <c r="T31" s="1622"/>
      <c r="U31" s="1620" t="str">
        <f>IFERROR('７．入学定員充足率&amp;８．収容定員充足率（部門）'!G20,"")</f>
        <v>－</v>
      </c>
      <c r="V31" s="1621"/>
      <c r="W31" s="1622"/>
      <c r="X31" s="1620" t="str">
        <f>IFERROR('７．入学定員充足率&amp;８．収容定員充足率（部門）'!H20,"")</f>
        <v>－</v>
      </c>
      <c r="Y31" s="1621"/>
      <c r="Z31" s="1622"/>
      <c r="AA31" s="1620" t="str">
        <f>IFERROR('７．入学定員充足率&amp;８．収容定員充足率（部門）'!I20,"")</f>
        <v>－</v>
      </c>
      <c r="AB31" s="1621"/>
      <c r="AC31" s="1622"/>
      <c r="AD31" s="1620" t="str">
        <f>IFERROR('７．入学定員充足率&amp;８．収容定員充足率（部門）'!J20,"")</f>
        <v>－</v>
      </c>
      <c r="AE31" s="1621"/>
      <c r="AF31" s="1621"/>
      <c r="AG31" s="1574" t="str">
        <f>'７．入学定員充足率&amp;８．収容定員充足率（部門）'!K20</f>
        <v>－</v>
      </c>
      <c r="AH31" s="1575"/>
      <c r="AI31" s="1576"/>
      <c r="AJ31" s="1537"/>
      <c r="AK31" s="1538"/>
      <c r="AL31" s="1539"/>
      <c r="AM31" s="1545" t="str">
        <f>'７．入学定員充足率&amp;８．収容定員充足率（部門）'!M20</f>
        <v>－</v>
      </c>
      <c r="AN31" s="1546"/>
      <c r="AO31" s="1549" t="str">
        <f>'７．入学定員充足率&amp;８．収容定員充足率（部門）'!N20</f>
        <v>－</v>
      </c>
      <c r="AP31" s="1546"/>
      <c r="AQ31" s="1549" t="str">
        <f ca="1">'７．入学定員充足率&amp;８．収容定員充足率（部門）'!O20</f>
        <v>－</v>
      </c>
      <c r="AR31" s="1546"/>
      <c r="AS31" s="13"/>
      <c r="AT31" s="13"/>
      <c r="AU31" s="13"/>
    </row>
    <row r="32" spans="1:110" s="14" customFormat="1" ht="13.5" customHeight="1">
      <c r="A32" s="23"/>
      <c r="B32" s="1418"/>
      <c r="C32" s="1419"/>
      <c r="D32" s="1419"/>
      <c r="E32" s="1419"/>
      <c r="F32" s="1419"/>
      <c r="G32" s="1419"/>
      <c r="H32" s="1419"/>
      <c r="I32" s="1419"/>
      <c r="J32" s="1419"/>
      <c r="K32" s="1419"/>
      <c r="L32" s="1419"/>
      <c r="M32" s="1419"/>
      <c r="N32" s="1420"/>
      <c r="O32" s="1632"/>
      <c r="P32" s="1633"/>
      <c r="Q32" s="1634"/>
      <c r="R32" s="1635"/>
      <c r="S32" s="1636"/>
      <c r="T32" s="1637"/>
      <c r="U32" s="1635"/>
      <c r="V32" s="1636"/>
      <c r="W32" s="1637"/>
      <c r="X32" s="1635"/>
      <c r="Y32" s="1636"/>
      <c r="Z32" s="1637"/>
      <c r="AA32" s="1635"/>
      <c r="AB32" s="1636"/>
      <c r="AC32" s="1637"/>
      <c r="AD32" s="1635"/>
      <c r="AE32" s="1636"/>
      <c r="AF32" s="1636"/>
      <c r="AG32" s="1638"/>
      <c r="AH32" s="1639"/>
      <c r="AI32" s="1640"/>
      <c r="AJ32" s="1594"/>
      <c r="AK32" s="1595"/>
      <c r="AL32" s="1596"/>
      <c r="AM32" s="1547"/>
      <c r="AN32" s="1548"/>
      <c r="AO32" s="1550"/>
      <c r="AP32" s="1548"/>
      <c r="AQ32" s="1550"/>
      <c r="AR32" s="1548"/>
      <c r="AS32" s="13"/>
      <c r="AT32" s="13"/>
      <c r="AU32" s="13"/>
    </row>
    <row r="33" spans="1:113" s="14" customFormat="1" ht="13.5" customHeight="1">
      <c r="A33" s="23"/>
      <c r="B33" s="1421" t="s">
        <v>111</v>
      </c>
      <c r="C33" s="1422"/>
      <c r="D33" s="1422"/>
      <c r="E33" s="1422"/>
      <c r="F33" s="1422"/>
      <c r="G33" s="1422"/>
      <c r="H33" s="1422"/>
      <c r="I33" s="1422"/>
      <c r="J33" s="1422"/>
      <c r="K33" s="1422"/>
      <c r="L33" s="1422"/>
      <c r="M33" s="1422"/>
      <c r="N33" s="1423"/>
      <c r="O33" s="1558"/>
      <c r="P33" s="1559"/>
      <c r="Q33" s="1560"/>
      <c r="R33" s="1620" t="str">
        <f>IFERROR('７．入学定員充足率&amp;８．収容定員充足率（部門）'!F26,"")</f>
        <v>－</v>
      </c>
      <c r="S33" s="1621"/>
      <c r="T33" s="1622"/>
      <c r="U33" s="1620" t="str">
        <f>IFERROR('７．入学定員充足率&amp;８．収容定員充足率（部門）'!G26,"")</f>
        <v>－</v>
      </c>
      <c r="V33" s="1621"/>
      <c r="W33" s="1622"/>
      <c r="X33" s="1620" t="str">
        <f>IFERROR('７．入学定員充足率&amp;８．収容定員充足率（部門）'!H26,"")</f>
        <v>－</v>
      </c>
      <c r="Y33" s="1621"/>
      <c r="Z33" s="1622"/>
      <c r="AA33" s="1620" t="str">
        <f>IFERROR('７．入学定員充足率&amp;８．収容定員充足率（部門）'!I26,"")</f>
        <v>－</v>
      </c>
      <c r="AB33" s="1621"/>
      <c r="AC33" s="1622"/>
      <c r="AD33" s="1620" t="str">
        <f>IFERROR('７．入学定員充足率&amp;８．収容定員充足率（部門）'!J26,"")</f>
        <v>－</v>
      </c>
      <c r="AE33" s="1621"/>
      <c r="AF33" s="1621"/>
      <c r="AG33" s="1574" t="str">
        <f>'７．入学定員充足率&amp;８．収容定員充足率（部門）'!K26</f>
        <v>－</v>
      </c>
      <c r="AH33" s="1575"/>
      <c r="AI33" s="1576"/>
      <c r="AJ33" s="1537"/>
      <c r="AK33" s="1538"/>
      <c r="AL33" s="1539"/>
      <c r="AM33" s="1580" t="str">
        <f>'７．入学定員充足率&amp;８．収容定員充足率（部門）'!M26</f>
        <v>－</v>
      </c>
      <c r="AN33" s="1528"/>
      <c r="AO33" s="1527" t="str">
        <f>'７．入学定員充足率&amp;８．収容定員充足率（部門）'!N26</f>
        <v>－</v>
      </c>
      <c r="AP33" s="1528"/>
      <c r="AQ33" s="1527" t="str">
        <f ca="1">'７．入学定員充足率&amp;８．収容定員充足率（部門）'!O26</f>
        <v>－</v>
      </c>
      <c r="AR33" s="1528"/>
      <c r="AS33" s="13"/>
      <c r="AT33" s="13"/>
      <c r="AU33" s="13"/>
    </row>
    <row r="34" spans="1:113" s="14" customFormat="1" ht="13.5" customHeight="1">
      <c r="A34" s="23"/>
      <c r="B34" s="1424"/>
      <c r="C34" s="1425"/>
      <c r="D34" s="1425"/>
      <c r="E34" s="1425"/>
      <c r="F34" s="1425"/>
      <c r="G34" s="1425"/>
      <c r="H34" s="1425"/>
      <c r="I34" s="1425"/>
      <c r="J34" s="1425"/>
      <c r="K34" s="1425"/>
      <c r="L34" s="1425"/>
      <c r="M34" s="1425"/>
      <c r="N34" s="1426"/>
      <c r="O34" s="1561"/>
      <c r="P34" s="1562"/>
      <c r="Q34" s="1563"/>
      <c r="R34" s="1623"/>
      <c r="S34" s="1624"/>
      <c r="T34" s="1625"/>
      <c r="U34" s="1623"/>
      <c r="V34" s="1624"/>
      <c r="W34" s="1625"/>
      <c r="X34" s="1623"/>
      <c r="Y34" s="1624"/>
      <c r="Z34" s="1625"/>
      <c r="AA34" s="1623"/>
      <c r="AB34" s="1624"/>
      <c r="AC34" s="1625"/>
      <c r="AD34" s="1623"/>
      <c r="AE34" s="1624"/>
      <c r="AF34" s="1624"/>
      <c r="AG34" s="1577"/>
      <c r="AH34" s="1578"/>
      <c r="AI34" s="1579"/>
      <c r="AJ34" s="1540"/>
      <c r="AK34" s="1541"/>
      <c r="AL34" s="1542"/>
      <c r="AM34" s="1581"/>
      <c r="AN34" s="1530"/>
      <c r="AO34" s="1529"/>
      <c r="AP34" s="1530"/>
      <c r="AQ34" s="1529"/>
      <c r="AR34" s="1530"/>
      <c r="AS34" s="13"/>
      <c r="AT34" s="13"/>
      <c r="AU34" s="13"/>
    </row>
    <row r="35" spans="1:113" s="14" customFormat="1" ht="13.5" customHeight="1">
      <c r="A35" s="93"/>
      <c r="B35" s="1551" t="s">
        <v>347</v>
      </c>
      <c r="C35" s="1551"/>
      <c r="D35" s="1551"/>
      <c r="E35" s="1551"/>
      <c r="F35" s="1551"/>
      <c r="G35" s="1551"/>
      <c r="H35" s="1551"/>
      <c r="I35" s="1551"/>
      <c r="J35" s="1551"/>
      <c r="K35" s="1551"/>
      <c r="L35" s="1551"/>
      <c r="M35" s="1551"/>
      <c r="N35" s="1551"/>
      <c r="O35" s="1371">
        <f>$O$11</f>
        <v>2020</v>
      </c>
      <c r="P35" s="1582"/>
      <c r="Q35" s="1583"/>
      <c r="R35" s="1371">
        <f>$R$11</f>
        <v>2021</v>
      </c>
      <c r="S35" s="1582"/>
      <c r="T35" s="1583"/>
      <c r="U35" s="1555">
        <f>$U$11</f>
        <v>2022</v>
      </c>
      <c r="V35" s="1588"/>
      <c r="W35" s="1589"/>
      <c r="X35" s="1555">
        <f>$X$11</f>
        <v>2023</v>
      </c>
      <c r="Y35" s="1588"/>
      <c r="Z35" s="1589"/>
      <c r="AA35" s="1555">
        <f>$AA$11</f>
        <v>2024</v>
      </c>
      <c r="AB35" s="1588"/>
      <c r="AC35" s="1589"/>
      <c r="AD35" s="1552">
        <f>$AD$11</f>
        <v>2025</v>
      </c>
      <c r="AE35" s="1552"/>
      <c r="AF35" s="1555"/>
      <c r="AG35" s="1503" t="str">
        <f>"増減"&amp;$AA$35&amp;"-"&amp;$O$35</f>
        <v>増減2024-2020</v>
      </c>
      <c r="AH35" s="1504"/>
      <c r="AI35" s="1505"/>
      <c r="AJ35" s="1512" t="str">
        <f>"伸び率
/"&amp;$O$35</f>
        <v>伸び率
/2020</v>
      </c>
      <c r="AK35" s="1513"/>
      <c r="AL35" s="1514"/>
      <c r="AM35" s="1504" t="s">
        <v>99</v>
      </c>
      <c r="AN35" s="1360"/>
      <c r="AO35" s="1544" t="s">
        <v>100</v>
      </c>
      <c r="AP35" s="1361"/>
      <c r="AQ35" s="1544" t="s">
        <v>104</v>
      </c>
      <c r="AR35" s="1361"/>
      <c r="AS35" s="13"/>
      <c r="AT35" s="13"/>
      <c r="AU35" s="13"/>
    </row>
    <row r="36" spans="1:113" s="14" customFormat="1" ht="13.5" customHeight="1">
      <c r="A36" s="93"/>
      <c r="B36" s="1551"/>
      <c r="C36" s="1551"/>
      <c r="D36" s="1551"/>
      <c r="E36" s="1551"/>
      <c r="F36" s="1551"/>
      <c r="G36" s="1551"/>
      <c r="H36" s="1551"/>
      <c r="I36" s="1551"/>
      <c r="J36" s="1551"/>
      <c r="K36" s="1551"/>
      <c r="L36" s="1551"/>
      <c r="M36" s="1551"/>
      <c r="N36" s="1551"/>
      <c r="O36" s="1372"/>
      <c r="P36" s="1584"/>
      <c r="Q36" s="1585"/>
      <c r="R36" s="1372"/>
      <c r="S36" s="1584"/>
      <c r="T36" s="1585"/>
      <c r="U36" s="1556"/>
      <c r="V36" s="1590"/>
      <c r="W36" s="1591"/>
      <c r="X36" s="1556"/>
      <c r="Y36" s="1590"/>
      <c r="Z36" s="1591"/>
      <c r="AA36" s="1556"/>
      <c r="AB36" s="1590"/>
      <c r="AC36" s="1591"/>
      <c r="AD36" s="1553"/>
      <c r="AE36" s="1553"/>
      <c r="AF36" s="1556"/>
      <c r="AG36" s="1506"/>
      <c r="AH36" s="1507"/>
      <c r="AI36" s="1508"/>
      <c r="AJ36" s="1515"/>
      <c r="AK36" s="1516"/>
      <c r="AL36" s="1517"/>
      <c r="AM36" s="1363"/>
      <c r="AN36" s="1363"/>
      <c r="AO36" s="1362"/>
      <c r="AP36" s="1364"/>
      <c r="AQ36" s="1362"/>
      <c r="AR36" s="1364"/>
      <c r="AS36" s="13"/>
      <c r="AT36" s="13"/>
      <c r="AU36" s="13"/>
    </row>
    <row r="37" spans="1:113" s="14" customFormat="1" ht="13.5" customHeight="1">
      <c r="A37" s="93"/>
      <c r="B37" s="1551"/>
      <c r="C37" s="1551"/>
      <c r="D37" s="1551"/>
      <c r="E37" s="1551"/>
      <c r="F37" s="1551"/>
      <c r="G37" s="1551"/>
      <c r="H37" s="1551"/>
      <c r="I37" s="1551"/>
      <c r="J37" s="1551"/>
      <c r="K37" s="1551"/>
      <c r="L37" s="1551"/>
      <c r="M37" s="1551"/>
      <c r="N37" s="1551"/>
      <c r="O37" s="1373"/>
      <c r="P37" s="1586"/>
      <c r="Q37" s="1587"/>
      <c r="R37" s="1373"/>
      <c r="S37" s="1586"/>
      <c r="T37" s="1587"/>
      <c r="U37" s="1557"/>
      <c r="V37" s="1592"/>
      <c r="W37" s="1593"/>
      <c r="X37" s="1557"/>
      <c r="Y37" s="1592"/>
      <c r="Z37" s="1593"/>
      <c r="AA37" s="1557"/>
      <c r="AB37" s="1592"/>
      <c r="AC37" s="1593"/>
      <c r="AD37" s="1554"/>
      <c r="AE37" s="1554"/>
      <c r="AF37" s="1557"/>
      <c r="AG37" s="1509"/>
      <c r="AH37" s="1510"/>
      <c r="AI37" s="1511"/>
      <c r="AJ37" s="1518"/>
      <c r="AK37" s="1519"/>
      <c r="AL37" s="1520"/>
      <c r="AM37" s="1366"/>
      <c r="AN37" s="1366"/>
      <c r="AO37" s="1365"/>
      <c r="AP37" s="1367"/>
      <c r="AQ37" s="1365"/>
      <c r="AR37" s="1367"/>
      <c r="AS37" s="13"/>
      <c r="BP37" s="25"/>
    </row>
    <row r="38" spans="1:113" s="14" customFormat="1" ht="13.5" customHeight="1">
      <c r="A38" s="23"/>
      <c r="B38" s="1421" t="s">
        <v>800</v>
      </c>
      <c r="C38" s="1422"/>
      <c r="D38" s="1422"/>
      <c r="E38" s="1422"/>
      <c r="F38" s="1422"/>
      <c r="G38" s="1422"/>
      <c r="H38" s="1422"/>
      <c r="I38" s="1422"/>
      <c r="J38" s="1422"/>
      <c r="K38" s="1422"/>
      <c r="L38" s="1422"/>
      <c r="M38" s="1422"/>
      <c r="N38" s="1423"/>
      <c r="O38" s="1620" t="str">
        <f>IFERROR('９．中途退学者率（部門）'!F16,"")</f>
        <v>－</v>
      </c>
      <c r="P38" s="1621"/>
      <c r="Q38" s="1622"/>
      <c r="R38" s="1620" t="str">
        <f>IFERROR('９．中途退学者率（部門）'!G16,"")</f>
        <v>－</v>
      </c>
      <c r="S38" s="1621"/>
      <c r="T38" s="1622"/>
      <c r="U38" s="1620" t="str">
        <f>IFERROR('９．中途退学者率（部門）'!H16,"")</f>
        <v>－</v>
      </c>
      <c r="V38" s="1621"/>
      <c r="W38" s="1622"/>
      <c r="X38" s="1620" t="str">
        <f>IFERROR('９．中途退学者率（部門）'!I16,"")</f>
        <v>－</v>
      </c>
      <c r="Y38" s="1621"/>
      <c r="Z38" s="1622"/>
      <c r="AA38" s="1620" t="str">
        <f>IFERROR('９．中途退学者率（部門）'!J16,"")</f>
        <v>－</v>
      </c>
      <c r="AB38" s="1621"/>
      <c r="AC38" s="1622"/>
      <c r="AD38" s="1558"/>
      <c r="AE38" s="1559"/>
      <c r="AF38" s="1559"/>
      <c r="AG38" s="1574" t="str">
        <f>'９．中途退学者率（部門）'!K16</f>
        <v>－</v>
      </c>
      <c r="AH38" s="1575"/>
      <c r="AI38" s="1576"/>
      <c r="AJ38" s="1537"/>
      <c r="AK38" s="1538"/>
      <c r="AL38" s="1539"/>
      <c r="AM38" s="1616" t="str">
        <f>'９．中途退学者率（部門）'!M16</f>
        <v>目標入力</v>
      </c>
      <c r="AN38" s="1617"/>
      <c r="AO38" s="1527" t="str">
        <f>'９．中途退学者率（部門）'!N16</f>
        <v>－</v>
      </c>
      <c r="AP38" s="1528"/>
      <c r="AQ38" s="1527" t="str">
        <f ca="1">'９．中途退学者率（部門）'!O16</f>
        <v>－</v>
      </c>
      <c r="AR38" s="1528"/>
      <c r="AS38" s="13"/>
      <c r="AT38" s="832"/>
      <c r="BP38" s="25"/>
    </row>
    <row r="39" spans="1:113" s="14" customFormat="1" ht="13.5" customHeight="1">
      <c r="A39" s="23"/>
      <c r="B39" s="1424"/>
      <c r="C39" s="1425"/>
      <c r="D39" s="1425"/>
      <c r="E39" s="1425"/>
      <c r="F39" s="1425"/>
      <c r="G39" s="1425"/>
      <c r="H39" s="1425"/>
      <c r="I39" s="1425"/>
      <c r="J39" s="1425"/>
      <c r="K39" s="1425"/>
      <c r="L39" s="1425"/>
      <c r="M39" s="1425"/>
      <c r="N39" s="1426"/>
      <c r="O39" s="1623"/>
      <c r="P39" s="1624"/>
      <c r="Q39" s="1625"/>
      <c r="R39" s="1623"/>
      <c r="S39" s="1624"/>
      <c r="T39" s="1625"/>
      <c r="U39" s="1623"/>
      <c r="V39" s="1624"/>
      <c r="W39" s="1625"/>
      <c r="X39" s="1623"/>
      <c r="Y39" s="1624"/>
      <c r="Z39" s="1625"/>
      <c r="AA39" s="1623"/>
      <c r="AB39" s="1624"/>
      <c r="AC39" s="1625"/>
      <c r="AD39" s="1561"/>
      <c r="AE39" s="1562"/>
      <c r="AF39" s="1562"/>
      <c r="AG39" s="1577"/>
      <c r="AH39" s="1578"/>
      <c r="AI39" s="1579"/>
      <c r="AJ39" s="1540"/>
      <c r="AK39" s="1541"/>
      <c r="AL39" s="1542"/>
      <c r="AM39" s="1618"/>
      <c r="AN39" s="1619"/>
      <c r="AO39" s="1529"/>
      <c r="AP39" s="1530"/>
      <c r="AQ39" s="1529"/>
      <c r="AR39" s="1530"/>
      <c r="AS39" s="13"/>
      <c r="AT39" s="100"/>
      <c r="BP39" s="25"/>
    </row>
    <row r="40" spans="1:113" s="14" customFormat="1" ht="13.5" customHeight="1">
      <c r="A40" s="23"/>
      <c r="B40" s="1421" t="s">
        <v>112</v>
      </c>
      <c r="C40" s="1422"/>
      <c r="D40" s="1422"/>
      <c r="E40" s="1422"/>
      <c r="F40" s="1422"/>
      <c r="G40" s="1422"/>
      <c r="H40" s="1422"/>
      <c r="I40" s="1422"/>
      <c r="J40" s="1422"/>
      <c r="K40" s="1422"/>
      <c r="L40" s="1422"/>
      <c r="M40" s="1422"/>
      <c r="N40" s="1423"/>
      <c r="O40" s="1620" t="str">
        <f>IFERROR('１０．奨学費割合（部門）'!F16,"")</f>
        <v>－</v>
      </c>
      <c r="P40" s="1621"/>
      <c r="Q40" s="1622"/>
      <c r="R40" s="1620" t="str">
        <f>IFERROR('１０．奨学費割合（部門）'!G16,"")</f>
        <v>－</v>
      </c>
      <c r="S40" s="1621"/>
      <c r="T40" s="1622"/>
      <c r="U40" s="1620" t="str">
        <f>IFERROR('１０．奨学費割合（部門）'!H16,"")</f>
        <v>－</v>
      </c>
      <c r="V40" s="1621"/>
      <c r="W40" s="1622"/>
      <c r="X40" s="1620" t="str">
        <f>IFERROR('１０．奨学費割合（部門）'!I16,"")</f>
        <v>－</v>
      </c>
      <c r="Y40" s="1621"/>
      <c r="Z40" s="1622"/>
      <c r="AA40" s="1620" t="str">
        <f>IFERROR('１０．奨学費割合（部門）'!J16,"")</f>
        <v>－</v>
      </c>
      <c r="AB40" s="1621"/>
      <c r="AC40" s="1622"/>
      <c r="AD40" s="1558"/>
      <c r="AE40" s="1559"/>
      <c r="AF40" s="1559"/>
      <c r="AG40" s="1574" t="str">
        <f>'１０．奨学費割合（部門）'!K16</f>
        <v>－</v>
      </c>
      <c r="AH40" s="1575"/>
      <c r="AI40" s="1576"/>
      <c r="AJ40" s="1537"/>
      <c r="AK40" s="1538"/>
      <c r="AL40" s="1539"/>
      <c r="AM40" s="1616" t="str">
        <f>'１０．奨学費割合（部門）'!M16</f>
        <v>目標入力</v>
      </c>
      <c r="AN40" s="1617"/>
      <c r="AO40" s="1527" t="str">
        <f>'１０．奨学費割合（部門）'!N16</f>
        <v>－</v>
      </c>
      <c r="AP40" s="1528"/>
      <c r="AQ40" s="1527" t="str">
        <f ca="1">'１０．奨学費割合（部門）'!O16</f>
        <v>－</v>
      </c>
      <c r="AR40" s="1528"/>
      <c r="AS40" s="13"/>
      <c r="AT40" s="833"/>
      <c r="BP40" s="25"/>
    </row>
    <row r="41" spans="1:113" s="14" customFormat="1" ht="13.5" customHeight="1">
      <c r="A41" s="19"/>
      <c r="B41" s="1424"/>
      <c r="C41" s="1425"/>
      <c r="D41" s="1425"/>
      <c r="E41" s="1425"/>
      <c r="F41" s="1425"/>
      <c r="G41" s="1425"/>
      <c r="H41" s="1425"/>
      <c r="I41" s="1425"/>
      <c r="J41" s="1425"/>
      <c r="K41" s="1425"/>
      <c r="L41" s="1425"/>
      <c r="M41" s="1425"/>
      <c r="N41" s="1426"/>
      <c r="O41" s="1623"/>
      <c r="P41" s="1624"/>
      <c r="Q41" s="1625"/>
      <c r="R41" s="1623"/>
      <c r="S41" s="1624"/>
      <c r="T41" s="1625"/>
      <c r="U41" s="1623"/>
      <c r="V41" s="1624"/>
      <c r="W41" s="1625"/>
      <c r="X41" s="1623"/>
      <c r="Y41" s="1624"/>
      <c r="Z41" s="1625"/>
      <c r="AA41" s="1623"/>
      <c r="AB41" s="1624"/>
      <c r="AC41" s="1625"/>
      <c r="AD41" s="1561"/>
      <c r="AE41" s="1562"/>
      <c r="AF41" s="1562"/>
      <c r="AG41" s="1577"/>
      <c r="AH41" s="1578"/>
      <c r="AI41" s="1579"/>
      <c r="AJ41" s="1540"/>
      <c r="AK41" s="1541"/>
      <c r="AL41" s="1542"/>
      <c r="AM41" s="1618"/>
      <c r="AN41" s="1619"/>
      <c r="AO41" s="1529"/>
      <c r="AP41" s="1530"/>
      <c r="AQ41" s="1529"/>
      <c r="AR41" s="1530"/>
      <c r="AS41" s="13"/>
      <c r="AT41" s="833"/>
    </row>
    <row r="42" spans="1:113" s="14" customFormat="1">
      <c r="A42" s="101"/>
      <c r="B42" s="84"/>
      <c r="C42" s="84"/>
      <c r="D42" s="84"/>
      <c r="E42" s="84"/>
      <c r="F42" s="84"/>
      <c r="G42" s="84"/>
      <c r="H42" s="84"/>
      <c r="I42" s="84"/>
      <c r="J42" s="84"/>
      <c r="K42" s="84"/>
      <c r="L42" s="84"/>
      <c r="M42" s="84"/>
      <c r="N42" s="84"/>
      <c r="O42" s="274"/>
      <c r="P42" s="274"/>
      <c r="Q42" s="274"/>
      <c r="R42" s="274"/>
      <c r="S42" s="274"/>
      <c r="T42" s="274"/>
      <c r="U42" s="274"/>
      <c r="V42" s="274"/>
      <c r="W42" s="274"/>
      <c r="X42" s="274"/>
      <c r="Y42" s="274"/>
      <c r="Z42" s="274"/>
      <c r="AA42" s="274"/>
      <c r="AB42" s="274"/>
      <c r="AC42" s="274"/>
      <c r="AD42" s="274"/>
      <c r="AE42" s="274"/>
      <c r="AF42" s="274"/>
      <c r="AG42" s="274"/>
      <c r="AH42" s="274"/>
      <c r="AI42" s="274"/>
      <c r="AJ42" s="481"/>
      <c r="AK42" s="481"/>
      <c r="AL42" s="481"/>
      <c r="AM42" s="834"/>
      <c r="AN42" s="834"/>
      <c r="AO42" s="834"/>
      <c r="AP42" s="13"/>
      <c r="AQ42" s="833"/>
    </row>
    <row r="43" spans="1:113">
      <c r="A43" s="15" t="s">
        <v>113</v>
      </c>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482"/>
      <c r="AK43" s="482"/>
      <c r="AL43" s="482"/>
      <c r="AM43" s="16"/>
      <c r="AN43" s="16"/>
      <c r="AO43" s="16"/>
      <c r="AP43" s="16"/>
      <c r="AQ43" s="16"/>
      <c r="AR43" s="17"/>
      <c r="AU43" s="12" t="s">
        <v>348</v>
      </c>
      <c r="CG43" s="25"/>
      <c r="CH43" s="25"/>
      <c r="CI43" s="25"/>
      <c r="CJ43" s="25"/>
      <c r="CK43" s="25"/>
      <c r="CL43" s="1543" t="s">
        <v>409</v>
      </c>
      <c r="CM43" s="1543"/>
      <c r="CN43" s="1543"/>
      <c r="CO43" s="1543"/>
      <c r="CP43" s="1543"/>
      <c r="CQ43" s="1543"/>
      <c r="CR43" s="25"/>
      <c r="CS43" s="25"/>
      <c r="CT43" s="25"/>
      <c r="CU43" s="92"/>
      <c r="CV43" s="92"/>
      <c r="CW43" s="92"/>
      <c r="CX43" s="92"/>
      <c r="CY43" s="92"/>
      <c r="CZ43" s="92"/>
      <c r="DA43" s="92"/>
      <c r="DB43" s="92"/>
      <c r="DC43" s="92"/>
      <c r="DD43" s="92"/>
      <c r="DE43" s="92"/>
      <c r="DF43" s="92"/>
      <c r="DG43" s="92"/>
      <c r="DH43" s="92"/>
      <c r="DI43" s="92"/>
    </row>
    <row r="44" spans="1:113" ht="13.5" customHeight="1">
      <c r="A44" s="93"/>
      <c r="B44" s="1551" t="s">
        <v>347</v>
      </c>
      <c r="C44" s="1551"/>
      <c r="D44" s="1551"/>
      <c r="E44" s="1551"/>
      <c r="F44" s="1551"/>
      <c r="G44" s="1551"/>
      <c r="H44" s="1551"/>
      <c r="I44" s="1551"/>
      <c r="J44" s="1551"/>
      <c r="K44" s="1551"/>
      <c r="L44" s="1551"/>
      <c r="M44" s="1551"/>
      <c r="N44" s="1551"/>
      <c r="O44" s="1371">
        <f>$O$11</f>
        <v>2020</v>
      </c>
      <c r="P44" s="1582"/>
      <c r="Q44" s="1583"/>
      <c r="R44" s="1371">
        <f>$R$11</f>
        <v>2021</v>
      </c>
      <c r="S44" s="1582"/>
      <c r="T44" s="1583"/>
      <c r="U44" s="1555">
        <f>$U$11</f>
        <v>2022</v>
      </c>
      <c r="V44" s="1588"/>
      <c r="W44" s="1589"/>
      <c r="X44" s="1555">
        <f>$X$11</f>
        <v>2023</v>
      </c>
      <c r="Y44" s="1588"/>
      <c r="Z44" s="1589"/>
      <c r="AA44" s="1555">
        <f>$AA$11</f>
        <v>2024</v>
      </c>
      <c r="AB44" s="1588"/>
      <c r="AC44" s="1589"/>
      <c r="AD44" s="1552">
        <f>$AD$11</f>
        <v>2025</v>
      </c>
      <c r="AE44" s="1552"/>
      <c r="AF44" s="1555"/>
      <c r="AG44" s="1503" t="str">
        <f>"増減"&amp;$AD$44&amp;"-"&amp;$R$44</f>
        <v>増減2025-2021</v>
      </c>
      <c r="AH44" s="1504"/>
      <c r="AI44" s="1505"/>
      <c r="AJ44" s="1512" t="str">
        <f>"伸び率
/"&amp;$R$44</f>
        <v>伸び率
/2021</v>
      </c>
      <c r="AK44" s="1513"/>
      <c r="AL44" s="1514"/>
      <c r="AM44" s="1504" t="s">
        <v>99</v>
      </c>
      <c r="AN44" s="1360"/>
      <c r="AO44" s="1544" t="s">
        <v>100</v>
      </c>
      <c r="AP44" s="1361"/>
      <c r="AQ44" s="1544" t="s">
        <v>104</v>
      </c>
      <c r="AR44" s="1361"/>
      <c r="AU44" s="1359" t="s">
        <v>346</v>
      </c>
      <c r="AV44" s="1361"/>
      <c r="AW44" s="1359" t="s">
        <v>345</v>
      </c>
      <c r="AX44" s="1360"/>
      <c r="AY44" s="1360"/>
      <c r="AZ44" s="1360"/>
      <c r="BA44" s="1360"/>
      <c r="BB44" s="1360"/>
      <c r="BC44" s="1360"/>
      <c r="BD44" s="1360"/>
      <c r="BE44" s="1360"/>
      <c r="BF44" s="1360"/>
      <c r="BG44" s="1360"/>
      <c r="BH44" s="1360"/>
      <c r="BI44" s="1360"/>
      <c r="BJ44" s="1360"/>
      <c r="BK44" s="1360"/>
      <c r="BL44" s="1643"/>
      <c r="BM44" s="1646" t="s">
        <v>114</v>
      </c>
      <c r="BN44" s="1360"/>
      <c r="BO44" s="1360"/>
      <c r="BP44" s="1360"/>
      <c r="BQ44" s="1361"/>
      <c r="BR44" s="1359" t="s">
        <v>344</v>
      </c>
      <c r="BS44" s="1360"/>
      <c r="BT44" s="1360"/>
      <c r="BU44" s="1360"/>
      <c r="BV44" s="1643"/>
      <c r="BW44" s="1646" t="s">
        <v>115</v>
      </c>
      <c r="BX44" s="1360"/>
      <c r="BY44" s="1360"/>
      <c r="BZ44" s="1360"/>
      <c r="CA44" s="1643"/>
      <c r="CB44" s="1649" t="s">
        <v>116</v>
      </c>
      <c r="CC44" s="1504"/>
      <c r="CD44" s="1504"/>
      <c r="CE44" s="1504"/>
      <c r="CF44" s="1505"/>
      <c r="CG44" s="1359" t="s">
        <v>343</v>
      </c>
      <c r="CH44" s="1360"/>
      <c r="CI44" s="1360"/>
      <c r="CJ44" s="1360"/>
      <c r="CK44" s="1643"/>
      <c r="CL44" s="1646" t="s">
        <v>117</v>
      </c>
      <c r="CM44" s="1360"/>
      <c r="CN44" s="1360"/>
      <c r="CO44" s="1360"/>
      <c r="CP44" s="1360"/>
      <c r="CQ44" s="1361"/>
      <c r="CR44" s="44"/>
      <c r="CS44" s="92"/>
      <c r="CT44" s="92"/>
      <c r="CU44" s="92"/>
      <c r="CV44" s="92"/>
      <c r="CW44" s="92"/>
      <c r="CX44" s="92"/>
      <c r="CY44" s="92"/>
      <c r="CZ44" s="92"/>
      <c r="DA44" s="92"/>
      <c r="DB44" s="92"/>
      <c r="DC44" s="92"/>
      <c r="DD44" s="92"/>
      <c r="DE44" s="92"/>
      <c r="DF44" s="92"/>
    </row>
    <row r="45" spans="1:113">
      <c r="A45" s="94"/>
      <c r="B45" s="1551"/>
      <c r="C45" s="1551"/>
      <c r="D45" s="1551"/>
      <c r="E45" s="1551"/>
      <c r="F45" s="1551"/>
      <c r="G45" s="1551"/>
      <c r="H45" s="1551"/>
      <c r="I45" s="1551"/>
      <c r="J45" s="1551"/>
      <c r="K45" s="1551"/>
      <c r="L45" s="1551"/>
      <c r="M45" s="1551"/>
      <c r="N45" s="1551"/>
      <c r="O45" s="1372"/>
      <c r="P45" s="1584"/>
      <c r="Q45" s="1585"/>
      <c r="R45" s="1372"/>
      <c r="S45" s="1584"/>
      <c r="T45" s="1585"/>
      <c r="U45" s="1556"/>
      <c r="V45" s="1590"/>
      <c r="W45" s="1591"/>
      <c r="X45" s="1556"/>
      <c r="Y45" s="1590"/>
      <c r="Z45" s="1591"/>
      <c r="AA45" s="1556"/>
      <c r="AB45" s="1590"/>
      <c r="AC45" s="1591"/>
      <c r="AD45" s="1553"/>
      <c r="AE45" s="1553"/>
      <c r="AF45" s="1556"/>
      <c r="AG45" s="1506"/>
      <c r="AH45" s="1507"/>
      <c r="AI45" s="1508"/>
      <c r="AJ45" s="1515"/>
      <c r="AK45" s="1516"/>
      <c r="AL45" s="1517"/>
      <c r="AM45" s="1363"/>
      <c r="AN45" s="1363"/>
      <c r="AO45" s="1362"/>
      <c r="AP45" s="1364"/>
      <c r="AQ45" s="1362"/>
      <c r="AR45" s="1364"/>
      <c r="AU45" s="1362"/>
      <c r="AV45" s="1364"/>
      <c r="AW45" s="1362"/>
      <c r="AX45" s="1363"/>
      <c r="AY45" s="1363"/>
      <c r="AZ45" s="1363"/>
      <c r="BA45" s="1363"/>
      <c r="BB45" s="1363"/>
      <c r="BC45" s="1363"/>
      <c r="BD45" s="1363"/>
      <c r="BE45" s="1363"/>
      <c r="BF45" s="1363"/>
      <c r="BG45" s="1363"/>
      <c r="BH45" s="1363"/>
      <c r="BI45" s="1363"/>
      <c r="BJ45" s="1363"/>
      <c r="BK45" s="1363"/>
      <c r="BL45" s="1644"/>
      <c r="BM45" s="1647"/>
      <c r="BN45" s="1363"/>
      <c r="BO45" s="1363"/>
      <c r="BP45" s="1363"/>
      <c r="BQ45" s="1364"/>
      <c r="BR45" s="1362"/>
      <c r="BS45" s="1363"/>
      <c r="BT45" s="1363"/>
      <c r="BU45" s="1363"/>
      <c r="BV45" s="1644"/>
      <c r="BW45" s="1647"/>
      <c r="BX45" s="1363"/>
      <c r="BY45" s="1363"/>
      <c r="BZ45" s="1363"/>
      <c r="CA45" s="1644"/>
      <c r="CB45" s="1650"/>
      <c r="CC45" s="1507"/>
      <c r="CD45" s="1507"/>
      <c r="CE45" s="1507"/>
      <c r="CF45" s="1508"/>
      <c r="CG45" s="1362"/>
      <c r="CH45" s="1363"/>
      <c r="CI45" s="1363"/>
      <c r="CJ45" s="1363"/>
      <c r="CK45" s="1644"/>
      <c r="CL45" s="1647"/>
      <c r="CM45" s="1363"/>
      <c r="CN45" s="1363"/>
      <c r="CO45" s="1363"/>
      <c r="CP45" s="1363"/>
      <c r="CQ45" s="1364"/>
      <c r="CR45" s="44"/>
      <c r="CS45" s="92"/>
      <c r="CT45" s="92"/>
      <c r="CU45" s="92"/>
      <c r="CV45" s="92"/>
      <c r="CW45" s="92"/>
      <c r="CX45" s="92"/>
      <c r="CY45" s="92"/>
      <c r="CZ45" s="92"/>
      <c r="DA45" s="92"/>
      <c r="DB45" s="92"/>
      <c r="DC45" s="92"/>
      <c r="DD45" s="92"/>
      <c r="DE45" s="92"/>
      <c r="DF45" s="92"/>
    </row>
    <row r="46" spans="1:113">
      <c r="A46" s="93"/>
      <c r="B46" s="1551"/>
      <c r="C46" s="1551"/>
      <c r="D46" s="1551"/>
      <c r="E46" s="1551"/>
      <c r="F46" s="1551"/>
      <c r="G46" s="1551"/>
      <c r="H46" s="1551"/>
      <c r="I46" s="1551"/>
      <c r="J46" s="1551"/>
      <c r="K46" s="1551"/>
      <c r="L46" s="1551"/>
      <c r="M46" s="1551"/>
      <c r="N46" s="1551"/>
      <c r="O46" s="1641"/>
      <c r="P46" s="1586"/>
      <c r="Q46" s="1642"/>
      <c r="R46" s="1373"/>
      <c r="S46" s="1586"/>
      <c r="T46" s="1587"/>
      <c r="U46" s="1557"/>
      <c r="V46" s="1592"/>
      <c r="W46" s="1593"/>
      <c r="X46" s="1557"/>
      <c r="Y46" s="1592"/>
      <c r="Z46" s="1593"/>
      <c r="AA46" s="1557"/>
      <c r="AB46" s="1592"/>
      <c r="AC46" s="1593"/>
      <c r="AD46" s="1554"/>
      <c r="AE46" s="1554"/>
      <c r="AF46" s="1557"/>
      <c r="AG46" s="1509"/>
      <c r="AH46" s="1510"/>
      <c r="AI46" s="1511"/>
      <c r="AJ46" s="1518"/>
      <c r="AK46" s="1519"/>
      <c r="AL46" s="1520"/>
      <c r="AM46" s="1366"/>
      <c r="AN46" s="1366"/>
      <c r="AO46" s="1365"/>
      <c r="AP46" s="1367"/>
      <c r="AQ46" s="1365"/>
      <c r="AR46" s="1367"/>
      <c r="AU46" s="1365"/>
      <c r="AV46" s="1367"/>
      <c r="AW46" s="1365"/>
      <c r="AX46" s="1366"/>
      <c r="AY46" s="1366"/>
      <c r="AZ46" s="1366"/>
      <c r="BA46" s="1366"/>
      <c r="BB46" s="1366"/>
      <c r="BC46" s="1366"/>
      <c r="BD46" s="1366"/>
      <c r="BE46" s="1366"/>
      <c r="BF46" s="1366"/>
      <c r="BG46" s="1366"/>
      <c r="BH46" s="1366"/>
      <c r="BI46" s="1366"/>
      <c r="BJ46" s="1366"/>
      <c r="BK46" s="1366"/>
      <c r="BL46" s="1645"/>
      <c r="BM46" s="1648"/>
      <c r="BN46" s="1366"/>
      <c r="BO46" s="1366"/>
      <c r="BP46" s="1366"/>
      <c r="BQ46" s="1367"/>
      <c r="BR46" s="1365"/>
      <c r="BS46" s="1366"/>
      <c r="BT46" s="1366"/>
      <c r="BU46" s="1366"/>
      <c r="BV46" s="1645"/>
      <c r="BW46" s="1648"/>
      <c r="BX46" s="1366"/>
      <c r="BY46" s="1366"/>
      <c r="BZ46" s="1366"/>
      <c r="CA46" s="1645"/>
      <c r="CB46" s="1651"/>
      <c r="CC46" s="1510"/>
      <c r="CD46" s="1510"/>
      <c r="CE46" s="1510"/>
      <c r="CF46" s="1511"/>
      <c r="CG46" s="1365"/>
      <c r="CH46" s="1366"/>
      <c r="CI46" s="1366"/>
      <c r="CJ46" s="1366"/>
      <c r="CK46" s="1645"/>
      <c r="CL46" s="1648"/>
      <c r="CM46" s="1366"/>
      <c r="CN46" s="1366"/>
      <c r="CO46" s="1366"/>
      <c r="CP46" s="1366"/>
      <c r="CQ46" s="1367"/>
      <c r="CR46" s="45"/>
      <c r="CS46" s="45"/>
      <c r="CT46" s="45"/>
      <c r="CU46" s="45"/>
      <c r="CV46" s="45"/>
      <c r="CW46" s="45"/>
      <c r="CX46" s="45"/>
      <c r="CY46" s="45"/>
      <c r="CZ46" s="45"/>
      <c r="DA46" s="45"/>
      <c r="DB46" s="45"/>
      <c r="DC46" s="45"/>
      <c r="DD46" s="45"/>
      <c r="DE46" s="45"/>
      <c r="DF46" s="45"/>
    </row>
    <row r="47" spans="1:113">
      <c r="A47" s="23"/>
      <c r="B47" s="1415" t="s">
        <v>883</v>
      </c>
      <c r="C47" s="1416"/>
      <c r="D47" s="1416"/>
      <c r="E47" s="1416"/>
      <c r="F47" s="1416"/>
      <c r="G47" s="1416"/>
      <c r="H47" s="1416"/>
      <c r="I47" s="1416"/>
      <c r="J47" s="1416"/>
      <c r="K47" s="1416"/>
      <c r="L47" s="1416"/>
      <c r="M47" s="1416"/>
      <c r="N47" s="1417"/>
      <c r="O47" s="1558"/>
      <c r="P47" s="1559"/>
      <c r="Q47" s="1560"/>
      <c r="R47" s="1655" t="str">
        <f>IFERROR('１１．専任教員&amp;専任職員１人当たり学生数（部門）'!F20,"")</f>
        <v>－</v>
      </c>
      <c r="S47" s="1656"/>
      <c r="T47" s="1657"/>
      <c r="U47" s="1655" t="str">
        <f>IFERROR('１１．専任教員&amp;専任職員１人当たり学生数（部門）'!G20,"")</f>
        <v>－</v>
      </c>
      <c r="V47" s="1656"/>
      <c r="W47" s="1657"/>
      <c r="X47" s="1655" t="str">
        <f>IFERROR('１１．専任教員&amp;専任職員１人当たり学生数（部門）'!H20,"")</f>
        <v>－</v>
      </c>
      <c r="Y47" s="1656"/>
      <c r="Z47" s="1657"/>
      <c r="AA47" s="1655" t="str">
        <f>IFERROR('１１．専任教員&amp;専任職員１人当たり学生数（部門）'!I20,"")</f>
        <v>－</v>
      </c>
      <c r="AB47" s="1656"/>
      <c r="AC47" s="1657"/>
      <c r="AD47" s="1655" t="str">
        <f>IFERROR('１１．専任教員&amp;専任職員１人当たり学生数（部門）'!J20,"")</f>
        <v>－</v>
      </c>
      <c r="AE47" s="1656"/>
      <c r="AF47" s="1656"/>
      <c r="AG47" s="1661" t="str">
        <f>'１１．専任教員&amp;専任職員１人当たり学生数（部門）'!K20</f>
        <v>－</v>
      </c>
      <c r="AH47" s="1656"/>
      <c r="AI47" s="1657"/>
      <c r="AJ47" s="1620" t="str">
        <f>'１１．専任教員&amp;専任職員１人当たり学生数（部門）'!L20</f>
        <v>－</v>
      </c>
      <c r="AK47" s="1621"/>
      <c r="AL47" s="1663"/>
      <c r="AM47" s="1691" t="str">
        <f>'１１．専任教員&amp;専任職員１人当たり学生数（部門）'!M20</f>
        <v>目標入力</v>
      </c>
      <c r="AN47" s="1692"/>
      <c r="AO47" s="1549" t="str">
        <f>'１１．専任教員&amp;専任職員１人当たり学生数（部門）'!N20</f>
        <v>－</v>
      </c>
      <c r="AP47" s="1546"/>
      <c r="AQ47" s="1549" t="str">
        <f ca="1">'１１．専任教員&amp;専任職員１人当たり学生数（部門）'!O20</f>
        <v>－</v>
      </c>
      <c r="AR47" s="1546"/>
      <c r="AU47" s="1695">
        <v>1</v>
      </c>
      <c r="AV47" s="1679"/>
      <c r="AW47" s="1683" t="str">
        <f>IF('学校入力シート（要入力）'!B61="","",'学校入力シート（要入力）'!B61)</f>
        <v/>
      </c>
      <c r="AX47" s="1684"/>
      <c r="AY47" s="1684"/>
      <c r="AZ47" s="1684"/>
      <c r="BA47" s="1684"/>
      <c r="BB47" s="1684"/>
      <c r="BC47" s="1684"/>
      <c r="BD47" s="1684"/>
      <c r="BE47" s="1684"/>
      <c r="BF47" s="1684"/>
      <c r="BG47" s="1684"/>
      <c r="BH47" s="1684"/>
      <c r="BI47" s="1684"/>
      <c r="BJ47" s="1684"/>
      <c r="BK47" s="1684"/>
      <c r="BL47" s="1685"/>
      <c r="BM47" s="1665" t="str">
        <f>IF('学校入力シート（要入力）'!E61="","",'学校入力シート（要入力）'!E61)</f>
        <v/>
      </c>
      <c r="BN47" s="1666"/>
      <c r="BO47" s="1666"/>
      <c r="BP47" s="1666"/>
      <c r="BQ47" s="1667"/>
      <c r="BR47" s="1671" t="str">
        <f>IFERROR(BM47/$BM$63,"－")</f>
        <v>－</v>
      </c>
      <c r="BS47" s="1672"/>
      <c r="BT47" s="1672"/>
      <c r="BU47" s="1672"/>
      <c r="BV47" s="1673"/>
      <c r="BW47" s="1665" t="str">
        <f>IF('学校入力シート（要入力）'!G61="","",'学校入力シート（要入力）'!G61)</f>
        <v/>
      </c>
      <c r="BX47" s="1666"/>
      <c r="BY47" s="1666"/>
      <c r="BZ47" s="1666"/>
      <c r="CA47" s="1689"/>
      <c r="CB47" s="1665" t="str">
        <f>IFERROR(BM47-BW47,"－")</f>
        <v>－</v>
      </c>
      <c r="CC47" s="1666"/>
      <c r="CD47" s="1666"/>
      <c r="CE47" s="1666"/>
      <c r="CF47" s="1667"/>
      <c r="CG47" s="1671" t="str">
        <f>IFERROR(CB47/BM47,"－")</f>
        <v>－</v>
      </c>
      <c r="CH47" s="1672"/>
      <c r="CI47" s="1672"/>
      <c r="CJ47" s="1672"/>
      <c r="CK47" s="1673"/>
      <c r="CL47" s="1677"/>
      <c r="CM47" s="1678"/>
      <c r="CN47" s="1678"/>
      <c r="CO47" s="1678"/>
      <c r="CP47" s="1678"/>
      <c r="CQ47" s="1679"/>
      <c r="CX47" s="45"/>
      <c r="CY47" s="45"/>
      <c r="CZ47" s="45"/>
      <c r="DA47" s="45"/>
      <c r="DB47" s="45"/>
      <c r="DC47" s="45"/>
      <c r="DD47" s="45"/>
      <c r="DE47" s="45"/>
      <c r="DF47" s="45"/>
    </row>
    <row r="48" spans="1:113">
      <c r="A48" s="23"/>
      <c r="B48" s="1652"/>
      <c r="C48" s="1653"/>
      <c r="D48" s="1653"/>
      <c r="E48" s="1653"/>
      <c r="F48" s="1653"/>
      <c r="G48" s="1653"/>
      <c r="H48" s="1653"/>
      <c r="I48" s="1653"/>
      <c r="J48" s="1653"/>
      <c r="K48" s="1653"/>
      <c r="L48" s="1653"/>
      <c r="M48" s="1653"/>
      <c r="N48" s="1654"/>
      <c r="O48" s="1561"/>
      <c r="P48" s="1562"/>
      <c r="Q48" s="1563"/>
      <c r="R48" s="1658"/>
      <c r="S48" s="1659"/>
      <c r="T48" s="1660"/>
      <c r="U48" s="1658"/>
      <c r="V48" s="1659"/>
      <c r="W48" s="1660"/>
      <c r="X48" s="1658"/>
      <c r="Y48" s="1659"/>
      <c r="Z48" s="1660"/>
      <c r="AA48" s="1658"/>
      <c r="AB48" s="1659"/>
      <c r="AC48" s="1660"/>
      <c r="AD48" s="1658"/>
      <c r="AE48" s="1659"/>
      <c r="AF48" s="1659"/>
      <c r="AG48" s="1662"/>
      <c r="AH48" s="1659"/>
      <c r="AI48" s="1660"/>
      <c r="AJ48" s="1623"/>
      <c r="AK48" s="1624"/>
      <c r="AL48" s="1664"/>
      <c r="AM48" s="1693"/>
      <c r="AN48" s="1694"/>
      <c r="AO48" s="1550"/>
      <c r="AP48" s="1548"/>
      <c r="AQ48" s="1550"/>
      <c r="AR48" s="1548"/>
      <c r="AU48" s="1696"/>
      <c r="AV48" s="1682"/>
      <c r="AW48" s="1686"/>
      <c r="AX48" s="1687"/>
      <c r="AY48" s="1687"/>
      <c r="AZ48" s="1687"/>
      <c r="BA48" s="1687"/>
      <c r="BB48" s="1687"/>
      <c r="BC48" s="1687"/>
      <c r="BD48" s="1687"/>
      <c r="BE48" s="1687"/>
      <c r="BF48" s="1687"/>
      <c r="BG48" s="1687"/>
      <c r="BH48" s="1687"/>
      <c r="BI48" s="1687"/>
      <c r="BJ48" s="1687"/>
      <c r="BK48" s="1687"/>
      <c r="BL48" s="1688"/>
      <c r="BM48" s="1668"/>
      <c r="BN48" s="1669"/>
      <c r="BO48" s="1669"/>
      <c r="BP48" s="1669"/>
      <c r="BQ48" s="1670"/>
      <c r="BR48" s="1674"/>
      <c r="BS48" s="1675"/>
      <c r="BT48" s="1675"/>
      <c r="BU48" s="1675"/>
      <c r="BV48" s="1676"/>
      <c r="BW48" s="1668"/>
      <c r="BX48" s="1669"/>
      <c r="BY48" s="1669"/>
      <c r="BZ48" s="1669"/>
      <c r="CA48" s="1690"/>
      <c r="CB48" s="1668"/>
      <c r="CC48" s="1669"/>
      <c r="CD48" s="1669"/>
      <c r="CE48" s="1669"/>
      <c r="CF48" s="1670"/>
      <c r="CG48" s="1674"/>
      <c r="CH48" s="1675"/>
      <c r="CI48" s="1675"/>
      <c r="CJ48" s="1675"/>
      <c r="CK48" s="1676"/>
      <c r="CL48" s="1680"/>
      <c r="CM48" s="1681"/>
      <c r="CN48" s="1681"/>
      <c r="CO48" s="1681"/>
      <c r="CP48" s="1681"/>
      <c r="CQ48" s="1682"/>
      <c r="CX48" s="46"/>
      <c r="CY48" s="46"/>
      <c r="CZ48" s="46"/>
      <c r="DA48" s="46"/>
      <c r="DB48" s="46"/>
      <c r="DC48" s="46"/>
      <c r="DD48" s="46"/>
      <c r="DE48" s="46"/>
      <c r="DF48" s="46"/>
    </row>
    <row r="49" spans="1:131">
      <c r="A49" s="23"/>
      <c r="B49" s="1421" t="s">
        <v>118</v>
      </c>
      <c r="C49" s="1422"/>
      <c r="D49" s="1422"/>
      <c r="E49" s="1422"/>
      <c r="F49" s="1422"/>
      <c r="G49" s="1422"/>
      <c r="H49" s="1422"/>
      <c r="I49" s="1422"/>
      <c r="J49" s="1422"/>
      <c r="K49" s="1422"/>
      <c r="L49" s="1422"/>
      <c r="M49" s="1422"/>
      <c r="N49" s="1423"/>
      <c r="O49" s="1558"/>
      <c r="P49" s="1559"/>
      <c r="Q49" s="1560"/>
      <c r="R49" s="1620" t="str">
        <f>IFERROR('１２．専任教員対非常勤教員割合(部門)'!F16,"")</f>
        <v>－</v>
      </c>
      <c r="S49" s="1621"/>
      <c r="T49" s="1622"/>
      <c r="U49" s="1620" t="str">
        <f>IFERROR('１２．専任教員対非常勤教員割合(部門)'!G16,"")</f>
        <v>－</v>
      </c>
      <c r="V49" s="1621"/>
      <c r="W49" s="1622"/>
      <c r="X49" s="1620" t="str">
        <f>IFERROR('１２．専任教員対非常勤教員割合(部門)'!H16,"")</f>
        <v>－</v>
      </c>
      <c r="Y49" s="1621"/>
      <c r="Z49" s="1622"/>
      <c r="AA49" s="1620" t="str">
        <f>IFERROR('１２．専任教員対非常勤教員割合(部門)'!I16,"")</f>
        <v>－</v>
      </c>
      <c r="AB49" s="1621"/>
      <c r="AC49" s="1622"/>
      <c r="AD49" s="1620" t="str">
        <f>IFERROR('１２．専任教員対非常勤教員割合(部門)'!J16,"")</f>
        <v>－</v>
      </c>
      <c r="AE49" s="1621"/>
      <c r="AF49" s="1621"/>
      <c r="AG49" s="1574" t="str">
        <f>'１２．専任教員対非常勤教員割合(部門)'!K16</f>
        <v>－</v>
      </c>
      <c r="AH49" s="1575"/>
      <c r="AI49" s="1576"/>
      <c r="AJ49" s="1697"/>
      <c r="AK49" s="1698"/>
      <c r="AL49" s="1699"/>
      <c r="AM49" s="1616" t="str">
        <f>'１２．専任教員対非常勤教員割合(部門)'!M16</f>
        <v>目標入力</v>
      </c>
      <c r="AN49" s="1617"/>
      <c r="AO49" s="1527" t="str">
        <f>'１２．専任教員対非常勤教員割合(部門)'!N16</f>
        <v>－</v>
      </c>
      <c r="AP49" s="1528"/>
      <c r="AQ49" s="1527" t="str">
        <f ca="1">'１２．専任教員対非常勤教員割合(部門)'!O16</f>
        <v>－</v>
      </c>
      <c r="AR49" s="1528"/>
      <c r="AU49" s="1695">
        <v>2</v>
      </c>
      <c r="AV49" s="1679"/>
      <c r="AW49" s="1683" t="str">
        <f>IF('学校入力シート（要入力）'!B62="","",'学校入力シート（要入力）'!B62)</f>
        <v/>
      </c>
      <c r="AX49" s="1684"/>
      <c r="AY49" s="1684"/>
      <c r="AZ49" s="1684"/>
      <c r="BA49" s="1684"/>
      <c r="BB49" s="1684"/>
      <c r="BC49" s="1684"/>
      <c r="BD49" s="1684"/>
      <c r="BE49" s="1684"/>
      <c r="BF49" s="1684"/>
      <c r="BG49" s="1684"/>
      <c r="BH49" s="1684"/>
      <c r="BI49" s="1684"/>
      <c r="BJ49" s="1684"/>
      <c r="BK49" s="1684"/>
      <c r="BL49" s="1685"/>
      <c r="BM49" s="1665" t="str">
        <f>IF('学校入力シート（要入力）'!E62="","",'学校入力シート（要入力）'!E62)</f>
        <v/>
      </c>
      <c r="BN49" s="1666"/>
      <c r="BO49" s="1666"/>
      <c r="BP49" s="1666"/>
      <c r="BQ49" s="1667"/>
      <c r="BR49" s="1671" t="str">
        <f>IFERROR(BM49/$BM$63,"－")</f>
        <v>－</v>
      </c>
      <c r="BS49" s="1672"/>
      <c r="BT49" s="1672"/>
      <c r="BU49" s="1672"/>
      <c r="BV49" s="1673"/>
      <c r="BW49" s="1665" t="str">
        <f>IF('学校入力シート（要入力）'!G62="","",'学校入力シート（要入力）'!G62)</f>
        <v/>
      </c>
      <c r="BX49" s="1666"/>
      <c r="BY49" s="1666"/>
      <c r="BZ49" s="1666"/>
      <c r="CA49" s="1689"/>
      <c r="CB49" s="1665" t="str">
        <f t="shared" ref="CB49" si="0">IFERROR(BM49-BW49,"－")</f>
        <v>－</v>
      </c>
      <c r="CC49" s="1666"/>
      <c r="CD49" s="1666"/>
      <c r="CE49" s="1666"/>
      <c r="CF49" s="1667"/>
      <c r="CG49" s="1671" t="str">
        <f t="shared" ref="CG49" si="1">IFERROR(CB49/BM49,"－")</f>
        <v>－</v>
      </c>
      <c r="CH49" s="1672"/>
      <c r="CI49" s="1672"/>
      <c r="CJ49" s="1672"/>
      <c r="CK49" s="1673"/>
      <c r="CL49" s="1677"/>
      <c r="CM49" s="1678"/>
      <c r="CN49" s="1678"/>
      <c r="CO49" s="1678"/>
      <c r="CP49" s="1678"/>
      <c r="CQ49" s="1679"/>
      <c r="CX49" s="46"/>
      <c r="CY49" s="46"/>
      <c r="CZ49" s="46"/>
      <c r="DA49" s="46"/>
      <c r="DB49" s="46"/>
      <c r="DC49" s="46"/>
      <c r="DD49" s="46"/>
      <c r="DE49" s="46"/>
      <c r="DF49" s="46"/>
    </row>
    <row r="50" spans="1:131">
      <c r="A50" s="23"/>
      <c r="B50" s="1424"/>
      <c r="C50" s="1425"/>
      <c r="D50" s="1425"/>
      <c r="E50" s="1425"/>
      <c r="F50" s="1425"/>
      <c r="G50" s="1425"/>
      <c r="H50" s="1425"/>
      <c r="I50" s="1425"/>
      <c r="J50" s="1425"/>
      <c r="K50" s="1425"/>
      <c r="L50" s="1425"/>
      <c r="M50" s="1425"/>
      <c r="N50" s="1426"/>
      <c r="O50" s="1561"/>
      <c r="P50" s="1562"/>
      <c r="Q50" s="1563"/>
      <c r="R50" s="1623"/>
      <c r="S50" s="1624"/>
      <c r="T50" s="1625"/>
      <c r="U50" s="1623"/>
      <c r="V50" s="1624"/>
      <c r="W50" s="1625"/>
      <c r="X50" s="1623"/>
      <c r="Y50" s="1624"/>
      <c r="Z50" s="1625"/>
      <c r="AA50" s="1623"/>
      <c r="AB50" s="1624"/>
      <c r="AC50" s="1625"/>
      <c r="AD50" s="1623"/>
      <c r="AE50" s="1624"/>
      <c r="AF50" s="1624"/>
      <c r="AG50" s="1577"/>
      <c r="AH50" s="1578"/>
      <c r="AI50" s="1579"/>
      <c r="AJ50" s="1700"/>
      <c r="AK50" s="1701"/>
      <c r="AL50" s="1702"/>
      <c r="AM50" s="1618"/>
      <c r="AN50" s="1619"/>
      <c r="AO50" s="1529"/>
      <c r="AP50" s="1530"/>
      <c r="AQ50" s="1529"/>
      <c r="AR50" s="1530"/>
      <c r="AU50" s="1696"/>
      <c r="AV50" s="1682"/>
      <c r="AW50" s="1686"/>
      <c r="AX50" s="1687"/>
      <c r="AY50" s="1687"/>
      <c r="AZ50" s="1687"/>
      <c r="BA50" s="1687"/>
      <c r="BB50" s="1687"/>
      <c r="BC50" s="1687"/>
      <c r="BD50" s="1687"/>
      <c r="BE50" s="1687"/>
      <c r="BF50" s="1687"/>
      <c r="BG50" s="1687"/>
      <c r="BH50" s="1687"/>
      <c r="BI50" s="1687"/>
      <c r="BJ50" s="1687"/>
      <c r="BK50" s="1687"/>
      <c r="BL50" s="1688"/>
      <c r="BM50" s="1668"/>
      <c r="BN50" s="1669"/>
      <c r="BO50" s="1669"/>
      <c r="BP50" s="1669"/>
      <c r="BQ50" s="1670"/>
      <c r="BR50" s="1674"/>
      <c r="BS50" s="1675"/>
      <c r="BT50" s="1675"/>
      <c r="BU50" s="1675"/>
      <c r="BV50" s="1676"/>
      <c r="BW50" s="1668"/>
      <c r="BX50" s="1669"/>
      <c r="BY50" s="1669"/>
      <c r="BZ50" s="1669"/>
      <c r="CA50" s="1690"/>
      <c r="CB50" s="1668"/>
      <c r="CC50" s="1669"/>
      <c r="CD50" s="1669"/>
      <c r="CE50" s="1669"/>
      <c r="CF50" s="1670"/>
      <c r="CG50" s="1674"/>
      <c r="CH50" s="1675"/>
      <c r="CI50" s="1675"/>
      <c r="CJ50" s="1675"/>
      <c r="CK50" s="1676"/>
      <c r="CL50" s="1680"/>
      <c r="CM50" s="1681"/>
      <c r="CN50" s="1681"/>
      <c r="CO50" s="1681"/>
      <c r="CP50" s="1681"/>
      <c r="CQ50" s="1682"/>
      <c r="CX50" s="46"/>
      <c r="CY50" s="46"/>
      <c r="CZ50" s="46"/>
      <c r="DA50" s="46"/>
      <c r="DB50" s="46"/>
      <c r="DC50" s="46"/>
      <c r="DD50" s="46"/>
      <c r="DE50" s="46"/>
      <c r="DF50" s="46"/>
    </row>
    <row r="51" spans="1:131" ht="13.5" customHeight="1">
      <c r="A51" s="23"/>
      <c r="B51" s="1421" t="s">
        <v>882</v>
      </c>
      <c r="C51" s="1422"/>
      <c r="D51" s="1422"/>
      <c r="E51" s="1422"/>
      <c r="F51" s="1422"/>
      <c r="G51" s="1422"/>
      <c r="H51" s="1422"/>
      <c r="I51" s="1422"/>
      <c r="J51" s="1422"/>
      <c r="K51" s="1422"/>
      <c r="L51" s="1422"/>
      <c r="M51" s="1422"/>
      <c r="N51" s="1423"/>
      <c r="O51" s="1558"/>
      <c r="P51" s="1559"/>
      <c r="Q51" s="1560"/>
      <c r="R51" s="1655" t="str">
        <f>IFERROR('１１．専任教員&amp;専任職員１人当たり学生数（部門）'!F24,"")</f>
        <v>－</v>
      </c>
      <c r="S51" s="1656"/>
      <c r="T51" s="1657"/>
      <c r="U51" s="1655" t="str">
        <f>IFERROR('１１．専任教員&amp;専任職員１人当たり学生数（部門）'!G24,"")</f>
        <v>－</v>
      </c>
      <c r="V51" s="1656"/>
      <c r="W51" s="1657"/>
      <c r="X51" s="1655" t="str">
        <f>IFERROR('１１．専任教員&amp;専任職員１人当たり学生数（部門）'!H24,"")</f>
        <v>－</v>
      </c>
      <c r="Y51" s="1656"/>
      <c r="Z51" s="1657"/>
      <c r="AA51" s="1655" t="str">
        <f>IFERROR('１１．専任教員&amp;専任職員１人当たり学生数（部門）'!I24,"")</f>
        <v>－</v>
      </c>
      <c r="AB51" s="1656"/>
      <c r="AC51" s="1657"/>
      <c r="AD51" s="1655" t="str">
        <f>IFERROR('１１．専任教員&amp;専任職員１人当たり学生数（部門）'!J24,"")</f>
        <v>－</v>
      </c>
      <c r="AE51" s="1656"/>
      <c r="AF51" s="1656"/>
      <c r="AG51" s="1661" t="str">
        <f>'１１．専任教員&amp;専任職員１人当たり学生数（部門）'!K24</f>
        <v>－</v>
      </c>
      <c r="AH51" s="1656"/>
      <c r="AI51" s="1657"/>
      <c r="AJ51" s="1620" t="str">
        <f>'１１．専任教員&amp;専任職員１人当たり学生数（部門）'!L24</f>
        <v>－</v>
      </c>
      <c r="AK51" s="1621"/>
      <c r="AL51" s="1663"/>
      <c r="AM51" s="1616" t="str">
        <f>'１１．専任教員&amp;専任職員１人当たり学生数（部門）'!M24</f>
        <v>目標入力</v>
      </c>
      <c r="AN51" s="1617"/>
      <c r="AO51" s="1527" t="str">
        <f>'１１．専任教員&amp;専任職員１人当たり学生数（部門）'!N24</f>
        <v>－</v>
      </c>
      <c r="AP51" s="1528"/>
      <c r="AQ51" s="1527" t="str">
        <f ca="1">'１１．専任教員&amp;専任職員１人当たり学生数（部門）'!O24</f>
        <v>－</v>
      </c>
      <c r="AR51" s="1528"/>
      <c r="AU51" s="1695">
        <v>3</v>
      </c>
      <c r="AV51" s="1679"/>
      <c r="AW51" s="1683" t="str">
        <f>IF('学校入力シート（要入力）'!B63="","",'学校入力シート（要入力）'!B63)</f>
        <v/>
      </c>
      <c r="AX51" s="1684"/>
      <c r="AY51" s="1684"/>
      <c r="AZ51" s="1684"/>
      <c r="BA51" s="1684"/>
      <c r="BB51" s="1684"/>
      <c r="BC51" s="1684"/>
      <c r="BD51" s="1684"/>
      <c r="BE51" s="1684"/>
      <c r="BF51" s="1684"/>
      <c r="BG51" s="1684"/>
      <c r="BH51" s="1684"/>
      <c r="BI51" s="1684"/>
      <c r="BJ51" s="1684"/>
      <c r="BK51" s="1684"/>
      <c r="BL51" s="1685"/>
      <c r="BM51" s="1665" t="str">
        <f>IF('学校入力シート（要入力）'!E63="","",'学校入力シート（要入力）'!E63)</f>
        <v/>
      </c>
      <c r="BN51" s="1666"/>
      <c r="BO51" s="1666"/>
      <c r="BP51" s="1666"/>
      <c r="BQ51" s="1667"/>
      <c r="BR51" s="1671" t="str">
        <f>IFERROR(BM51/$BM$63,"－")</f>
        <v>－</v>
      </c>
      <c r="BS51" s="1672"/>
      <c r="BT51" s="1672"/>
      <c r="BU51" s="1672"/>
      <c r="BV51" s="1673"/>
      <c r="BW51" s="1665" t="str">
        <f>IF('学校入力シート（要入力）'!G63="","",'学校入力シート（要入力）'!G63)</f>
        <v/>
      </c>
      <c r="BX51" s="1666"/>
      <c r="BY51" s="1666"/>
      <c r="BZ51" s="1666"/>
      <c r="CA51" s="1689"/>
      <c r="CB51" s="1665" t="str">
        <f t="shared" ref="CB51" si="2">IFERROR(BM51-BW51,"－")</f>
        <v>－</v>
      </c>
      <c r="CC51" s="1666"/>
      <c r="CD51" s="1666"/>
      <c r="CE51" s="1666"/>
      <c r="CF51" s="1667"/>
      <c r="CG51" s="1671" t="str">
        <f t="shared" ref="CG51" si="3">IFERROR(CB51/BM51,"－")</f>
        <v>－</v>
      </c>
      <c r="CH51" s="1672"/>
      <c r="CI51" s="1672"/>
      <c r="CJ51" s="1672"/>
      <c r="CK51" s="1673"/>
      <c r="CL51" s="1677"/>
      <c r="CM51" s="1678"/>
      <c r="CN51" s="1678"/>
      <c r="CO51" s="1678"/>
      <c r="CP51" s="1678"/>
      <c r="CQ51" s="1679"/>
      <c r="CR51" s="25"/>
      <c r="CX51" s="92"/>
      <c r="CY51" s="92"/>
      <c r="CZ51" s="92"/>
      <c r="DA51" s="92"/>
      <c r="DB51" s="92"/>
      <c r="DC51" s="92"/>
      <c r="DD51" s="92"/>
      <c r="DE51" s="92"/>
      <c r="DF51" s="92"/>
    </row>
    <row r="52" spans="1:131">
      <c r="A52" s="23"/>
      <c r="B52" s="1424"/>
      <c r="C52" s="1425"/>
      <c r="D52" s="1425"/>
      <c r="E52" s="1425"/>
      <c r="F52" s="1425"/>
      <c r="G52" s="1425"/>
      <c r="H52" s="1425"/>
      <c r="I52" s="1425"/>
      <c r="J52" s="1425"/>
      <c r="K52" s="1425"/>
      <c r="L52" s="1425"/>
      <c r="M52" s="1425"/>
      <c r="N52" s="1426"/>
      <c r="O52" s="1561"/>
      <c r="P52" s="1562"/>
      <c r="Q52" s="1563"/>
      <c r="R52" s="1658"/>
      <c r="S52" s="1659"/>
      <c r="T52" s="1660"/>
      <c r="U52" s="1658"/>
      <c r="V52" s="1659"/>
      <c r="W52" s="1660"/>
      <c r="X52" s="1658"/>
      <c r="Y52" s="1659"/>
      <c r="Z52" s="1660"/>
      <c r="AA52" s="1658"/>
      <c r="AB52" s="1659"/>
      <c r="AC52" s="1660"/>
      <c r="AD52" s="1658"/>
      <c r="AE52" s="1659"/>
      <c r="AF52" s="1659"/>
      <c r="AG52" s="1662"/>
      <c r="AH52" s="1659"/>
      <c r="AI52" s="1660"/>
      <c r="AJ52" s="1623"/>
      <c r="AK52" s="1624"/>
      <c r="AL52" s="1664"/>
      <c r="AM52" s="1618"/>
      <c r="AN52" s="1619"/>
      <c r="AO52" s="1529"/>
      <c r="AP52" s="1530"/>
      <c r="AQ52" s="1529"/>
      <c r="AR52" s="1530"/>
      <c r="AU52" s="1696"/>
      <c r="AV52" s="1682"/>
      <c r="AW52" s="1686"/>
      <c r="AX52" s="1687"/>
      <c r="AY52" s="1687"/>
      <c r="AZ52" s="1687"/>
      <c r="BA52" s="1687"/>
      <c r="BB52" s="1687"/>
      <c r="BC52" s="1687"/>
      <c r="BD52" s="1687"/>
      <c r="BE52" s="1687"/>
      <c r="BF52" s="1687"/>
      <c r="BG52" s="1687"/>
      <c r="BH52" s="1687"/>
      <c r="BI52" s="1687"/>
      <c r="BJ52" s="1687"/>
      <c r="BK52" s="1687"/>
      <c r="BL52" s="1688"/>
      <c r="BM52" s="1668"/>
      <c r="BN52" s="1669"/>
      <c r="BO52" s="1669"/>
      <c r="BP52" s="1669"/>
      <c r="BQ52" s="1670"/>
      <c r="BR52" s="1674"/>
      <c r="BS52" s="1675"/>
      <c r="BT52" s="1675"/>
      <c r="BU52" s="1675"/>
      <c r="BV52" s="1676"/>
      <c r="BW52" s="1668"/>
      <c r="BX52" s="1669"/>
      <c r="BY52" s="1669"/>
      <c r="BZ52" s="1669"/>
      <c r="CA52" s="1690"/>
      <c r="CB52" s="1668"/>
      <c r="CC52" s="1669"/>
      <c r="CD52" s="1669"/>
      <c r="CE52" s="1669"/>
      <c r="CF52" s="1670"/>
      <c r="CG52" s="1674"/>
      <c r="CH52" s="1675"/>
      <c r="CI52" s="1675"/>
      <c r="CJ52" s="1675"/>
      <c r="CK52" s="1676"/>
      <c r="CL52" s="1680"/>
      <c r="CM52" s="1681"/>
      <c r="CN52" s="1681"/>
      <c r="CO52" s="1681"/>
      <c r="CP52" s="1681"/>
      <c r="CQ52" s="1682"/>
      <c r="CR52" s="25"/>
      <c r="CX52" s="25"/>
      <c r="CY52" s="25"/>
      <c r="CZ52" s="25"/>
      <c r="DA52" s="25"/>
      <c r="DB52" s="25"/>
      <c r="DC52" s="25"/>
      <c r="DD52" s="25"/>
      <c r="DE52" s="25"/>
      <c r="DF52" s="25"/>
      <c r="DG52" s="14"/>
      <c r="DH52" s="14"/>
      <c r="DI52" s="14"/>
      <c r="DJ52" s="14"/>
    </row>
    <row r="53" spans="1:131">
      <c r="A53" s="23"/>
      <c r="B53" s="1421" t="s">
        <v>119</v>
      </c>
      <c r="C53" s="1422"/>
      <c r="D53" s="1422"/>
      <c r="E53" s="1422"/>
      <c r="F53" s="1422"/>
      <c r="G53" s="1422"/>
      <c r="H53" s="1422"/>
      <c r="I53" s="1422"/>
      <c r="J53" s="1422"/>
      <c r="K53" s="1422"/>
      <c r="L53" s="1422"/>
      <c r="M53" s="1422"/>
      <c r="N53" s="1423"/>
      <c r="O53" s="1558"/>
      <c r="P53" s="1559"/>
      <c r="Q53" s="1560"/>
      <c r="R53" s="1620" t="str">
        <f>IFERROR('１３．専任教員対専任職員割合（部門）'!F16,"")</f>
        <v>－</v>
      </c>
      <c r="S53" s="1621"/>
      <c r="T53" s="1622"/>
      <c r="U53" s="1620" t="str">
        <f>IFERROR('１３．専任教員対専任職員割合（部門）'!G16,"")</f>
        <v>－</v>
      </c>
      <c r="V53" s="1621"/>
      <c r="W53" s="1622"/>
      <c r="X53" s="1620" t="str">
        <f>IFERROR('１３．専任教員対専任職員割合（部門）'!H16,"")</f>
        <v>－</v>
      </c>
      <c r="Y53" s="1621"/>
      <c r="Z53" s="1622"/>
      <c r="AA53" s="1620" t="str">
        <f>IFERROR('１３．専任教員対専任職員割合（部門）'!I16,"")</f>
        <v>－</v>
      </c>
      <c r="AB53" s="1621"/>
      <c r="AC53" s="1622"/>
      <c r="AD53" s="1620" t="str">
        <f>IFERROR('１３．専任教員対専任職員割合（部門）'!J16,"")</f>
        <v>－</v>
      </c>
      <c r="AE53" s="1621"/>
      <c r="AF53" s="1621"/>
      <c r="AG53" s="1574" t="str">
        <f>'１３．専任教員対専任職員割合（部門）'!K16</f>
        <v>－</v>
      </c>
      <c r="AH53" s="1575"/>
      <c r="AI53" s="1576"/>
      <c r="AJ53" s="1697"/>
      <c r="AK53" s="1698"/>
      <c r="AL53" s="1699"/>
      <c r="AM53" s="1616" t="str">
        <f>'１３．専任教員対専任職員割合（部門）'!M16</f>
        <v>目標入力</v>
      </c>
      <c r="AN53" s="1617"/>
      <c r="AO53" s="1527" t="str">
        <f>'１３．専任教員対専任職員割合（部門）'!N16</f>
        <v>－</v>
      </c>
      <c r="AP53" s="1528"/>
      <c r="AQ53" s="1527" t="str">
        <f ca="1">'１３．専任教員対専任職員割合（部門）'!O16</f>
        <v>－</v>
      </c>
      <c r="AR53" s="1528"/>
      <c r="AU53" s="1695">
        <v>4</v>
      </c>
      <c r="AV53" s="1679"/>
      <c r="AW53" s="1683" t="str">
        <f>IF('学校入力シート（要入力）'!B64="","",'学校入力シート（要入力）'!B64)</f>
        <v/>
      </c>
      <c r="AX53" s="1684"/>
      <c r="AY53" s="1684"/>
      <c r="AZ53" s="1684"/>
      <c r="BA53" s="1684"/>
      <c r="BB53" s="1684"/>
      <c r="BC53" s="1684"/>
      <c r="BD53" s="1684"/>
      <c r="BE53" s="1684"/>
      <c r="BF53" s="1684"/>
      <c r="BG53" s="1684"/>
      <c r="BH53" s="1684"/>
      <c r="BI53" s="1684"/>
      <c r="BJ53" s="1684"/>
      <c r="BK53" s="1684"/>
      <c r="BL53" s="1685"/>
      <c r="BM53" s="1665" t="str">
        <f>IF('学校入力シート（要入力）'!E64="","",'学校入力シート（要入力）'!E64)</f>
        <v/>
      </c>
      <c r="BN53" s="1666"/>
      <c r="BO53" s="1666"/>
      <c r="BP53" s="1666"/>
      <c r="BQ53" s="1667"/>
      <c r="BR53" s="1671" t="str">
        <f>IFERROR(BM53/$BM$63,"－")</f>
        <v>－</v>
      </c>
      <c r="BS53" s="1672"/>
      <c r="BT53" s="1672"/>
      <c r="BU53" s="1672"/>
      <c r="BV53" s="1673"/>
      <c r="BW53" s="1665" t="str">
        <f>IF('学校入力シート（要入力）'!G64="","",'学校入力シート（要入力）'!G64)</f>
        <v/>
      </c>
      <c r="BX53" s="1666"/>
      <c r="BY53" s="1666"/>
      <c r="BZ53" s="1666"/>
      <c r="CA53" s="1689"/>
      <c r="CB53" s="1665" t="str">
        <f t="shared" ref="CB53" si="4">IFERROR(BM53-BW53,"－")</f>
        <v>－</v>
      </c>
      <c r="CC53" s="1666"/>
      <c r="CD53" s="1666"/>
      <c r="CE53" s="1666"/>
      <c r="CF53" s="1667"/>
      <c r="CG53" s="1671" t="str">
        <f t="shared" ref="CG53" si="5">IFERROR(CB53/BM53,"－")</f>
        <v>－</v>
      </c>
      <c r="CH53" s="1672"/>
      <c r="CI53" s="1672"/>
      <c r="CJ53" s="1672"/>
      <c r="CK53" s="1673"/>
      <c r="CL53" s="1677"/>
      <c r="CM53" s="1678"/>
      <c r="CN53" s="1678"/>
      <c r="CO53" s="1678"/>
      <c r="CP53" s="1678"/>
      <c r="CQ53" s="1679"/>
      <c r="CR53" s="25"/>
      <c r="CS53" s="45"/>
      <c r="CT53" s="45"/>
      <c r="CU53" s="45"/>
      <c r="CV53" s="45"/>
      <c r="CW53" s="45"/>
      <c r="CX53" s="45"/>
      <c r="CY53" s="102"/>
      <c r="CZ53" s="102"/>
      <c r="DA53" s="102"/>
      <c r="DB53" s="102"/>
      <c r="DC53" s="45"/>
      <c r="DD53" s="45"/>
      <c r="DE53" s="45"/>
      <c r="DF53" s="45"/>
      <c r="DG53" s="45"/>
      <c r="DH53" s="45"/>
      <c r="DI53" s="45"/>
      <c r="DJ53" s="45"/>
    </row>
    <row r="54" spans="1:131">
      <c r="A54" s="23"/>
      <c r="B54" s="1424"/>
      <c r="C54" s="1425"/>
      <c r="D54" s="1425"/>
      <c r="E54" s="1425"/>
      <c r="F54" s="1425"/>
      <c r="G54" s="1425"/>
      <c r="H54" s="1425"/>
      <c r="I54" s="1425"/>
      <c r="J54" s="1425"/>
      <c r="K54" s="1425"/>
      <c r="L54" s="1425"/>
      <c r="M54" s="1425"/>
      <c r="N54" s="1426"/>
      <c r="O54" s="1561"/>
      <c r="P54" s="1562"/>
      <c r="Q54" s="1563"/>
      <c r="R54" s="1623"/>
      <c r="S54" s="1624"/>
      <c r="T54" s="1625"/>
      <c r="U54" s="1623"/>
      <c r="V54" s="1624"/>
      <c r="W54" s="1625"/>
      <c r="X54" s="1623"/>
      <c r="Y54" s="1624"/>
      <c r="Z54" s="1625"/>
      <c r="AA54" s="1623"/>
      <c r="AB54" s="1624"/>
      <c r="AC54" s="1625"/>
      <c r="AD54" s="1623"/>
      <c r="AE54" s="1624"/>
      <c r="AF54" s="1624"/>
      <c r="AG54" s="1577"/>
      <c r="AH54" s="1578"/>
      <c r="AI54" s="1579"/>
      <c r="AJ54" s="1700"/>
      <c r="AK54" s="1701"/>
      <c r="AL54" s="1702"/>
      <c r="AM54" s="1618"/>
      <c r="AN54" s="1619"/>
      <c r="AO54" s="1529"/>
      <c r="AP54" s="1530"/>
      <c r="AQ54" s="1529"/>
      <c r="AR54" s="1530"/>
      <c r="AU54" s="1696"/>
      <c r="AV54" s="1682"/>
      <c r="AW54" s="1686"/>
      <c r="AX54" s="1687"/>
      <c r="AY54" s="1687"/>
      <c r="AZ54" s="1687"/>
      <c r="BA54" s="1687"/>
      <c r="BB54" s="1687"/>
      <c r="BC54" s="1687"/>
      <c r="BD54" s="1687"/>
      <c r="BE54" s="1687"/>
      <c r="BF54" s="1687"/>
      <c r="BG54" s="1687"/>
      <c r="BH54" s="1687"/>
      <c r="BI54" s="1687"/>
      <c r="BJ54" s="1687"/>
      <c r="BK54" s="1687"/>
      <c r="BL54" s="1688"/>
      <c r="BM54" s="1668"/>
      <c r="BN54" s="1669"/>
      <c r="BO54" s="1669"/>
      <c r="BP54" s="1669"/>
      <c r="BQ54" s="1670"/>
      <c r="BR54" s="1674"/>
      <c r="BS54" s="1675"/>
      <c r="BT54" s="1675"/>
      <c r="BU54" s="1675"/>
      <c r="BV54" s="1676"/>
      <c r="BW54" s="1668"/>
      <c r="BX54" s="1669"/>
      <c r="BY54" s="1669"/>
      <c r="BZ54" s="1669"/>
      <c r="CA54" s="1690"/>
      <c r="CB54" s="1668"/>
      <c r="CC54" s="1669"/>
      <c r="CD54" s="1669"/>
      <c r="CE54" s="1669"/>
      <c r="CF54" s="1670"/>
      <c r="CG54" s="1674"/>
      <c r="CH54" s="1675"/>
      <c r="CI54" s="1675"/>
      <c r="CJ54" s="1675"/>
      <c r="CK54" s="1676"/>
      <c r="CL54" s="1680"/>
      <c r="CM54" s="1681"/>
      <c r="CN54" s="1681"/>
      <c r="CO54" s="1681"/>
      <c r="CP54" s="1681"/>
      <c r="CQ54" s="1682"/>
      <c r="CR54" s="25"/>
      <c r="CS54" s="45"/>
      <c r="CT54" s="45"/>
      <c r="CU54" s="45"/>
      <c r="CV54" s="45"/>
      <c r="CW54" s="45"/>
      <c r="CX54" s="45"/>
      <c r="CY54" s="102"/>
      <c r="CZ54" s="102"/>
      <c r="DA54" s="102"/>
      <c r="DB54" s="102"/>
      <c r="DC54" s="45"/>
      <c r="DD54" s="45"/>
      <c r="DE54" s="45"/>
      <c r="DF54" s="45"/>
      <c r="DG54" s="45"/>
      <c r="DH54" s="45"/>
      <c r="DI54" s="45"/>
      <c r="DJ54" s="45"/>
    </row>
    <row r="55" spans="1:131" ht="13.5" customHeight="1">
      <c r="A55" s="93"/>
      <c r="B55" s="1715" t="s">
        <v>342</v>
      </c>
      <c r="C55" s="1715"/>
      <c r="D55" s="1715"/>
      <c r="E55" s="1715"/>
      <c r="F55" s="1715"/>
      <c r="G55" s="1715"/>
      <c r="H55" s="1715"/>
      <c r="I55" s="1715"/>
      <c r="J55" s="1715"/>
      <c r="K55" s="1715"/>
      <c r="L55" s="1715"/>
      <c r="M55" s="1715"/>
      <c r="N55" s="1715"/>
      <c r="O55" s="1371">
        <f>$O$11</f>
        <v>2020</v>
      </c>
      <c r="P55" s="1582"/>
      <c r="Q55" s="1583"/>
      <c r="R55" s="1368">
        <f>$R$11</f>
        <v>2021</v>
      </c>
      <c r="S55" s="1368"/>
      <c r="T55" s="1368"/>
      <c r="U55" s="1552">
        <f>$U$11</f>
        <v>2022</v>
      </c>
      <c r="V55" s="1552"/>
      <c r="W55" s="1552"/>
      <c r="X55" s="1552">
        <f>$X$11</f>
        <v>2023</v>
      </c>
      <c r="Y55" s="1552"/>
      <c r="Z55" s="1552"/>
      <c r="AA55" s="1552">
        <f>$AA$11</f>
        <v>2024</v>
      </c>
      <c r="AB55" s="1552"/>
      <c r="AC55" s="1552"/>
      <c r="AD55" s="1552">
        <f>$AD$11</f>
        <v>2025</v>
      </c>
      <c r="AE55" s="1552"/>
      <c r="AF55" s="1555"/>
      <c r="AG55" s="1503" t="str">
        <f>"増減"&amp;$AA$55&amp;"-"&amp;$O$55</f>
        <v>増減2024-2020</v>
      </c>
      <c r="AH55" s="1504"/>
      <c r="AI55" s="1505"/>
      <c r="AJ55" s="1512" t="str">
        <f>"伸び率
/"&amp;$O$55</f>
        <v>伸び率
/2020</v>
      </c>
      <c r="AK55" s="1513"/>
      <c r="AL55" s="1514"/>
      <c r="AM55" s="1504" t="s">
        <v>99</v>
      </c>
      <c r="AN55" s="1360"/>
      <c r="AO55" s="1544" t="s">
        <v>100</v>
      </c>
      <c r="AP55" s="1361"/>
      <c r="AQ55" s="1544" t="s">
        <v>104</v>
      </c>
      <c r="AR55" s="1361"/>
      <c r="AU55" s="1695">
        <v>5</v>
      </c>
      <c r="AV55" s="1679"/>
      <c r="AW55" s="1683" t="str">
        <f>IF('学校入力シート（要入力）'!B65="","",'学校入力シート（要入力）'!B65)</f>
        <v/>
      </c>
      <c r="AX55" s="1684"/>
      <c r="AY55" s="1684"/>
      <c r="AZ55" s="1684"/>
      <c r="BA55" s="1684"/>
      <c r="BB55" s="1684"/>
      <c r="BC55" s="1684"/>
      <c r="BD55" s="1684"/>
      <c r="BE55" s="1684"/>
      <c r="BF55" s="1684"/>
      <c r="BG55" s="1684"/>
      <c r="BH55" s="1684"/>
      <c r="BI55" s="1684"/>
      <c r="BJ55" s="1684"/>
      <c r="BK55" s="1684"/>
      <c r="BL55" s="1685"/>
      <c r="BM55" s="1665" t="str">
        <f>IF('学校入力シート（要入力）'!E65="","",'学校入力シート（要入力）'!E65)</f>
        <v/>
      </c>
      <c r="BN55" s="1666"/>
      <c r="BO55" s="1666"/>
      <c r="BP55" s="1666"/>
      <c r="BQ55" s="1667"/>
      <c r="BR55" s="1671" t="str">
        <f>IFERROR(BM55/$BM$63,"－")</f>
        <v>－</v>
      </c>
      <c r="BS55" s="1672"/>
      <c r="BT55" s="1672"/>
      <c r="BU55" s="1672"/>
      <c r="BV55" s="1673"/>
      <c r="BW55" s="1665" t="str">
        <f>IF('学校入力シート（要入力）'!G65="","",'学校入力シート（要入力）'!G65)</f>
        <v/>
      </c>
      <c r="BX55" s="1666"/>
      <c r="BY55" s="1666"/>
      <c r="BZ55" s="1666"/>
      <c r="CA55" s="1689"/>
      <c r="CB55" s="1665" t="str">
        <f t="shared" ref="CB55" si="6">IFERROR(BM55-BW55,"－")</f>
        <v>－</v>
      </c>
      <c r="CC55" s="1666"/>
      <c r="CD55" s="1666"/>
      <c r="CE55" s="1666"/>
      <c r="CF55" s="1667"/>
      <c r="CG55" s="1671" t="str">
        <f t="shared" ref="CG55" si="7">IFERROR(CB55/BM55,"－")</f>
        <v>－</v>
      </c>
      <c r="CH55" s="1672"/>
      <c r="CI55" s="1672"/>
      <c r="CJ55" s="1672"/>
      <c r="CK55" s="1673"/>
      <c r="CL55" s="1677"/>
      <c r="CM55" s="1678"/>
      <c r="CN55" s="1678"/>
      <c r="CO55" s="1678"/>
      <c r="CP55" s="1678"/>
      <c r="CQ55" s="1679"/>
      <c r="CR55" s="25"/>
      <c r="CS55" s="45"/>
      <c r="CT55" s="45"/>
      <c r="CU55" s="45"/>
      <c r="CV55" s="45"/>
      <c r="CW55" s="45"/>
      <c r="CX55" s="45"/>
      <c r="CY55" s="102"/>
      <c r="CZ55" s="102"/>
      <c r="DA55" s="102"/>
      <c r="DB55" s="102"/>
      <c r="DC55" s="45"/>
      <c r="DD55" s="45"/>
      <c r="DE55" s="45"/>
      <c r="DF55" s="45"/>
      <c r="DG55" s="45"/>
      <c r="DH55" s="45"/>
      <c r="DI55" s="45"/>
      <c r="DJ55" s="45"/>
    </row>
    <row r="56" spans="1:131">
      <c r="A56" s="93"/>
      <c r="B56" s="1715"/>
      <c r="C56" s="1715"/>
      <c r="D56" s="1715"/>
      <c r="E56" s="1715"/>
      <c r="F56" s="1715"/>
      <c r="G56" s="1715"/>
      <c r="H56" s="1715"/>
      <c r="I56" s="1715"/>
      <c r="J56" s="1715"/>
      <c r="K56" s="1715"/>
      <c r="L56" s="1715"/>
      <c r="M56" s="1715"/>
      <c r="N56" s="1715"/>
      <c r="O56" s="1372"/>
      <c r="P56" s="1584"/>
      <c r="Q56" s="1585"/>
      <c r="R56" s="1369"/>
      <c r="S56" s="1369"/>
      <c r="T56" s="1369"/>
      <c r="U56" s="1553"/>
      <c r="V56" s="1553"/>
      <c r="W56" s="1553"/>
      <c r="X56" s="1553"/>
      <c r="Y56" s="1553"/>
      <c r="Z56" s="1553"/>
      <c r="AA56" s="1553"/>
      <c r="AB56" s="1553"/>
      <c r="AC56" s="1553"/>
      <c r="AD56" s="1553"/>
      <c r="AE56" s="1553"/>
      <c r="AF56" s="1556"/>
      <c r="AG56" s="1506"/>
      <c r="AH56" s="1507"/>
      <c r="AI56" s="1508"/>
      <c r="AJ56" s="1515"/>
      <c r="AK56" s="1516"/>
      <c r="AL56" s="1517"/>
      <c r="AM56" s="1363"/>
      <c r="AN56" s="1363"/>
      <c r="AO56" s="1362"/>
      <c r="AP56" s="1364"/>
      <c r="AQ56" s="1362"/>
      <c r="AR56" s="1364"/>
      <c r="AU56" s="1696"/>
      <c r="AV56" s="1682"/>
      <c r="AW56" s="1686"/>
      <c r="AX56" s="1687"/>
      <c r="AY56" s="1687"/>
      <c r="AZ56" s="1687"/>
      <c r="BA56" s="1687"/>
      <c r="BB56" s="1687"/>
      <c r="BC56" s="1687"/>
      <c r="BD56" s="1687"/>
      <c r="BE56" s="1687"/>
      <c r="BF56" s="1687"/>
      <c r="BG56" s="1687"/>
      <c r="BH56" s="1687"/>
      <c r="BI56" s="1687"/>
      <c r="BJ56" s="1687"/>
      <c r="BK56" s="1687"/>
      <c r="BL56" s="1688"/>
      <c r="BM56" s="1668"/>
      <c r="BN56" s="1669"/>
      <c r="BO56" s="1669"/>
      <c r="BP56" s="1669"/>
      <c r="BQ56" s="1670"/>
      <c r="BR56" s="1674"/>
      <c r="BS56" s="1675"/>
      <c r="BT56" s="1675"/>
      <c r="BU56" s="1675"/>
      <c r="BV56" s="1676"/>
      <c r="BW56" s="1668"/>
      <c r="BX56" s="1669"/>
      <c r="BY56" s="1669"/>
      <c r="BZ56" s="1669"/>
      <c r="CA56" s="1690"/>
      <c r="CB56" s="1668"/>
      <c r="CC56" s="1669"/>
      <c r="CD56" s="1669"/>
      <c r="CE56" s="1669"/>
      <c r="CF56" s="1670"/>
      <c r="CG56" s="1674"/>
      <c r="CH56" s="1675"/>
      <c r="CI56" s="1675"/>
      <c r="CJ56" s="1675"/>
      <c r="CK56" s="1676"/>
      <c r="CL56" s="1680"/>
      <c r="CM56" s="1681"/>
      <c r="CN56" s="1681"/>
      <c r="CO56" s="1681"/>
      <c r="CP56" s="1681"/>
      <c r="CQ56" s="1682"/>
      <c r="CR56" s="25"/>
      <c r="CS56" s="25"/>
      <c r="CT56" s="25"/>
      <c r="CU56" s="25"/>
      <c r="CV56" s="25"/>
      <c r="CW56" s="25"/>
      <c r="CX56" s="25"/>
      <c r="CY56" s="25"/>
      <c r="CZ56" s="25"/>
      <c r="DA56" s="25"/>
      <c r="DB56" s="25"/>
      <c r="DC56" s="25"/>
      <c r="DD56" s="25"/>
      <c r="DE56" s="25"/>
      <c r="DF56" s="25"/>
      <c r="DG56" s="25"/>
      <c r="DH56" s="25"/>
      <c r="DI56" s="25"/>
      <c r="DJ56" s="25"/>
    </row>
    <row r="57" spans="1:131">
      <c r="A57" s="93"/>
      <c r="B57" s="1715"/>
      <c r="C57" s="1715"/>
      <c r="D57" s="1715"/>
      <c r="E57" s="1715"/>
      <c r="F57" s="1715"/>
      <c r="G57" s="1715"/>
      <c r="H57" s="1715"/>
      <c r="I57" s="1715"/>
      <c r="J57" s="1715"/>
      <c r="K57" s="1715"/>
      <c r="L57" s="1715"/>
      <c r="M57" s="1715"/>
      <c r="N57" s="1715"/>
      <c r="O57" s="1641"/>
      <c r="P57" s="1586"/>
      <c r="Q57" s="1642"/>
      <c r="R57" s="1370"/>
      <c r="S57" s="1370"/>
      <c r="T57" s="1370"/>
      <c r="U57" s="1554"/>
      <c r="V57" s="1554"/>
      <c r="W57" s="1554"/>
      <c r="X57" s="1554"/>
      <c r="Y57" s="1554"/>
      <c r="Z57" s="1554"/>
      <c r="AA57" s="1554"/>
      <c r="AB57" s="1554"/>
      <c r="AC57" s="1554"/>
      <c r="AD57" s="1554"/>
      <c r="AE57" s="1554"/>
      <c r="AF57" s="1557"/>
      <c r="AG57" s="1509"/>
      <c r="AH57" s="1510"/>
      <c r="AI57" s="1511"/>
      <c r="AJ57" s="1518"/>
      <c r="AK57" s="1519"/>
      <c r="AL57" s="1520"/>
      <c r="AM57" s="1366"/>
      <c r="AN57" s="1366"/>
      <c r="AO57" s="1365"/>
      <c r="AP57" s="1367"/>
      <c r="AQ57" s="1365"/>
      <c r="AR57" s="1367"/>
      <c r="AU57" s="1695">
        <v>6</v>
      </c>
      <c r="AV57" s="1679"/>
      <c r="AW57" s="1683" t="str">
        <f>IF('学校入力シート（要入力）'!B66="","",'学校入力シート（要入力）'!B66)</f>
        <v/>
      </c>
      <c r="AX57" s="1684"/>
      <c r="AY57" s="1684"/>
      <c r="AZ57" s="1684"/>
      <c r="BA57" s="1684"/>
      <c r="BB57" s="1684"/>
      <c r="BC57" s="1684"/>
      <c r="BD57" s="1684"/>
      <c r="BE57" s="1684"/>
      <c r="BF57" s="1684"/>
      <c r="BG57" s="1684"/>
      <c r="BH57" s="1684"/>
      <c r="BI57" s="1684"/>
      <c r="BJ57" s="1684"/>
      <c r="BK57" s="1684"/>
      <c r="BL57" s="1685"/>
      <c r="BM57" s="1665" t="str">
        <f>IF('学校入力シート（要入力）'!E66="","",'学校入力シート（要入力）'!E66)</f>
        <v/>
      </c>
      <c r="BN57" s="1666"/>
      <c r="BO57" s="1666"/>
      <c r="BP57" s="1666"/>
      <c r="BQ57" s="1667"/>
      <c r="BR57" s="1671" t="str">
        <f>IFERROR(BM57/$BM$63,"－")</f>
        <v>－</v>
      </c>
      <c r="BS57" s="1672"/>
      <c r="BT57" s="1672"/>
      <c r="BU57" s="1672"/>
      <c r="BV57" s="1673"/>
      <c r="BW57" s="1665" t="str">
        <f>IF('学校入力シート（要入力）'!G66="","",'学校入力シート（要入力）'!G66)</f>
        <v/>
      </c>
      <c r="BX57" s="1666"/>
      <c r="BY57" s="1666"/>
      <c r="BZ57" s="1666"/>
      <c r="CA57" s="1689"/>
      <c r="CB57" s="1665" t="str">
        <f t="shared" ref="CB57" si="8">IFERROR(BM57-BW57,"－")</f>
        <v>－</v>
      </c>
      <c r="CC57" s="1666"/>
      <c r="CD57" s="1666"/>
      <c r="CE57" s="1666"/>
      <c r="CF57" s="1667"/>
      <c r="CG57" s="1671" t="str">
        <f t="shared" ref="CG57" si="9">IFERROR(CB57/BM57,"－")</f>
        <v>－</v>
      </c>
      <c r="CH57" s="1672"/>
      <c r="CI57" s="1672"/>
      <c r="CJ57" s="1672"/>
      <c r="CK57" s="1673"/>
      <c r="CL57" s="1677"/>
      <c r="CM57" s="1678"/>
      <c r="CN57" s="1678"/>
      <c r="CO57" s="1678"/>
      <c r="CP57" s="1678"/>
      <c r="CQ57" s="1679"/>
      <c r="CR57" s="25"/>
      <c r="CS57" s="25"/>
      <c r="CT57" s="25"/>
      <c r="CU57" s="25"/>
      <c r="CV57" s="25"/>
      <c r="CW57" s="25"/>
      <c r="CX57" s="25"/>
      <c r="CY57" s="25"/>
      <c r="CZ57" s="25"/>
      <c r="DA57" s="25"/>
      <c r="DB57" s="25"/>
      <c r="DC57" s="25"/>
      <c r="DD57" s="25"/>
      <c r="DE57" s="25"/>
      <c r="DF57" s="25"/>
      <c r="DG57" s="25"/>
      <c r="DH57" s="25"/>
      <c r="DI57" s="25"/>
      <c r="DJ57" s="25"/>
      <c r="DK57" s="25"/>
      <c r="DL57" s="25"/>
      <c r="DM57" s="25"/>
      <c r="DN57" s="25"/>
      <c r="DO57" s="25"/>
      <c r="DP57" s="25"/>
      <c r="DQ57" s="25"/>
      <c r="DR57" s="25"/>
      <c r="DS57" s="25"/>
      <c r="DT57" s="25"/>
      <c r="DU57" s="25"/>
      <c r="DV57" s="25"/>
      <c r="DW57" s="25"/>
      <c r="DX57" s="25"/>
    </row>
    <row r="58" spans="1:131">
      <c r="A58" s="103"/>
      <c r="B58" s="1415" t="s">
        <v>881</v>
      </c>
      <c r="C58" s="1416"/>
      <c r="D58" s="1416"/>
      <c r="E58" s="1416"/>
      <c r="F58" s="1416"/>
      <c r="G58" s="1416"/>
      <c r="H58" s="1416"/>
      <c r="I58" s="1416"/>
      <c r="J58" s="1416"/>
      <c r="K58" s="1416"/>
      <c r="L58" s="1416"/>
      <c r="M58" s="1416"/>
      <c r="N58" s="1417"/>
      <c r="O58" s="1703" t="str">
        <f>IFERROR('１４．専任教員&amp;専任職員１人当たり人件費（部門）'!F17,"")</f>
        <v>－</v>
      </c>
      <c r="P58" s="1704"/>
      <c r="Q58" s="1705"/>
      <c r="R58" s="1703" t="str">
        <f>IFERROR('１４．専任教員&amp;専任職員１人当たり人件費（部門）'!G17,"")</f>
        <v>－</v>
      </c>
      <c r="S58" s="1704"/>
      <c r="T58" s="1705"/>
      <c r="U58" s="1703" t="str">
        <f>IFERROR('１４．専任教員&amp;専任職員１人当たり人件費（部門）'!H17,"")</f>
        <v>－</v>
      </c>
      <c r="V58" s="1704"/>
      <c r="W58" s="1705"/>
      <c r="X58" s="1703" t="str">
        <f>IFERROR('１４．専任教員&amp;専任職員１人当たり人件費（部門）'!I17,"")</f>
        <v>－</v>
      </c>
      <c r="Y58" s="1704"/>
      <c r="Z58" s="1705"/>
      <c r="AA58" s="1703" t="str">
        <f>IFERROR('１４．専任教員&amp;専任職員１人当たり人件費（部門）'!J17,"")</f>
        <v>－</v>
      </c>
      <c r="AB58" s="1704"/>
      <c r="AC58" s="1705"/>
      <c r="AD58" s="1709"/>
      <c r="AE58" s="1710"/>
      <c r="AF58" s="1710"/>
      <c r="AG58" s="1713" t="str">
        <f>'１４．専任教員&amp;専任職員１人当たり人件費（部門）'!K17</f>
        <v>－</v>
      </c>
      <c r="AH58" s="1704"/>
      <c r="AI58" s="1705"/>
      <c r="AJ58" s="1620" t="str">
        <f>'１４．専任教員&amp;専任職員１人当たり人件費（部門）'!L17</f>
        <v>－</v>
      </c>
      <c r="AK58" s="1621"/>
      <c r="AL58" s="1663"/>
      <c r="AM58" s="1691" t="str">
        <f>'１４．専任教員&amp;専任職員１人当たり人件費（部門）'!M17</f>
        <v>目標入力</v>
      </c>
      <c r="AN58" s="1692"/>
      <c r="AO58" s="1549" t="str">
        <f>'１４．専任教員&amp;専任職員１人当たり人件費（部門）'!N17</f>
        <v>－</v>
      </c>
      <c r="AP58" s="1546"/>
      <c r="AQ58" s="1549" t="str">
        <f ca="1">'１４．専任教員&amp;専任職員１人当たり人件費（部門）'!O17</f>
        <v>－</v>
      </c>
      <c r="AR58" s="1546"/>
      <c r="AU58" s="1696"/>
      <c r="AV58" s="1682"/>
      <c r="AW58" s="1686"/>
      <c r="AX58" s="1687"/>
      <c r="AY58" s="1687"/>
      <c r="AZ58" s="1687"/>
      <c r="BA58" s="1687"/>
      <c r="BB58" s="1687"/>
      <c r="BC58" s="1687"/>
      <c r="BD58" s="1687"/>
      <c r="BE58" s="1687"/>
      <c r="BF58" s="1687"/>
      <c r="BG58" s="1687"/>
      <c r="BH58" s="1687"/>
      <c r="BI58" s="1687"/>
      <c r="BJ58" s="1687"/>
      <c r="BK58" s="1687"/>
      <c r="BL58" s="1688"/>
      <c r="BM58" s="1668"/>
      <c r="BN58" s="1669"/>
      <c r="BO58" s="1669"/>
      <c r="BP58" s="1669"/>
      <c r="BQ58" s="1670"/>
      <c r="BR58" s="1674"/>
      <c r="BS58" s="1675"/>
      <c r="BT58" s="1675"/>
      <c r="BU58" s="1675"/>
      <c r="BV58" s="1676"/>
      <c r="BW58" s="1668"/>
      <c r="BX58" s="1669"/>
      <c r="BY58" s="1669"/>
      <c r="BZ58" s="1669"/>
      <c r="CA58" s="1690"/>
      <c r="CB58" s="1668"/>
      <c r="CC58" s="1669"/>
      <c r="CD58" s="1669"/>
      <c r="CE58" s="1669"/>
      <c r="CF58" s="1670"/>
      <c r="CG58" s="1674"/>
      <c r="CH58" s="1675"/>
      <c r="CI58" s="1675"/>
      <c r="CJ58" s="1675"/>
      <c r="CK58" s="1676"/>
      <c r="CL58" s="1680"/>
      <c r="CM58" s="1681"/>
      <c r="CN58" s="1681"/>
      <c r="CO58" s="1681"/>
      <c r="CP58" s="1681"/>
      <c r="CQ58" s="1682"/>
      <c r="CR58" s="25"/>
      <c r="CS58" s="25"/>
      <c r="CT58" s="25"/>
      <c r="CU58" s="25"/>
      <c r="CV58" s="25"/>
      <c r="CW58" s="25"/>
      <c r="CX58" s="25"/>
      <c r="CY58" s="25"/>
      <c r="CZ58" s="25"/>
      <c r="DA58" s="25"/>
      <c r="DB58" s="25"/>
      <c r="DC58" s="25"/>
      <c r="DD58" s="25"/>
      <c r="DE58" s="25"/>
      <c r="DF58" s="25"/>
      <c r="DG58" s="25"/>
      <c r="DH58" s="25"/>
      <c r="DI58" s="25"/>
      <c r="DJ58" s="25"/>
      <c r="DK58" s="25"/>
      <c r="DL58" s="25"/>
      <c r="DM58" s="25"/>
      <c r="DN58" s="25"/>
      <c r="DO58" s="25"/>
      <c r="DP58" s="25"/>
      <c r="DQ58" s="25"/>
      <c r="DR58" s="25"/>
      <c r="DS58" s="25"/>
      <c r="DT58" s="25"/>
      <c r="DU58" s="25"/>
      <c r="DV58" s="25"/>
      <c r="DW58" s="25"/>
      <c r="DX58" s="25"/>
    </row>
    <row r="59" spans="1:131">
      <c r="A59" s="23"/>
      <c r="B59" s="1652"/>
      <c r="C59" s="1653"/>
      <c r="D59" s="1653"/>
      <c r="E59" s="1653"/>
      <c r="F59" s="1653"/>
      <c r="G59" s="1653"/>
      <c r="H59" s="1653"/>
      <c r="I59" s="1653"/>
      <c r="J59" s="1653"/>
      <c r="K59" s="1653"/>
      <c r="L59" s="1653"/>
      <c r="M59" s="1653"/>
      <c r="N59" s="1654"/>
      <c r="O59" s="1727"/>
      <c r="P59" s="1707"/>
      <c r="Q59" s="1728"/>
      <c r="R59" s="1706"/>
      <c r="S59" s="1707"/>
      <c r="T59" s="1708"/>
      <c r="U59" s="1706"/>
      <c r="V59" s="1707"/>
      <c r="W59" s="1708"/>
      <c r="X59" s="1706"/>
      <c r="Y59" s="1707"/>
      <c r="Z59" s="1708"/>
      <c r="AA59" s="1706"/>
      <c r="AB59" s="1707"/>
      <c r="AC59" s="1708"/>
      <c r="AD59" s="1711"/>
      <c r="AE59" s="1712"/>
      <c r="AF59" s="1712"/>
      <c r="AG59" s="1714"/>
      <c r="AH59" s="1707"/>
      <c r="AI59" s="1708"/>
      <c r="AJ59" s="1623"/>
      <c r="AK59" s="1624"/>
      <c r="AL59" s="1664"/>
      <c r="AM59" s="1693"/>
      <c r="AN59" s="1694"/>
      <c r="AO59" s="1550"/>
      <c r="AP59" s="1548"/>
      <c r="AQ59" s="1550"/>
      <c r="AR59" s="1548"/>
      <c r="AU59" s="1695">
        <v>7</v>
      </c>
      <c r="AV59" s="1679"/>
      <c r="AW59" s="1683" t="str">
        <f>IF('学校入力シート（要入力）'!B67="","",'学校入力シート（要入力）'!B67)</f>
        <v/>
      </c>
      <c r="AX59" s="1684"/>
      <c r="AY59" s="1684"/>
      <c r="AZ59" s="1684"/>
      <c r="BA59" s="1684"/>
      <c r="BB59" s="1684"/>
      <c r="BC59" s="1684"/>
      <c r="BD59" s="1684"/>
      <c r="BE59" s="1684"/>
      <c r="BF59" s="1684"/>
      <c r="BG59" s="1684"/>
      <c r="BH59" s="1684"/>
      <c r="BI59" s="1684"/>
      <c r="BJ59" s="1684"/>
      <c r="BK59" s="1684"/>
      <c r="BL59" s="1685"/>
      <c r="BM59" s="1665" t="str">
        <f>IF('学校入力シート（要入力）'!E67="","",'学校入力シート（要入力）'!E67)</f>
        <v/>
      </c>
      <c r="BN59" s="1666"/>
      <c r="BO59" s="1666"/>
      <c r="BP59" s="1666"/>
      <c r="BQ59" s="1667"/>
      <c r="BR59" s="1671" t="str">
        <f>IFERROR(BM59/$BM$63,"－")</f>
        <v>－</v>
      </c>
      <c r="BS59" s="1672"/>
      <c r="BT59" s="1672"/>
      <c r="BU59" s="1672"/>
      <c r="BV59" s="1673"/>
      <c r="BW59" s="1665" t="str">
        <f>IF('学校入力シート（要入力）'!G67="","",'学校入力シート（要入力）'!G67)</f>
        <v/>
      </c>
      <c r="BX59" s="1666"/>
      <c r="BY59" s="1666"/>
      <c r="BZ59" s="1666"/>
      <c r="CA59" s="1689"/>
      <c r="CB59" s="1665" t="str">
        <f t="shared" ref="CB59" si="10">IFERROR(BM59-BW59,"－")</f>
        <v>－</v>
      </c>
      <c r="CC59" s="1666"/>
      <c r="CD59" s="1666"/>
      <c r="CE59" s="1666"/>
      <c r="CF59" s="1667"/>
      <c r="CG59" s="1671" t="str">
        <f t="shared" ref="CG59" si="11">IFERROR(CB59/BM59,"－")</f>
        <v>－</v>
      </c>
      <c r="CH59" s="1672"/>
      <c r="CI59" s="1672"/>
      <c r="CJ59" s="1672"/>
      <c r="CK59" s="1673"/>
      <c r="CL59" s="1677"/>
      <c r="CM59" s="1678"/>
      <c r="CN59" s="1678"/>
      <c r="CO59" s="1678"/>
      <c r="CP59" s="1678"/>
      <c r="CQ59" s="1679"/>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row>
    <row r="60" spans="1:131" ht="13.5" customHeight="1">
      <c r="A60" s="23"/>
      <c r="B60" s="1421" t="s">
        <v>880</v>
      </c>
      <c r="C60" s="1422"/>
      <c r="D60" s="1422"/>
      <c r="E60" s="1422"/>
      <c r="F60" s="1422"/>
      <c r="G60" s="1422"/>
      <c r="H60" s="1422"/>
      <c r="I60" s="1422"/>
      <c r="J60" s="1422"/>
      <c r="K60" s="1422"/>
      <c r="L60" s="1422"/>
      <c r="M60" s="1422"/>
      <c r="N60" s="1423"/>
      <c r="O60" s="1703" t="str">
        <f>IFERROR('１４．専任教員&amp;専任職員１人当たり人件費（部門）'!F22,"")</f>
        <v>－</v>
      </c>
      <c r="P60" s="1704"/>
      <c r="Q60" s="1705"/>
      <c r="R60" s="1703" t="str">
        <f>IFERROR('１４．専任教員&amp;専任職員１人当たり人件費（部門）'!G22,"")</f>
        <v>－</v>
      </c>
      <c r="S60" s="1704"/>
      <c r="T60" s="1705"/>
      <c r="U60" s="1703" t="str">
        <f>IFERROR('１４．専任教員&amp;専任職員１人当たり人件費（部門）'!H22,"")</f>
        <v>－</v>
      </c>
      <c r="V60" s="1704"/>
      <c r="W60" s="1705"/>
      <c r="X60" s="1703" t="str">
        <f>IFERROR('１４．専任教員&amp;専任職員１人当たり人件費（部門）'!I22,"")</f>
        <v>－</v>
      </c>
      <c r="Y60" s="1704"/>
      <c r="Z60" s="1705"/>
      <c r="AA60" s="1703" t="str">
        <f>IFERROR('１４．専任教員&amp;専任職員１人当たり人件費（部門）'!J22,"")</f>
        <v>－</v>
      </c>
      <c r="AB60" s="1704"/>
      <c r="AC60" s="1705"/>
      <c r="AD60" s="1709"/>
      <c r="AE60" s="1710"/>
      <c r="AF60" s="1710"/>
      <c r="AG60" s="1713" t="str">
        <f>'１４．専任教員&amp;専任職員１人当たり人件費（部門）'!K22</f>
        <v>－</v>
      </c>
      <c r="AH60" s="1704"/>
      <c r="AI60" s="1705"/>
      <c r="AJ60" s="1620" t="str">
        <f>'１４．専任教員&amp;専任職員１人当たり人件費（部門）'!L22</f>
        <v>－</v>
      </c>
      <c r="AK60" s="1621"/>
      <c r="AL60" s="1663"/>
      <c r="AM60" s="1616" t="str">
        <f>'１４．専任教員&amp;専任職員１人当たり人件費（部門）'!M22</f>
        <v>目標入力</v>
      </c>
      <c r="AN60" s="1617"/>
      <c r="AO60" s="1527" t="str">
        <f>'１４．専任教員&amp;専任職員１人当たり人件費（部門）'!N22</f>
        <v>－</v>
      </c>
      <c r="AP60" s="1528"/>
      <c r="AQ60" s="1527" t="str">
        <f ca="1">'１４．専任教員&amp;専任職員１人当たり人件費（部門）'!O22</f>
        <v>－</v>
      </c>
      <c r="AR60" s="1528"/>
      <c r="AU60" s="1696"/>
      <c r="AV60" s="1682"/>
      <c r="AW60" s="1686"/>
      <c r="AX60" s="1687"/>
      <c r="AY60" s="1687"/>
      <c r="AZ60" s="1687"/>
      <c r="BA60" s="1687"/>
      <c r="BB60" s="1687"/>
      <c r="BC60" s="1687"/>
      <c r="BD60" s="1687"/>
      <c r="BE60" s="1687"/>
      <c r="BF60" s="1687"/>
      <c r="BG60" s="1687"/>
      <c r="BH60" s="1687"/>
      <c r="BI60" s="1687"/>
      <c r="BJ60" s="1687"/>
      <c r="BK60" s="1687"/>
      <c r="BL60" s="1688"/>
      <c r="BM60" s="1668"/>
      <c r="BN60" s="1669"/>
      <c r="BO60" s="1669"/>
      <c r="BP60" s="1669"/>
      <c r="BQ60" s="1670"/>
      <c r="BR60" s="1674"/>
      <c r="BS60" s="1675"/>
      <c r="BT60" s="1675"/>
      <c r="BU60" s="1675"/>
      <c r="BV60" s="1676"/>
      <c r="BW60" s="1668"/>
      <c r="BX60" s="1669"/>
      <c r="BY60" s="1669"/>
      <c r="BZ60" s="1669"/>
      <c r="CA60" s="1690"/>
      <c r="CB60" s="1668"/>
      <c r="CC60" s="1669"/>
      <c r="CD60" s="1669"/>
      <c r="CE60" s="1669"/>
      <c r="CF60" s="1670"/>
      <c r="CG60" s="1674"/>
      <c r="CH60" s="1675"/>
      <c r="CI60" s="1675"/>
      <c r="CJ60" s="1675"/>
      <c r="CK60" s="1676"/>
      <c r="CL60" s="1680"/>
      <c r="CM60" s="1681"/>
      <c r="CN60" s="1681"/>
      <c r="CO60" s="1681"/>
      <c r="CP60" s="1681"/>
      <c r="CQ60" s="1682"/>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row>
    <row r="61" spans="1:131">
      <c r="A61" s="19"/>
      <c r="B61" s="1424"/>
      <c r="C61" s="1425"/>
      <c r="D61" s="1425"/>
      <c r="E61" s="1425"/>
      <c r="F61" s="1425"/>
      <c r="G61" s="1425"/>
      <c r="H61" s="1425"/>
      <c r="I61" s="1425"/>
      <c r="J61" s="1425"/>
      <c r="K61" s="1425"/>
      <c r="L61" s="1425"/>
      <c r="M61" s="1425"/>
      <c r="N61" s="1426"/>
      <c r="O61" s="1727"/>
      <c r="P61" s="1707"/>
      <c r="Q61" s="1728"/>
      <c r="R61" s="1706"/>
      <c r="S61" s="1707"/>
      <c r="T61" s="1708"/>
      <c r="U61" s="1706"/>
      <c r="V61" s="1707"/>
      <c r="W61" s="1708"/>
      <c r="X61" s="1706"/>
      <c r="Y61" s="1707"/>
      <c r="Z61" s="1708"/>
      <c r="AA61" s="1706"/>
      <c r="AB61" s="1707"/>
      <c r="AC61" s="1708"/>
      <c r="AD61" s="1711"/>
      <c r="AE61" s="1712"/>
      <c r="AF61" s="1712"/>
      <c r="AG61" s="1714"/>
      <c r="AH61" s="1707"/>
      <c r="AI61" s="1708"/>
      <c r="AJ61" s="1623"/>
      <c r="AK61" s="1624"/>
      <c r="AL61" s="1664"/>
      <c r="AM61" s="1618"/>
      <c r="AN61" s="1619"/>
      <c r="AO61" s="1529"/>
      <c r="AP61" s="1530"/>
      <c r="AQ61" s="1529"/>
      <c r="AR61" s="1530"/>
      <c r="AU61" s="1746" t="s">
        <v>1190</v>
      </c>
      <c r="AV61" s="1747"/>
      <c r="AW61" s="1747"/>
      <c r="AX61" s="1747"/>
      <c r="AY61" s="1747"/>
      <c r="AZ61" s="1747"/>
      <c r="BA61" s="1747"/>
      <c r="BB61" s="1747"/>
      <c r="BC61" s="1747"/>
      <c r="BD61" s="1747"/>
      <c r="BE61" s="1747"/>
      <c r="BF61" s="1747"/>
      <c r="BG61" s="1747"/>
      <c r="BH61" s="1747"/>
      <c r="BI61" s="1747"/>
      <c r="BJ61" s="1747"/>
      <c r="BK61" s="1747"/>
      <c r="BL61" s="1748"/>
      <c r="BM61" s="1733" t="str">
        <f>IF(BM63-SUM(BM47:BQ60)=0,"",BM63-SUM(BM47:BQ60))</f>
        <v/>
      </c>
      <c r="BN61" s="1666"/>
      <c r="BO61" s="1666"/>
      <c r="BP61" s="1666"/>
      <c r="BQ61" s="1667"/>
      <c r="BR61" s="1737" t="str">
        <f>IFERROR(BM61/$BM$63,"－")</f>
        <v>－</v>
      </c>
      <c r="BS61" s="1672"/>
      <c r="BT61" s="1672"/>
      <c r="BU61" s="1672"/>
      <c r="BV61" s="1673"/>
      <c r="BW61" s="1733" t="str">
        <f>IF(BW63-SUM(BW47:CA60)=0,"",BW63-SUM(BW47:CA60))</f>
        <v/>
      </c>
      <c r="BX61" s="1666"/>
      <c r="BY61" s="1666"/>
      <c r="BZ61" s="1666"/>
      <c r="CA61" s="1689"/>
      <c r="CB61" s="1733" t="str">
        <f t="shared" ref="CB61" si="12">IFERROR(BM61-BW61,"－")</f>
        <v>－</v>
      </c>
      <c r="CC61" s="1666"/>
      <c r="CD61" s="1666"/>
      <c r="CE61" s="1666"/>
      <c r="CF61" s="1667"/>
      <c r="CG61" s="1737" t="str">
        <f t="shared" ref="CG61" si="13">IFERROR(CB61/BM61,"－")</f>
        <v>－</v>
      </c>
      <c r="CH61" s="1672"/>
      <c r="CI61" s="1672"/>
      <c r="CJ61" s="1672"/>
      <c r="CK61" s="1673"/>
      <c r="CL61" s="1742"/>
      <c r="CM61" s="1678"/>
      <c r="CN61" s="1678"/>
      <c r="CO61" s="1678"/>
      <c r="CP61" s="1678"/>
      <c r="CQ61" s="1679"/>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row>
    <row r="62" spans="1:131" ht="13.8" thickBot="1">
      <c r="A62" s="101"/>
      <c r="B62" s="84"/>
      <c r="C62" s="84"/>
      <c r="D62" s="84"/>
      <c r="E62" s="84"/>
      <c r="F62" s="84"/>
      <c r="G62" s="84"/>
      <c r="H62" s="84"/>
      <c r="I62" s="84"/>
      <c r="J62" s="84"/>
      <c r="K62" s="84"/>
      <c r="L62" s="84"/>
      <c r="M62" s="84"/>
      <c r="N62" s="84"/>
      <c r="O62" s="274"/>
      <c r="P62" s="274"/>
      <c r="Q62" s="274"/>
      <c r="R62" s="274"/>
      <c r="S62" s="274"/>
      <c r="T62" s="274"/>
      <c r="U62" s="274"/>
      <c r="V62" s="274"/>
      <c r="W62" s="274"/>
      <c r="X62" s="274"/>
      <c r="Y62" s="274"/>
      <c r="Z62" s="274"/>
      <c r="AA62" s="274"/>
      <c r="AB62" s="274"/>
      <c r="AC62" s="274"/>
      <c r="AD62" s="274"/>
      <c r="AE62" s="274"/>
      <c r="AF62" s="274"/>
      <c r="AG62" s="274"/>
      <c r="AH62" s="274"/>
      <c r="AI62" s="274"/>
      <c r="AJ62" s="834"/>
      <c r="AK62" s="834"/>
      <c r="AL62" s="834"/>
      <c r="AM62" s="834"/>
      <c r="AN62" s="834"/>
      <c r="AO62" s="834"/>
      <c r="AP62" s="275"/>
      <c r="AQ62" s="275"/>
      <c r="AR62" s="275"/>
      <c r="AU62" s="1749"/>
      <c r="AV62" s="1750"/>
      <c r="AW62" s="1750"/>
      <c r="AX62" s="1750"/>
      <c r="AY62" s="1750"/>
      <c r="AZ62" s="1750"/>
      <c r="BA62" s="1750"/>
      <c r="BB62" s="1750"/>
      <c r="BC62" s="1750"/>
      <c r="BD62" s="1750"/>
      <c r="BE62" s="1750"/>
      <c r="BF62" s="1750"/>
      <c r="BG62" s="1750"/>
      <c r="BH62" s="1750"/>
      <c r="BI62" s="1750"/>
      <c r="BJ62" s="1750"/>
      <c r="BK62" s="1750"/>
      <c r="BL62" s="1751"/>
      <c r="BM62" s="1734"/>
      <c r="BN62" s="1735"/>
      <c r="BO62" s="1735"/>
      <c r="BP62" s="1735"/>
      <c r="BQ62" s="1736"/>
      <c r="BR62" s="1738"/>
      <c r="BS62" s="1739"/>
      <c r="BT62" s="1739"/>
      <c r="BU62" s="1739"/>
      <c r="BV62" s="1740"/>
      <c r="BW62" s="1734"/>
      <c r="BX62" s="1735"/>
      <c r="BY62" s="1735"/>
      <c r="BZ62" s="1735"/>
      <c r="CA62" s="1741"/>
      <c r="CB62" s="1734"/>
      <c r="CC62" s="1735"/>
      <c r="CD62" s="1735"/>
      <c r="CE62" s="1735"/>
      <c r="CF62" s="1736"/>
      <c r="CG62" s="1738"/>
      <c r="CH62" s="1739"/>
      <c r="CI62" s="1739"/>
      <c r="CJ62" s="1739"/>
      <c r="CK62" s="1740"/>
      <c r="CL62" s="1743"/>
      <c r="CM62" s="1744"/>
      <c r="CN62" s="1744"/>
      <c r="CO62" s="1744"/>
      <c r="CP62" s="1744"/>
      <c r="CQ62" s="174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row>
    <row r="63" spans="1:131" ht="13.8" thickTop="1">
      <c r="A63" s="20" t="s">
        <v>121</v>
      </c>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2"/>
      <c r="AU63" s="1716" t="s">
        <v>120</v>
      </c>
      <c r="AV63" s="1494"/>
      <c r="AW63" s="1494"/>
      <c r="AX63" s="1494"/>
      <c r="AY63" s="1494"/>
      <c r="AZ63" s="1494"/>
      <c r="BA63" s="1494"/>
      <c r="BB63" s="1494"/>
      <c r="BC63" s="1494"/>
      <c r="BD63" s="1494"/>
      <c r="BE63" s="1494"/>
      <c r="BF63" s="1494"/>
      <c r="BG63" s="1494"/>
      <c r="BH63" s="1494"/>
      <c r="BI63" s="1494"/>
      <c r="BJ63" s="1494"/>
      <c r="BK63" s="1494"/>
      <c r="BL63" s="1717"/>
      <c r="BM63" s="1721">
        <f>IF('法人入力シート（要入力）'!H20="","",'法人入力シート（要入力）'!H20)</f>
        <v>0</v>
      </c>
      <c r="BN63" s="1722"/>
      <c r="BO63" s="1722"/>
      <c r="BP63" s="1722"/>
      <c r="BQ63" s="1723"/>
      <c r="BR63" s="1724" t="str">
        <f>IFERROR(BM63/$BM$63,"－")</f>
        <v>－</v>
      </c>
      <c r="BS63" s="1725"/>
      <c r="BT63" s="1725"/>
      <c r="BU63" s="1725"/>
      <c r="BV63" s="1726"/>
      <c r="BW63" s="1721">
        <f>IF('法人入力シート（要入力）'!H21="","",'法人入力シート（要入力）'!H21)</f>
        <v>0</v>
      </c>
      <c r="BX63" s="1722"/>
      <c r="BY63" s="1722"/>
      <c r="BZ63" s="1722"/>
      <c r="CA63" s="1729"/>
      <c r="CB63" s="1721">
        <f>IF('法人入力シート（要入力）'!H22="","",'法人入力シート（要入力）'!H22)</f>
        <v>0</v>
      </c>
      <c r="CC63" s="1722"/>
      <c r="CD63" s="1722"/>
      <c r="CE63" s="1722"/>
      <c r="CF63" s="1723"/>
      <c r="CG63" s="1724" t="str">
        <f>IFERROR(CB63/BM63,"－")</f>
        <v>－</v>
      </c>
      <c r="CH63" s="1725"/>
      <c r="CI63" s="1725"/>
      <c r="CJ63" s="1725"/>
      <c r="CK63" s="1726"/>
      <c r="CL63" s="1730"/>
      <c r="CM63" s="1731"/>
      <c r="CN63" s="1731"/>
      <c r="CO63" s="1731"/>
      <c r="CP63" s="1731"/>
      <c r="CQ63" s="1732"/>
      <c r="CS63" s="92"/>
      <c r="CT63" s="92"/>
      <c r="CU63" s="833"/>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row>
    <row r="64" spans="1:131" ht="17.25" customHeight="1">
      <c r="A64" s="93"/>
      <c r="B64" s="1551" t="s">
        <v>342</v>
      </c>
      <c r="C64" s="1551"/>
      <c r="D64" s="1551"/>
      <c r="E64" s="1551"/>
      <c r="F64" s="1551"/>
      <c r="G64" s="1551"/>
      <c r="H64" s="1551"/>
      <c r="I64" s="1551"/>
      <c r="J64" s="1551"/>
      <c r="K64" s="1551"/>
      <c r="L64" s="1551"/>
      <c r="M64" s="1551"/>
      <c r="N64" s="1551"/>
      <c r="O64" s="1371">
        <f>$O$11</f>
        <v>2020</v>
      </c>
      <c r="P64" s="1582"/>
      <c r="Q64" s="1583"/>
      <c r="R64" s="1371">
        <f>$R$11</f>
        <v>2021</v>
      </c>
      <c r="S64" s="1582"/>
      <c r="T64" s="1583"/>
      <c r="U64" s="1555">
        <f>$U$11</f>
        <v>2022</v>
      </c>
      <c r="V64" s="1588"/>
      <c r="W64" s="1589"/>
      <c r="X64" s="1555">
        <f>$X$11</f>
        <v>2023</v>
      </c>
      <c r="Y64" s="1588"/>
      <c r="Z64" s="1589"/>
      <c r="AA64" s="1555">
        <f>$AA$11</f>
        <v>2024</v>
      </c>
      <c r="AB64" s="1588"/>
      <c r="AC64" s="1589"/>
      <c r="AD64" s="1552">
        <f>$AD$11</f>
        <v>2025</v>
      </c>
      <c r="AE64" s="1552"/>
      <c r="AF64" s="1555"/>
      <c r="AG64" s="1503" t="str">
        <f>"増減"&amp;$AA$64&amp;"-"&amp;$O$64</f>
        <v>増減2024-2020</v>
      </c>
      <c r="AH64" s="1504"/>
      <c r="AI64" s="1505"/>
      <c r="AJ64" s="1512" t="str">
        <f>"伸び率
増減
/"&amp;$O$64</f>
        <v>伸び率
増減
/2020</v>
      </c>
      <c r="AK64" s="1513"/>
      <c r="AL64" s="1514"/>
      <c r="AM64" s="1504" t="s">
        <v>99</v>
      </c>
      <c r="AN64" s="1360"/>
      <c r="AO64" s="1544" t="s">
        <v>100</v>
      </c>
      <c r="AP64" s="1361"/>
      <c r="AQ64" s="1544" t="s">
        <v>104</v>
      </c>
      <c r="AR64" s="1361"/>
      <c r="AU64" s="1718"/>
      <c r="AV64" s="1719"/>
      <c r="AW64" s="1719"/>
      <c r="AX64" s="1719"/>
      <c r="AY64" s="1719"/>
      <c r="AZ64" s="1719"/>
      <c r="BA64" s="1719"/>
      <c r="BB64" s="1719"/>
      <c r="BC64" s="1719"/>
      <c r="BD64" s="1719"/>
      <c r="BE64" s="1719"/>
      <c r="BF64" s="1719"/>
      <c r="BG64" s="1719"/>
      <c r="BH64" s="1719"/>
      <c r="BI64" s="1719"/>
      <c r="BJ64" s="1719"/>
      <c r="BK64" s="1719"/>
      <c r="BL64" s="1720"/>
      <c r="BM64" s="1668"/>
      <c r="BN64" s="1669"/>
      <c r="BO64" s="1669"/>
      <c r="BP64" s="1669"/>
      <c r="BQ64" s="1670"/>
      <c r="BR64" s="1674"/>
      <c r="BS64" s="1675"/>
      <c r="BT64" s="1675"/>
      <c r="BU64" s="1675"/>
      <c r="BV64" s="1676"/>
      <c r="BW64" s="1668"/>
      <c r="BX64" s="1669"/>
      <c r="BY64" s="1669"/>
      <c r="BZ64" s="1669"/>
      <c r="CA64" s="1690"/>
      <c r="CB64" s="1668"/>
      <c r="CC64" s="1669"/>
      <c r="CD64" s="1669"/>
      <c r="CE64" s="1669"/>
      <c r="CF64" s="1670"/>
      <c r="CG64" s="1674"/>
      <c r="CH64" s="1675"/>
      <c r="CI64" s="1675"/>
      <c r="CJ64" s="1675"/>
      <c r="CK64" s="1676"/>
      <c r="CL64" s="1680"/>
      <c r="CM64" s="1681"/>
      <c r="CN64" s="1681"/>
      <c r="CO64" s="1681"/>
      <c r="CP64" s="1681"/>
      <c r="CQ64" s="1682"/>
      <c r="CU64" s="833"/>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row>
    <row r="65" spans="1:131" ht="16.2">
      <c r="A65" s="93"/>
      <c r="B65" s="1551"/>
      <c r="C65" s="1551"/>
      <c r="D65" s="1551"/>
      <c r="E65" s="1551"/>
      <c r="F65" s="1551"/>
      <c r="G65" s="1551"/>
      <c r="H65" s="1551"/>
      <c r="I65" s="1551"/>
      <c r="J65" s="1551"/>
      <c r="K65" s="1551"/>
      <c r="L65" s="1551"/>
      <c r="M65" s="1551"/>
      <c r="N65" s="1551"/>
      <c r="O65" s="1372"/>
      <c r="P65" s="1584"/>
      <c r="Q65" s="1585"/>
      <c r="R65" s="1372"/>
      <c r="S65" s="1584"/>
      <c r="T65" s="1585"/>
      <c r="U65" s="1556"/>
      <c r="V65" s="1590"/>
      <c r="W65" s="1591"/>
      <c r="X65" s="1556"/>
      <c r="Y65" s="1590"/>
      <c r="Z65" s="1591"/>
      <c r="AA65" s="1556"/>
      <c r="AB65" s="1590"/>
      <c r="AC65" s="1591"/>
      <c r="AD65" s="1553"/>
      <c r="AE65" s="1553"/>
      <c r="AF65" s="1556"/>
      <c r="AG65" s="1506"/>
      <c r="AH65" s="1507"/>
      <c r="AI65" s="1508"/>
      <c r="AJ65" s="1515"/>
      <c r="AK65" s="1516"/>
      <c r="AL65" s="1517"/>
      <c r="AM65" s="1363"/>
      <c r="AN65" s="1363"/>
      <c r="AO65" s="1362"/>
      <c r="AP65" s="1364"/>
      <c r="AQ65" s="1362"/>
      <c r="AR65" s="1364"/>
      <c r="AU65" s="104" t="s">
        <v>341</v>
      </c>
      <c r="CU65" s="92"/>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row>
    <row r="66" spans="1:131" ht="24" customHeight="1">
      <c r="A66" s="93"/>
      <c r="B66" s="1551"/>
      <c r="C66" s="1551"/>
      <c r="D66" s="1551"/>
      <c r="E66" s="1551"/>
      <c r="F66" s="1551"/>
      <c r="G66" s="1551"/>
      <c r="H66" s="1551"/>
      <c r="I66" s="1551"/>
      <c r="J66" s="1551"/>
      <c r="K66" s="1551"/>
      <c r="L66" s="1551"/>
      <c r="M66" s="1551"/>
      <c r="N66" s="1551"/>
      <c r="O66" s="1641"/>
      <c r="P66" s="1586"/>
      <c r="Q66" s="1642"/>
      <c r="R66" s="1373"/>
      <c r="S66" s="1586"/>
      <c r="T66" s="1587"/>
      <c r="U66" s="1557"/>
      <c r="V66" s="1592"/>
      <c r="W66" s="1593"/>
      <c r="X66" s="1557"/>
      <c r="Y66" s="1592"/>
      <c r="Z66" s="1593"/>
      <c r="AA66" s="1557"/>
      <c r="AB66" s="1592"/>
      <c r="AC66" s="1593"/>
      <c r="AD66" s="1554"/>
      <c r="AE66" s="1554"/>
      <c r="AF66" s="1557"/>
      <c r="AG66" s="1509"/>
      <c r="AH66" s="1510"/>
      <c r="AI66" s="1511"/>
      <c r="AJ66" s="1518"/>
      <c r="AK66" s="1519"/>
      <c r="AL66" s="1520"/>
      <c r="AM66" s="1366"/>
      <c r="AN66" s="1366"/>
      <c r="AO66" s="1365"/>
      <c r="AP66" s="1367"/>
      <c r="AQ66" s="1365"/>
      <c r="AR66" s="1367"/>
      <c r="AU66" s="105" t="s">
        <v>340</v>
      </c>
      <c r="AV66" s="106" t="s">
        <v>790</v>
      </c>
      <c r="CU66" s="92"/>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row>
    <row r="67" spans="1:131">
      <c r="A67" s="108"/>
      <c r="B67" s="1752" t="s">
        <v>878</v>
      </c>
      <c r="C67" s="1753"/>
      <c r="D67" s="1753"/>
      <c r="E67" s="1753"/>
      <c r="F67" s="1753"/>
      <c r="G67" s="1753"/>
      <c r="H67" s="1753"/>
      <c r="I67" s="1753"/>
      <c r="J67" s="1753"/>
      <c r="K67" s="1753"/>
      <c r="L67" s="1753"/>
      <c r="M67" s="1753"/>
      <c r="N67" s="1754"/>
      <c r="O67" s="1758" t="str">
        <f>IFERROR('１５．学生１人当たり教育研究経費支出&amp;管理経費支出（部門）'!F17,"")</f>
        <v>－</v>
      </c>
      <c r="P67" s="1759"/>
      <c r="Q67" s="1760"/>
      <c r="R67" s="1758" t="str">
        <f>IFERROR('１５．学生１人当たり教育研究経費支出&amp;管理経費支出（部門）'!G17,"")</f>
        <v>－</v>
      </c>
      <c r="S67" s="1759"/>
      <c r="T67" s="1760"/>
      <c r="U67" s="1758" t="str">
        <f>IFERROR('１５．学生１人当たり教育研究経費支出&amp;管理経費支出（部門）'!H17,"")</f>
        <v>－</v>
      </c>
      <c r="V67" s="1759"/>
      <c r="W67" s="1760"/>
      <c r="X67" s="1758" t="str">
        <f>IFERROR('１５．学生１人当たり教育研究経費支出&amp;管理経費支出（部門）'!I17,"")</f>
        <v>－</v>
      </c>
      <c r="Y67" s="1759"/>
      <c r="Z67" s="1760"/>
      <c r="AA67" s="1758" t="str">
        <f>IFERROR('１５．学生１人当たり教育研究経費支出&amp;管理経費支出（部門）'!J17,"")</f>
        <v>－</v>
      </c>
      <c r="AB67" s="1759"/>
      <c r="AC67" s="1760"/>
      <c r="AD67" s="1764"/>
      <c r="AE67" s="1765"/>
      <c r="AF67" s="1765"/>
      <c r="AG67" s="1768" t="str">
        <f>'１５．学生１人当たり教育研究経費支出&amp;管理経費支出（部門）'!K17</f>
        <v>－</v>
      </c>
      <c r="AH67" s="1759"/>
      <c r="AI67" s="1760"/>
      <c r="AJ67" s="1620" t="str">
        <f>'１５．学生１人当たり教育研究経費支出&amp;管理経費支出（部門）'!L17</f>
        <v>－</v>
      </c>
      <c r="AK67" s="1621"/>
      <c r="AL67" s="1663"/>
      <c r="AM67" s="1616" t="str">
        <f>'１５．学生１人当たり教育研究経費支出&amp;管理経費支出（部門）'!M17</f>
        <v>目標入力</v>
      </c>
      <c r="AN67" s="1617"/>
      <c r="AO67" s="1527" t="str">
        <f>'１５．学生１人当たり教育研究経費支出&amp;管理経費支出（部門）'!N17</f>
        <v>－</v>
      </c>
      <c r="AP67" s="1528"/>
      <c r="AQ67" s="1527" t="str">
        <f ca="1">'１５．学生１人当たり教育研究経費支出&amp;管理経費支出（部門）'!O17</f>
        <v>－</v>
      </c>
      <c r="AR67" s="1528"/>
      <c r="AU67" s="105" t="s">
        <v>122</v>
      </c>
      <c r="AV67" s="107" t="s">
        <v>123</v>
      </c>
      <c r="AX67" s="14"/>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row>
    <row r="68" spans="1:131">
      <c r="A68" s="23"/>
      <c r="B68" s="1755"/>
      <c r="C68" s="1756"/>
      <c r="D68" s="1756"/>
      <c r="E68" s="1756"/>
      <c r="F68" s="1756"/>
      <c r="G68" s="1756"/>
      <c r="H68" s="1756"/>
      <c r="I68" s="1756"/>
      <c r="J68" s="1756"/>
      <c r="K68" s="1756"/>
      <c r="L68" s="1756"/>
      <c r="M68" s="1756"/>
      <c r="N68" s="1757"/>
      <c r="O68" s="1761"/>
      <c r="P68" s="1762"/>
      <c r="Q68" s="1763"/>
      <c r="R68" s="1761"/>
      <c r="S68" s="1762"/>
      <c r="T68" s="1763"/>
      <c r="U68" s="1761"/>
      <c r="V68" s="1762"/>
      <c r="W68" s="1763"/>
      <c r="X68" s="1761"/>
      <c r="Y68" s="1762"/>
      <c r="Z68" s="1763"/>
      <c r="AA68" s="1761"/>
      <c r="AB68" s="1762"/>
      <c r="AC68" s="1763"/>
      <c r="AD68" s="1766"/>
      <c r="AE68" s="1767"/>
      <c r="AF68" s="1767"/>
      <c r="AG68" s="1769"/>
      <c r="AH68" s="1762"/>
      <c r="AI68" s="1763"/>
      <c r="AJ68" s="1635"/>
      <c r="AK68" s="1636"/>
      <c r="AL68" s="1770"/>
      <c r="AM68" s="1773"/>
      <c r="AN68" s="1774"/>
      <c r="AO68" s="1775"/>
      <c r="AP68" s="1776"/>
      <c r="AQ68" s="1775"/>
      <c r="AR68" s="1776"/>
      <c r="AU68" s="107"/>
      <c r="AV68" s="107" t="s">
        <v>124</v>
      </c>
      <c r="AX68" s="14"/>
      <c r="CV68" s="833"/>
      <c r="CW68" s="833"/>
      <c r="CX68" s="833"/>
      <c r="CY68" s="833"/>
      <c r="CZ68" s="833"/>
      <c r="DA68" s="833"/>
      <c r="DB68" s="833"/>
      <c r="DC68" s="833"/>
      <c r="DD68" s="835"/>
      <c r="DE68" s="835"/>
      <c r="DF68" s="835"/>
      <c r="DG68" s="835"/>
      <c r="DH68" s="835"/>
      <c r="DI68" s="25"/>
      <c r="DJ68" s="25"/>
      <c r="DK68" s="25"/>
      <c r="DL68" s="25"/>
      <c r="DM68" s="25"/>
      <c r="DN68" s="25"/>
      <c r="DO68" s="25"/>
      <c r="DP68" s="25"/>
      <c r="DQ68" s="25"/>
      <c r="DR68" s="25"/>
      <c r="DS68" s="25"/>
      <c r="DT68" s="25"/>
      <c r="DU68" s="25"/>
      <c r="DV68" s="25"/>
      <c r="DW68" s="25"/>
      <c r="DX68" s="25"/>
      <c r="DY68" s="25"/>
      <c r="DZ68" s="25"/>
      <c r="EA68" s="25"/>
    </row>
    <row r="69" spans="1:131">
      <c r="A69" s="23"/>
      <c r="B69" s="1421" t="s">
        <v>879</v>
      </c>
      <c r="C69" s="1422"/>
      <c r="D69" s="1422"/>
      <c r="E69" s="1422"/>
      <c r="F69" s="1422"/>
      <c r="G69" s="1422"/>
      <c r="H69" s="1422"/>
      <c r="I69" s="1422"/>
      <c r="J69" s="1422"/>
      <c r="K69" s="1422"/>
      <c r="L69" s="1422"/>
      <c r="M69" s="1422"/>
      <c r="N69" s="1423"/>
      <c r="O69" s="1758" t="str">
        <f>IFERROR('１５．学生１人当たり教育研究経費支出&amp;管理経費支出（部門）'!F21,"")</f>
        <v>－</v>
      </c>
      <c r="P69" s="1759"/>
      <c r="Q69" s="1760"/>
      <c r="R69" s="1758" t="str">
        <f>IFERROR('１５．学生１人当たり教育研究経費支出&amp;管理経費支出（部門）'!G21,"")</f>
        <v>－</v>
      </c>
      <c r="S69" s="1759"/>
      <c r="T69" s="1760"/>
      <c r="U69" s="1758" t="str">
        <f>IFERROR('１５．学生１人当たり教育研究経費支出&amp;管理経費支出（部門）'!H21,"")</f>
        <v>－</v>
      </c>
      <c r="V69" s="1759"/>
      <c r="W69" s="1760"/>
      <c r="X69" s="1758" t="str">
        <f>IFERROR('１５．学生１人当たり教育研究経費支出&amp;管理経費支出（部門）'!I21,"")</f>
        <v>－</v>
      </c>
      <c r="Y69" s="1759"/>
      <c r="Z69" s="1760"/>
      <c r="AA69" s="1758" t="str">
        <f>IFERROR('１５．学生１人当たり教育研究経費支出&amp;管理経費支出（部門）'!J21,"")</f>
        <v>－</v>
      </c>
      <c r="AB69" s="1759"/>
      <c r="AC69" s="1760"/>
      <c r="AD69" s="1764"/>
      <c r="AE69" s="1765"/>
      <c r="AF69" s="1765"/>
      <c r="AG69" s="1768" t="str">
        <f>'１５．学生１人当たり教育研究経費支出&amp;管理経費支出（部門）'!K21</f>
        <v>－</v>
      </c>
      <c r="AH69" s="1759"/>
      <c r="AI69" s="1760"/>
      <c r="AJ69" s="1620" t="str">
        <f>'１５．学生１人当たり教育研究経費支出&amp;管理経費支出（部門）'!L21</f>
        <v>－</v>
      </c>
      <c r="AK69" s="1621"/>
      <c r="AL69" s="1663"/>
      <c r="AM69" s="1616" t="str">
        <f>'１５．学生１人当たり教育研究経費支出&amp;管理経費支出（部門）'!M21</f>
        <v>目標入力</v>
      </c>
      <c r="AN69" s="1617"/>
      <c r="AO69" s="1527" t="str">
        <f>'１５．学生１人当たり教育研究経費支出&amp;管理経費支出（部門）'!N21</f>
        <v>－</v>
      </c>
      <c r="AP69" s="1528"/>
      <c r="AQ69" s="1527" t="str">
        <f ca="1">'１５．学生１人当たり教育研究経費支出&amp;管理経費支出（部門）'!O21</f>
        <v>－</v>
      </c>
      <c r="AR69" s="1528"/>
      <c r="AW69" s="14"/>
      <c r="AX69" s="14"/>
      <c r="AZ69" s="12" t="s">
        <v>125</v>
      </c>
      <c r="CV69" s="833"/>
      <c r="CW69" s="833"/>
      <c r="CX69" s="833"/>
      <c r="CY69" s="833"/>
      <c r="CZ69" s="833"/>
      <c r="DA69" s="833"/>
      <c r="DB69" s="833"/>
      <c r="DC69" s="835"/>
      <c r="DD69" s="835"/>
      <c r="DE69" s="835"/>
      <c r="DF69" s="835"/>
      <c r="DG69" s="835"/>
      <c r="DH69" s="835"/>
      <c r="DI69" s="25"/>
      <c r="DJ69" s="25"/>
      <c r="DK69" s="25"/>
      <c r="DL69" s="25"/>
      <c r="DM69" s="25"/>
      <c r="DN69" s="25"/>
      <c r="DO69" s="25"/>
      <c r="DP69" s="25"/>
      <c r="DQ69" s="25"/>
      <c r="DR69" s="25"/>
      <c r="DS69" s="25"/>
      <c r="DT69" s="25"/>
      <c r="DU69" s="25"/>
      <c r="DV69" s="25"/>
      <c r="DW69" s="25"/>
      <c r="DX69" s="25"/>
      <c r="DY69" s="25"/>
      <c r="DZ69" s="25"/>
      <c r="EA69" s="25"/>
    </row>
    <row r="70" spans="1:131">
      <c r="A70" s="111"/>
      <c r="B70" s="1424"/>
      <c r="C70" s="1425"/>
      <c r="D70" s="1425"/>
      <c r="E70" s="1425"/>
      <c r="F70" s="1425"/>
      <c r="G70" s="1425"/>
      <c r="H70" s="1425"/>
      <c r="I70" s="1425"/>
      <c r="J70" s="1425"/>
      <c r="K70" s="1425"/>
      <c r="L70" s="1425"/>
      <c r="M70" s="1425"/>
      <c r="N70" s="1426"/>
      <c r="O70" s="1777"/>
      <c r="P70" s="1778"/>
      <c r="Q70" s="1779"/>
      <c r="R70" s="1777"/>
      <c r="S70" s="1778"/>
      <c r="T70" s="1779"/>
      <c r="U70" s="1777"/>
      <c r="V70" s="1778"/>
      <c r="W70" s="1779"/>
      <c r="X70" s="1777"/>
      <c r="Y70" s="1778"/>
      <c r="Z70" s="1779"/>
      <c r="AA70" s="1777"/>
      <c r="AB70" s="1778"/>
      <c r="AC70" s="1779"/>
      <c r="AD70" s="1771"/>
      <c r="AE70" s="1772"/>
      <c r="AF70" s="1772"/>
      <c r="AG70" s="1780"/>
      <c r="AH70" s="1778"/>
      <c r="AI70" s="1779"/>
      <c r="AJ70" s="1623"/>
      <c r="AK70" s="1624"/>
      <c r="AL70" s="1664"/>
      <c r="AM70" s="1618"/>
      <c r="AN70" s="1619"/>
      <c r="AO70" s="1529"/>
      <c r="AP70" s="1530"/>
      <c r="AQ70" s="1529"/>
      <c r="AR70" s="1530"/>
      <c r="AV70" s="107" t="s">
        <v>126</v>
      </c>
      <c r="AW70" s="109"/>
      <c r="AX70" s="109"/>
      <c r="AY70" s="109"/>
      <c r="AZ70" s="110"/>
      <c r="CV70" s="92"/>
      <c r="CW70" s="92"/>
      <c r="CX70" s="92"/>
      <c r="CY70" s="92"/>
      <c r="CZ70" s="92"/>
      <c r="DA70" s="92"/>
      <c r="DB70" s="92"/>
      <c r="DC70" s="92"/>
      <c r="DD70" s="92"/>
      <c r="DE70" s="92"/>
      <c r="DF70" s="92"/>
      <c r="DG70" s="92"/>
      <c r="DH70" s="92"/>
      <c r="DI70" s="25"/>
      <c r="DJ70" s="25"/>
      <c r="DK70" s="25"/>
      <c r="DL70" s="25"/>
      <c r="DM70" s="25"/>
      <c r="DN70" s="25"/>
      <c r="DO70" s="25"/>
      <c r="DP70" s="25"/>
      <c r="DQ70" s="25"/>
      <c r="DR70" s="25"/>
      <c r="DS70" s="25"/>
      <c r="DT70" s="25"/>
      <c r="DU70" s="25"/>
      <c r="DV70" s="25"/>
      <c r="DW70" s="25"/>
      <c r="DX70" s="25"/>
      <c r="DY70" s="25"/>
      <c r="DZ70" s="25"/>
      <c r="EA70" s="25"/>
    </row>
    <row r="71" spans="1:131">
      <c r="A71" s="95"/>
      <c r="B71" s="26"/>
      <c r="C71" s="12" t="s">
        <v>29</v>
      </c>
      <c r="AZ71" s="12" t="s">
        <v>127</v>
      </c>
      <c r="CU71" s="92"/>
      <c r="CV71" s="92"/>
      <c r="CW71" s="92"/>
      <c r="CX71" s="92"/>
      <c r="CY71" s="92"/>
      <c r="CZ71" s="92"/>
      <c r="DA71" s="92"/>
      <c r="DB71" s="92"/>
      <c r="DC71" s="92"/>
      <c r="DD71" s="92"/>
      <c r="DE71" s="92"/>
      <c r="DF71" s="835"/>
      <c r="DG71" s="835"/>
      <c r="DH71" s="835"/>
      <c r="DI71" s="835"/>
      <c r="DJ71" s="835"/>
      <c r="DK71" s="835"/>
      <c r="DL71" s="835"/>
      <c r="DM71" s="835"/>
      <c r="DN71" s="835"/>
      <c r="DO71" s="835"/>
      <c r="DP71" s="835"/>
      <c r="DQ71" s="835"/>
      <c r="DR71" s="835"/>
      <c r="DS71" s="835"/>
      <c r="DT71" s="835"/>
      <c r="DU71" s="835"/>
      <c r="DV71" s="835"/>
      <c r="DW71" s="835"/>
      <c r="DX71" s="835"/>
    </row>
    <row r="72" spans="1:131">
      <c r="B72" s="47"/>
      <c r="DF72" s="835"/>
      <c r="DG72" s="835"/>
      <c r="DH72" s="835"/>
      <c r="DI72" s="835"/>
      <c r="DJ72" s="835"/>
      <c r="DK72" s="835"/>
      <c r="DL72" s="835"/>
      <c r="DM72" s="835"/>
      <c r="DN72" s="835"/>
      <c r="DO72" s="835"/>
      <c r="DP72" s="835"/>
      <c r="DQ72" s="835"/>
      <c r="DR72" s="835"/>
      <c r="DS72" s="835"/>
      <c r="DT72" s="835"/>
      <c r="DU72" s="835"/>
      <c r="DV72" s="835"/>
      <c r="DW72" s="835"/>
      <c r="DX72" s="92"/>
    </row>
    <row r="73" spans="1:131">
      <c r="E73" s="14"/>
      <c r="DF73" s="92"/>
      <c r="DG73" s="92"/>
      <c r="DH73" s="92"/>
      <c r="DI73" s="92"/>
      <c r="DJ73" s="92"/>
      <c r="DK73" s="92"/>
      <c r="DL73" s="92"/>
      <c r="DM73" s="92"/>
      <c r="DN73" s="92"/>
      <c r="DO73" s="92"/>
      <c r="DP73" s="92"/>
      <c r="DQ73" s="92"/>
      <c r="DR73" s="92"/>
      <c r="DS73" s="92"/>
      <c r="DT73" s="92"/>
      <c r="DU73" s="92"/>
      <c r="DV73" s="92"/>
      <c r="DW73" s="92"/>
      <c r="DX73" s="92"/>
    </row>
    <row r="74" spans="1:131">
      <c r="A74" s="112"/>
      <c r="E74" s="14"/>
      <c r="H74" s="112"/>
      <c r="I74" s="112"/>
      <c r="J74" s="112"/>
      <c r="K74" s="112"/>
      <c r="L74" s="112"/>
      <c r="M74" s="112"/>
      <c r="N74" s="112"/>
      <c r="O74" s="112"/>
      <c r="P74" s="112"/>
      <c r="Q74" s="112"/>
      <c r="R74" s="112"/>
      <c r="S74" s="112"/>
      <c r="T74" s="112"/>
      <c r="DF74" s="92"/>
      <c r="DG74" s="92"/>
      <c r="DH74" s="92"/>
      <c r="DI74" s="92"/>
      <c r="DJ74" s="92"/>
      <c r="DK74" s="92"/>
      <c r="DL74" s="92"/>
      <c r="DM74" s="92"/>
      <c r="DN74" s="92"/>
      <c r="DO74" s="92"/>
      <c r="DP74" s="92"/>
      <c r="DQ74" s="92"/>
      <c r="DR74" s="92"/>
      <c r="DS74" s="92"/>
      <c r="DT74" s="92"/>
    </row>
    <row r="75" spans="1:131">
      <c r="E75" s="14"/>
    </row>
    <row r="76" spans="1:131">
      <c r="B76" s="105"/>
      <c r="C76" s="107"/>
      <c r="E76" s="14"/>
    </row>
    <row r="77" spans="1:131">
      <c r="B77" s="107"/>
      <c r="C77" s="107"/>
      <c r="E77" s="14"/>
    </row>
    <row r="78" spans="1:131">
      <c r="D78" s="14"/>
      <c r="E78" s="14"/>
    </row>
    <row r="79" spans="1:131">
      <c r="C79" s="107"/>
      <c r="D79" s="109"/>
      <c r="E79" s="109"/>
      <c r="F79" s="109"/>
      <c r="G79" s="110"/>
    </row>
  </sheetData>
  <mergeCells count="374">
    <mergeCell ref="B69:N70"/>
    <mergeCell ref="O69:Q70"/>
    <mergeCell ref="R69:T70"/>
    <mergeCell ref="U69:W70"/>
    <mergeCell ref="X69:Z70"/>
    <mergeCell ref="AA69:AC70"/>
    <mergeCell ref="AG69:AI70"/>
    <mergeCell ref="AJ69:AL70"/>
    <mergeCell ref="AM69:AN70"/>
    <mergeCell ref="AO69:AP70"/>
    <mergeCell ref="AD67:AF68"/>
    <mergeCell ref="AG67:AI68"/>
    <mergeCell ref="AJ67:AL68"/>
    <mergeCell ref="AD69:AF70"/>
    <mergeCell ref="AQ69:AR70"/>
    <mergeCell ref="AM67:AN68"/>
    <mergeCell ref="AO67:AP68"/>
    <mergeCell ref="AQ67:AR68"/>
    <mergeCell ref="B67:N68"/>
    <mergeCell ref="O67:Q68"/>
    <mergeCell ref="R67:T68"/>
    <mergeCell ref="U67:W68"/>
    <mergeCell ref="X67:Z68"/>
    <mergeCell ref="AA67:AC68"/>
    <mergeCell ref="AO60:AP61"/>
    <mergeCell ref="B64:N66"/>
    <mergeCell ref="O64:Q66"/>
    <mergeCell ref="R64:T66"/>
    <mergeCell ref="U64:W66"/>
    <mergeCell ref="X64:Z66"/>
    <mergeCell ref="AA60:AC61"/>
    <mergeCell ref="AM64:AN66"/>
    <mergeCell ref="AO64:AP66"/>
    <mergeCell ref="CL59:CQ60"/>
    <mergeCell ref="BW63:CA64"/>
    <mergeCell ref="CB63:CF64"/>
    <mergeCell ref="CG63:CK64"/>
    <mergeCell ref="CL63:CQ64"/>
    <mergeCell ref="AA64:AC66"/>
    <mergeCell ref="AD64:AF66"/>
    <mergeCell ref="AG64:AI66"/>
    <mergeCell ref="AJ64:AL66"/>
    <mergeCell ref="AQ64:AR66"/>
    <mergeCell ref="BM61:BQ62"/>
    <mergeCell ref="BR61:BV62"/>
    <mergeCell ref="BW61:CA62"/>
    <mergeCell ref="CB61:CF62"/>
    <mergeCell ref="CG61:CK62"/>
    <mergeCell ref="CL61:CQ62"/>
    <mergeCell ref="AU61:BL62"/>
    <mergeCell ref="B55:N57"/>
    <mergeCell ref="AW59:BL60"/>
    <mergeCell ref="BM59:BQ60"/>
    <mergeCell ref="AQ60:AR61"/>
    <mergeCell ref="AU63:BL64"/>
    <mergeCell ref="BM63:BQ64"/>
    <mergeCell ref="BR63:BV64"/>
    <mergeCell ref="U60:W61"/>
    <mergeCell ref="X60:Z61"/>
    <mergeCell ref="AM58:AN59"/>
    <mergeCell ref="AO58:AP59"/>
    <mergeCell ref="AQ58:AR59"/>
    <mergeCell ref="AU59:AV60"/>
    <mergeCell ref="AD60:AF61"/>
    <mergeCell ref="AG60:AI61"/>
    <mergeCell ref="AJ60:AL61"/>
    <mergeCell ref="AM60:AN61"/>
    <mergeCell ref="BR59:BV60"/>
    <mergeCell ref="B60:N61"/>
    <mergeCell ref="O60:Q61"/>
    <mergeCell ref="R60:T61"/>
    <mergeCell ref="B58:N59"/>
    <mergeCell ref="O58:Q59"/>
    <mergeCell ref="R58:T59"/>
    <mergeCell ref="U58:W59"/>
    <mergeCell ref="X58:Z59"/>
    <mergeCell ref="AA58:AC59"/>
    <mergeCell ref="AD58:AF59"/>
    <mergeCell ref="AG58:AI59"/>
    <mergeCell ref="AJ58:AL59"/>
    <mergeCell ref="BM53:BQ54"/>
    <mergeCell ref="CB55:CF56"/>
    <mergeCell ref="CG55:CK56"/>
    <mergeCell ref="BW59:CA60"/>
    <mergeCell ref="CB59:CF60"/>
    <mergeCell ref="CG59:CK60"/>
    <mergeCell ref="CL55:CQ56"/>
    <mergeCell ref="AU57:AV58"/>
    <mergeCell ref="AW57:BL58"/>
    <mergeCell ref="BM57:BQ58"/>
    <mergeCell ref="BR57:BV58"/>
    <mergeCell ref="BW57:CA58"/>
    <mergeCell ref="CB57:CF58"/>
    <mergeCell ref="BW53:CA54"/>
    <mergeCell ref="CB53:CF54"/>
    <mergeCell ref="CG53:CK54"/>
    <mergeCell ref="CL53:CQ54"/>
    <mergeCell ref="CL57:CQ58"/>
    <mergeCell ref="CG57:CK58"/>
    <mergeCell ref="AU55:AV56"/>
    <mergeCell ref="AW55:BL56"/>
    <mergeCell ref="BM55:BQ56"/>
    <mergeCell ref="BR55:BV56"/>
    <mergeCell ref="BW55:CA56"/>
    <mergeCell ref="O55:Q57"/>
    <mergeCell ref="R55:T57"/>
    <mergeCell ref="U55:W57"/>
    <mergeCell ref="X55:Z57"/>
    <mergeCell ref="AM53:AN54"/>
    <mergeCell ref="AJ51:AL52"/>
    <mergeCell ref="AM51:AN52"/>
    <mergeCell ref="AO51:AP52"/>
    <mergeCell ref="AQ51:AR52"/>
    <mergeCell ref="AQ55:AR57"/>
    <mergeCell ref="AA55:AC57"/>
    <mergeCell ref="AD55:AF57"/>
    <mergeCell ref="AG55:AI57"/>
    <mergeCell ref="AJ55:AL57"/>
    <mergeCell ref="AM55:AN57"/>
    <mergeCell ref="AO55:AP57"/>
    <mergeCell ref="CB51:CF52"/>
    <mergeCell ref="CG51:CK52"/>
    <mergeCell ref="CL51:CQ52"/>
    <mergeCell ref="B53:N54"/>
    <mergeCell ref="O53:Q54"/>
    <mergeCell ref="R53:T54"/>
    <mergeCell ref="U53:W54"/>
    <mergeCell ref="X53:Z54"/>
    <mergeCell ref="AA53:AC54"/>
    <mergeCell ref="AD53:AF54"/>
    <mergeCell ref="AG53:AI54"/>
    <mergeCell ref="AJ53:AL54"/>
    <mergeCell ref="AD51:AF52"/>
    <mergeCell ref="B51:N52"/>
    <mergeCell ref="O51:Q52"/>
    <mergeCell ref="R51:T52"/>
    <mergeCell ref="U51:W52"/>
    <mergeCell ref="X51:Z52"/>
    <mergeCell ref="AU51:AV52"/>
    <mergeCell ref="BR53:BV54"/>
    <mergeCell ref="AO53:AP54"/>
    <mergeCell ref="AQ53:AR54"/>
    <mergeCell ref="AU53:AV54"/>
    <mergeCell ref="AW53:BL54"/>
    <mergeCell ref="AA49:AC50"/>
    <mergeCell ref="AD49:AF50"/>
    <mergeCell ref="AG49:AI50"/>
    <mergeCell ref="AJ49:AL50"/>
    <mergeCell ref="AM49:AN50"/>
    <mergeCell ref="AO49:AP50"/>
    <mergeCell ref="AG51:AI52"/>
    <mergeCell ref="AA51:AC52"/>
    <mergeCell ref="BW51:CA52"/>
    <mergeCell ref="AW51:BL52"/>
    <mergeCell ref="BM51:BQ52"/>
    <mergeCell ref="BR51:BV52"/>
    <mergeCell ref="AG47:AI48"/>
    <mergeCell ref="AJ47:AL48"/>
    <mergeCell ref="CB49:CF50"/>
    <mergeCell ref="CG49:CK50"/>
    <mergeCell ref="CL49:CQ50"/>
    <mergeCell ref="AW49:BL50"/>
    <mergeCell ref="BM49:BQ50"/>
    <mergeCell ref="BR49:BV50"/>
    <mergeCell ref="BW49:CA50"/>
    <mergeCell ref="AM47:AN48"/>
    <mergeCell ref="AO47:AP48"/>
    <mergeCell ref="AQ47:AR48"/>
    <mergeCell ref="AU47:AV48"/>
    <mergeCell ref="AW47:BL48"/>
    <mergeCell ref="BM47:BQ48"/>
    <mergeCell ref="BR47:BV48"/>
    <mergeCell ref="BW47:CA48"/>
    <mergeCell ref="CB47:CF48"/>
    <mergeCell ref="CG47:CK48"/>
    <mergeCell ref="CL47:CQ48"/>
    <mergeCell ref="AQ49:AR50"/>
    <mergeCell ref="AU49:AV50"/>
    <mergeCell ref="AU44:AV46"/>
    <mergeCell ref="AW44:BL46"/>
    <mergeCell ref="BM44:BQ46"/>
    <mergeCell ref="BR44:BV46"/>
    <mergeCell ref="BW44:CA46"/>
    <mergeCell ref="CB44:CF46"/>
    <mergeCell ref="CG44:CK46"/>
    <mergeCell ref="CL44:CQ46"/>
    <mergeCell ref="B49:N50"/>
    <mergeCell ref="O49:Q50"/>
    <mergeCell ref="R49:T50"/>
    <mergeCell ref="U49:W50"/>
    <mergeCell ref="X49:Z50"/>
    <mergeCell ref="AG44:AI46"/>
    <mergeCell ref="AJ44:AL46"/>
    <mergeCell ref="AM44:AN46"/>
    <mergeCell ref="AO44:AP46"/>
    <mergeCell ref="B47:N48"/>
    <mergeCell ref="O47:Q48"/>
    <mergeCell ref="R47:T48"/>
    <mergeCell ref="U47:W48"/>
    <mergeCell ref="X47:Z48"/>
    <mergeCell ref="AA47:AC48"/>
    <mergeCell ref="AD47:AF48"/>
    <mergeCell ref="AM40:AN41"/>
    <mergeCell ref="AO40:AP41"/>
    <mergeCell ref="AQ40:AR41"/>
    <mergeCell ref="B44:N46"/>
    <mergeCell ref="O44:Q46"/>
    <mergeCell ref="R44:T46"/>
    <mergeCell ref="U44:W46"/>
    <mergeCell ref="X44:Z46"/>
    <mergeCell ref="AA44:AC46"/>
    <mergeCell ref="AD44:AF46"/>
    <mergeCell ref="AD40:AF41"/>
    <mergeCell ref="AG40:AI41"/>
    <mergeCell ref="AJ40:AL41"/>
    <mergeCell ref="AQ44:AR46"/>
    <mergeCell ref="AJ38:AL39"/>
    <mergeCell ref="B40:N41"/>
    <mergeCell ref="O40:Q41"/>
    <mergeCell ref="R40:T41"/>
    <mergeCell ref="U40:W41"/>
    <mergeCell ref="X40:Z41"/>
    <mergeCell ref="AA40:AC41"/>
    <mergeCell ref="B38:N39"/>
    <mergeCell ref="O38:Q39"/>
    <mergeCell ref="R38:T39"/>
    <mergeCell ref="U38:W39"/>
    <mergeCell ref="X38:Z39"/>
    <mergeCell ref="AQ38:AR39"/>
    <mergeCell ref="AM38:AN39"/>
    <mergeCell ref="AO38:AP39"/>
    <mergeCell ref="B33:N34"/>
    <mergeCell ref="O33:Q34"/>
    <mergeCell ref="R33:T34"/>
    <mergeCell ref="U33:W34"/>
    <mergeCell ref="X33:Z34"/>
    <mergeCell ref="AA33:AC34"/>
    <mergeCell ref="AD35:AF37"/>
    <mergeCell ref="AG35:AI37"/>
    <mergeCell ref="AJ35:AL37"/>
    <mergeCell ref="AM35:AN37"/>
    <mergeCell ref="AO35:AP37"/>
    <mergeCell ref="AQ35:AR37"/>
    <mergeCell ref="B35:N37"/>
    <mergeCell ref="O35:Q37"/>
    <mergeCell ref="R35:T37"/>
    <mergeCell ref="U35:W37"/>
    <mergeCell ref="X35:Z37"/>
    <mergeCell ref="AA35:AC37"/>
    <mergeCell ref="AA38:AC39"/>
    <mergeCell ref="AD38:AF39"/>
    <mergeCell ref="AG38:AI39"/>
    <mergeCell ref="AM33:AN34"/>
    <mergeCell ref="AO33:AP34"/>
    <mergeCell ref="AQ33:AR34"/>
    <mergeCell ref="AD33:AF34"/>
    <mergeCell ref="AG33:AI34"/>
    <mergeCell ref="AJ33:AL34"/>
    <mergeCell ref="AJ31:AL32"/>
    <mergeCell ref="AM31:AN32"/>
    <mergeCell ref="AO31:AP32"/>
    <mergeCell ref="AM29:AN30"/>
    <mergeCell ref="AO29:AP30"/>
    <mergeCell ref="AQ29:AR30"/>
    <mergeCell ref="B31:N32"/>
    <mergeCell ref="O31:Q32"/>
    <mergeCell ref="R31:T32"/>
    <mergeCell ref="U31:W32"/>
    <mergeCell ref="X31:Z32"/>
    <mergeCell ref="AQ31:AR32"/>
    <mergeCell ref="B29:N30"/>
    <mergeCell ref="O29:Q30"/>
    <mergeCell ref="R29:T30"/>
    <mergeCell ref="U29:W30"/>
    <mergeCell ref="X29:Z30"/>
    <mergeCell ref="AA29:AC30"/>
    <mergeCell ref="AA31:AC32"/>
    <mergeCell ref="AD31:AF32"/>
    <mergeCell ref="AG31:AI32"/>
    <mergeCell ref="AD29:AF30"/>
    <mergeCell ref="AG29:AI30"/>
    <mergeCell ref="AJ29:AL30"/>
    <mergeCell ref="AG25:AI26"/>
    <mergeCell ref="AJ25:AL26"/>
    <mergeCell ref="AM25:AN26"/>
    <mergeCell ref="AO25:AP26"/>
    <mergeCell ref="AM27:AN28"/>
    <mergeCell ref="AO27:AP28"/>
    <mergeCell ref="AQ25:AR26"/>
    <mergeCell ref="B27:N28"/>
    <mergeCell ref="O27:Q28"/>
    <mergeCell ref="R27:T28"/>
    <mergeCell ref="U27:W28"/>
    <mergeCell ref="X27:Z28"/>
    <mergeCell ref="AA27:AC28"/>
    <mergeCell ref="AD27:AF28"/>
    <mergeCell ref="AG27:AI28"/>
    <mergeCell ref="AJ27:AL28"/>
    <mergeCell ref="AQ27:AR28"/>
    <mergeCell ref="B25:N26"/>
    <mergeCell ref="O25:Q26"/>
    <mergeCell ref="R25:T26"/>
    <mergeCell ref="U25:W26"/>
    <mergeCell ref="X25:Z26"/>
    <mergeCell ref="AA25:AC26"/>
    <mergeCell ref="AD25:AF26"/>
    <mergeCell ref="AJ14:AL15"/>
    <mergeCell ref="AM20:AN22"/>
    <mergeCell ref="B14:N15"/>
    <mergeCell ref="O14:Q15"/>
    <mergeCell ref="R14:T15"/>
    <mergeCell ref="U14:W15"/>
    <mergeCell ref="X14:Z15"/>
    <mergeCell ref="AA14:AC15"/>
    <mergeCell ref="AD14:AF15"/>
    <mergeCell ref="AG14:AI15"/>
    <mergeCell ref="AJ16:AL17"/>
    <mergeCell ref="AM23:AN24"/>
    <mergeCell ref="AO23:AP24"/>
    <mergeCell ref="B20:N22"/>
    <mergeCell ref="O20:Q22"/>
    <mergeCell ref="R20:T22"/>
    <mergeCell ref="U20:W22"/>
    <mergeCell ref="X20:Z22"/>
    <mergeCell ref="AA20:AC22"/>
    <mergeCell ref="AD23:AF24"/>
    <mergeCell ref="X11:Z13"/>
    <mergeCell ref="AA11:AC13"/>
    <mergeCell ref="AD11:AF13"/>
    <mergeCell ref="AO20:AP22"/>
    <mergeCell ref="AQ20:AR22"/>
    <mergeCell ref="B23:N24"/>
    <mergeCell ref="O23:Q24"/>
    <mergeCell ref="R23:T24"/>
    <mergeCell ref="U23:W24"/>
    <mergeCell ref="X23:Z24"/>
    <mergeCell ref="AA23:AC24"/>
    <mergeCell ref="AM16:AN17"/>
    <mergeCell ref="AO16:AP17"/>
    <mergeCell ref="B16:N17"/>
    <mergeCell ref="AD20:AF22"/>
    <mergeCell ref="AG20:AI22"/>
    <mergeCell ref="AJ20:AL22"/>
    <mergeCell ref="R16:T17"/>
    <mergeCell ref="U16:W17"/>
    <mergeCell ref="X16:Z17"/>
    <mergeCell ref="AQ16:AR17"/>
    <mergeCell ref="AA16:AC17"/>
    <mergeCell ref="AD16:AF17"/>
    <mergeCell ref="AG16:AI17"/>
    <mergeCell ref="AG11:AI13"/>
    <mergeCell ref="AJ11:AL13"/>
    <mergeCell ref="O16:Q17"/>
    <mergeCell ref="AQ23:AR24"/>
    <mergeCell ref="AG23:AI24"/>
    <mergeCell ref="AJ23:AL24"/>
    <mergeCell ref="CL43:CQ43"/>
    <mergeCell ref="A1:E2"/>
    <mergeCell ref="F1:W2"/>
    <mergeCell ref="A3:E4"/>
    <mergeCell ref="F3:W4"/>
    <mergeCell ref="A6:C7"/>
    <mergeCell ref="D6:BE7"/>
    <mergeCell ref="AM11:AN13"/>
    <mergeCell ref="AO11:AP13"/>
    <mergeCell ref="AQ11:AR13"/>
    <mergeCell ref="AM14:AN15"/>
    <mergeCell ref="AO14:AP15"/>
    <mergeCell ref="AQ14:AR15"/>
    <mergeCell ref="A8:BE9"/>
    <mergeCell ref="B11:N13"/>
    <mergeCell ref="O11:Q13"/>
    <mergeCell ref="R11:T13"/>
    <mergeCell ref="U11:W13"/>
  </mergeCells>
  <phoneticPr fontId="1"/>
  <hyperlinks>
    <hyperlink ref="B14:N15" location="'１．経常収支差額比率 (部門)'!A1" display="1.経常収支差額比率【※】"/>
    <hyperlink ref="B16:N17" location="'２．人件費比率 (部門)'!A1" display="2.人件費比率【※】"/>
    <hyperlink ref="B23:N24" location="'３．志願倍率（部門）'!A1" display="3.志願倍率"/>
    <hyperlink ref="B25:N26" location="'４．合格率（部門）'!A1" display="4.合格率"/>
    <hyperlink ref="B27:N28" location="'５．歩留率（部門）'!A1" display="5.歩留率"/>
    <hyperlink ref="B29:N30" location="'６．推薦割合（部門）'!A1" display="6.推薦割合"/>
    <hyperlink ref="B31:N32" location="'７．入学定員充足率&amp;８．収容定員充足率（部門）'!A1" display="7.入学定員充足率"/>
    <hyperlink ref="B33:N34" location="'７．入学定員充足率&amp;８．収容定員充足率（部門）'!A1" display="8.収容定員充足率"/>
    <hyperlink ref="B38:N39" location="'９．中途退学者率（部門）'!A1" display="9.中途退学率"/>
    <hyperlink ref="B40:N41" location="'１０．奨学費割合（部門）'!A1" display="10.奨学費割合"/>
    <hyperlink ref="B47:N48" location="'１１．専任教員&amp;専任職員１人当たり学生数（部門）'!A1" display="11.専任教員１人当たり学生数"/>
    <hyperlink ref="B51:N52" location="'１１．専任教員&amp;専任職員１人当たり学生数（部門）'!A1" display="11.専任職員１人当たり学生数"/>
    <hyperlink ref="B49:N50" location="'１２．専任教員対非常勤教員割合(部門)'!A1" display="12.専任教員対非常勤教員割合"/>
    <hyperlink ref="B53:N54" location="'１３．専任教員対専任職員割合（部門）'!A1" display="13.専任教員対専任職員割合"/>
    <hyperlink ref="B58:N59" location="'１４．専任教員&amp;専任職員１人当たり人件費（部門）'!A1" display="14.専任教員１人当たり人件費（百万円）"/>
    <hyperlink ref="B69:N70" location="'１５．学生１人当たり教育研究経費支出&amp;管理経費支出（部門）'!A1" display="15.学生一人当たり管理経費支出（千円）"/>
    <hyperlink ref="B67:N68" location="'１５．学生１人当たり教育研究経費支出&amp;管理経費支出（部門）'!A1" display="15.学生１人当たり教育研究経費支出（千円）"/>
    <hyperlink ref="B60:N61" location="'１４．専任教員&amp;専任職員１人当たり人件費（部門）'!A1" display="14.専任職員１人当たり人件費（百万円）"/>
  </hyperlinks>
  <printOptions horizontalCentered="1" verticalCentered="1"/>
  <pageMargins left="0.39370078740157483" right="0.39370078740157483" top="0.39370078740157483" bottom="0.39370078740157483" header="0" footer="0.19685039370078741"/>
  <pageSetup paperSize="9" scale="57" orientation="landscape" r:id="rId1"/>
  <headerFooter scaleWithDoc="0">
    <oddFooter>&amp;P / &amp;N ページ</oddFooter>
  </headerFooter>
  <ignoredErrors>
    <ignoredError sqref="BR61"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18</vt:i4>
      </vt:variant>
    </vt:vector>
  </HeadingPairs>
  <TitlesOfParts>
    <vt:vector size="57" baseType="lpstr">
      <vt:lpstr>入力方法</vt:lpstr>
      <vt:lpstr>法人入力シート（要入力）</vt:lpstr>
      <vt:lpstr>学校入力シート（要入力）</vt:lpstr>
      <vt:lpstr>目標値入力シート（必要に応じて入力）</vt:lpstr>
      <vt:lpstr>趨勢評価</vt:lpstr>
      <vt:lpstr>絶対評価シート</vt:lpstr>
      <vt:lpstr>表紙</vt:lpstr>
      <vt:lpstr>総括表(法人全体)</vt:lpstr>
      <vt:lpstr>総括表 (部門)</vt:lpstr>
      <vt:lpstr>１．経常収支差額比率（法人）</vt:lpstr>
      <vt:lpstr>２．人件費比率（法人）</vt:lpstr>
      <vt:lpstr>３．人件費依存率（法人）</vt:lpstr>
      <vt:lpstr>４．教育活動資金収支差額比率（法人）</vt:lpstr>
      <vt:lpstr>５．積立率＆参考）減価償却比率（法人）</vt:lpstr>
      <vt:lpstr>６．運用資産超過額対教育活動資金収支差額比（法人）</vt:lpstr>
      <vt:lpstr>７．運用資産対教育活動資金収支差額比（法人）</vt:lpstr>
      <vt:lpstr>８．流動比率（法人）</vt:lpstr>
      <vt:lpstr>９．外部負債超過額対教育活動資金収支差額比（法人）</vt:lpstr>
      <vt:lpstr>１．経常収支差額比率 (部門)</vt:lpstr>
      <vt:lpstr>２．人件費比率 (部門)</vt:lpstr>
      <vt:lpstr>３．志願倍率（部門）</vt:lpstr>
      <vt:lpstr>４．合格率（部門）</vt:lpstr>
      <vt:lpstr>５．歩留率（部門）</vt:lpstr>
      <vt:lpstr>６．推薦割合（部門）</vt:lpstr>
      <vt:lpstr>７．入学定員充足率&amp;８．収容定員充足率（部門）</vt:lpstr>
      <vt:lpstr>９．中途退学者率（部門）</vt:lpstr>
      <vt:lpstr>１０．奨学費割合（部門）</vt:lpstr>
      <vt:lpstr>１１．専任教員&amp;専任職員１人当たり学生数（部門）</vt:lpstr>
      <vt:lpstr>１２．専任教員対非常勤教員割合(部門)</vt:lpstr>
      <vt:lpstr>１３．専任教員対専任職員割合（部門）</vt:lpstr>
      <vt:lpstr>１４．専任教員&amp;専任職員１人当たり人件費（部門）</vt:lpstr>
      <vt:lpstr>１５．学生１人当たり教育研究経費支出&amp;管理経費支出（部門）</vt:lpstr>
      <vt:lpstr>参考1（全体）</vt:lpstr>
      <vt:lpstr>参考2（系統別）</vt:lpstr>
      <vt:lpstr>大学法人</vt:lpstr>
      <vt:lpstr>短大法人</vt:lpstr>
      <vt:lpstr>大学部門</vt:lpstr>
      <vt:lpstr>短大部門</vt:lpstr>
      <vt:lpstr>管理運営CL</vt:lpstr>
      <vt:lpstr>'１．経常収支差額比率（法人）'!Print_Area</vt:lpstr>
      <vt:lpstr>'２．人件費比率 (部門)'!Print_Area</vt:lpstr>
      <vt:lpstr>'３．人件費依存率（法人）'!Print_Area</vt:lpstr>
      <vt:lpstr>管理運営CL!Print_Area</vt:lpstr>
      <vt:lpstr>'参考2（系統別）'!Print_Area</vt:lpstr>
      <vt:lpstr>'総括表 (部門)'!Print_Area</vt:lpstr>
      <vt:lpstr>'総括表(法人全体)'!Print_Area</vt:lpstr>
      <vt:lpstr>表紙!Print_Area</vt:lpstr>
      <vt:lpstr>'法人入力シート（要入力）'!Print_Area</vt:lpstr>
      <vt:lpstr>'目標値入力シート（必要に応じて入力）'!Print_Area</vt:lpstr>
      <vt:lpstr>大学</vt:lpstr>
      <vt:lpstr>大学2</vt:lpstr>
      <vt:lpstr>大学法人</vt:lpstr>
      <vt:lpstr>大学法人2</vt:lpstr>
      <vt:lpstr>短期大学および高等専門学校</vt:lpstr>
      <vt:lpstr>短期大学および高等専門学校2</vt:lpstr>
      <vt:lpstr>短期大学および高等専門学校法人</vt:lpstr>
      <vt:lpstr>短期大学および高等専門学校法人2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2018-03-22T06:45:04Z</dcterms:created>
  <dcterms:modified xsi:type="dcterms:W3CDTF">2026-03-19T12:27:12Z</dcterms:modified>
</cp:coreProperties>
</file>