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20" yWindow="-120" windowWidth="29040" windowHeight="15720" tabRatio="784"/>
  </bookViews>
  <sheets>
    <sheet name="入力方法" sheetId="62" r:id="rId1"/>
    <sheet name="法人入力シート（要入力）" sheetId="34" r:id="rId2"/>
    <sheet name="学校入力シート（要入力）" sheetId="39" r:id="rId3"/>
    <sheet name="目標値入力シート（必要に応じて入力）" sheetId="63" r:id="rId4"/>
    <sheet name="絶対評価シート" sheetId="60" state="hidden" r:id="rId5"/>
    <sheet name="趨勢評価" sheetId="35" state="hidden" r:id="rId6"/>
    <sheet name="表紙" sheetId="87" r:id="rId7"/>
    <sheet name="総括表(法人全体)" sheetId="5" r:id="rId8"/>
    <sheet name="総括表 (部門)" sheetId="40" r:id="rId9"/>
    <sheet name="１．経常収支差額比率（法人）" sheetId="1" r:id="rId10"/>
    <sheet name="２．人件費比率（法人）" sheetId="6" r:id="rId11"/>
    <sheet name="３．補正人件費依存率（法人）" sheetId="7" r:id="rId12"/>
    <sheet name="４．教育活動資金収支差額比率（法人）" sheetId="8" r:id="rId13"/>
    <sheet name="５．積立率＆参考）減価償却比率（法人）" sheetId="4" r:id="rId14"/>
    <sheet name="６．運用資産超過額対教育活動資金収支差額比（法人）" sheetId="11" r:id="rId15"/>
    <sheet name="７．運用資産対教育活動資金収支差額比（法人）" sheetId="12" r:id="rId16"/>
    <sheet name="８．流動比率（法人）" sheetId="18" r:id="rId17"/>
    <sheet name="９．外部負債超過額対教育活動資金収支差額比（法人）" sheetId="15" r:id="rId18"/>
    <sheet name="１．経常収支差額比率 (部門)" sheetId="41" r:id="rId19"/>
    <sheet name="２．人件費比率 (部門)" sheetId="42" r:id="rId20"/>
    <sheet name="３．志願倍率（部門）" sheetId="43" r:id="rId21"/>
    <sheet name="４．合格率（部門）" sheetId="44" r:id="rId22"/>
    <sheet name="５．歩留率（部門）" sheetId="45" r:id="rId23"/>
    <sheet name="６．推薦割合（部門）" sheetId="46" r:id="rId24"/>
    <sheet name="７．入学定員充足率&amp;８．収容定員充足率（部門）" sheetId="47" r:id="rId25"/>
    <sheet name="９．奨学費割合（部門）" sheetId="49" r:id="rId26"/>
    <sheet name="１０．専任教員&amp;専任職員１人当たり生徒数（部門）" sheetId="50" r:id="rId27"/>
    <sheet name="１１．専任教員対非常勤教員割合(部門)" sheetId="51" r:id="rId28"/>
    <sheet name="１２．専任教員対専任職員割合（部門）" sheetId="52" r:id="rId29"/>
    <sheet name="１３．専任教員&amp;専任職員１人当たり人件費（部門）" sheetId="53" r:id="rId30"/>
    <sheet name="１４．生徒１人当たり経費支出（部門）" sheetId="54" r:id="rId31"/>
    <sheet name="参考1（全体）" sheetId="82" r:id="rId32"/>
    <sheet name="参考2（系統別）" sheetId="83" r:id="rId33"/>
    <sheet name="参考2（高校法人・都道府県別）" sheetId="80" r:id="rId34"/>
    <sheet name="参考2（高校部門・都道府県別）" sheetId="81" r:id="rId35"/>
    <sheet name="高校法人" sheetId="85" r:id="rId36"/>
    <sheet name="高校部門" sheetId="86" r:id="rId37"/>
    <sheet name="管理運営CL" sheetId="89" r:id="rId38"/>
  </sheets>
  <definedNames>
    <definedName name="_xlnm.Print_Area" localSheetId="9">'１．経常収支差額比率（法人）'!$A$1:$Y$25</definedName>
    <definedName name="_xlnm.Print_Area" localSheetId="30">'１４．生徒１人当たり経費支出（部門）'!$A$1:$W$27</definedName>
    <definedName name="_xlnm.Print_Area" localSheetId="11">'３．補正人件費依存率（法人）'!$A$1:$Y$25</definedName>
    <definedName name="_xlnm.Print_Area" localSheetId="37">管理運営CL!$A$1:$AD$35</definedName>
    <definedName name="_xlnm.Print_Area" localSheetId="31">'参考1（全体）'!$A$1:$AE$33</definedName>
    <definedName name="_xlnm.Print_Area" localSheetId="32">'参考2（系統別）'!$A$1:$G$38</definedName>
    <definedName name="_xlnm.Print_Area" localSheetId="33">'参考2（高校法人・都道府県別）'!$A$1:$I$51</definedName>
    <definedName name="_xlnm.Print_Area" localSheetId="4">絶対評価シート!$A$1:$U$111</definedName>
    <definedName name="_xlnm.Print_Area" localSheetId="8">'総括表 (部門)'!$A$1:$CQ$70</definedName>
    <definedName name="_xlnm.Print_Area" localSheetId="7">'総括表(法人全体)'!$A$1:$BO$36</definedName>
    <definedName name="_xlnm.Print_Area" localSheetId="6">表紙!$A$1:$S$55</definedName>
    <definedName name="_xlnm.Print_Area" localSheetId="1">'法人入力シート（要入力）'!$A$1:$P$110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26" i="4" l="1"/>
  <c r="J26" i="4"/>
  <c r="I26" i="4"/>
  <c r="H26" i="4"/>
  <c r="G26" i="4" l="1"/>
  <c r="J15" i="1"/>
  <c r="L13" i="54"/>
  <c r="L13" i="53"/>
  <c r="L13" i="52"/>
  <c r="L13" i="51"/>
  <c r="L14" i="50"/>
  <c r="J24" i="50"/>
  <c r="I24" i="50"/>
  <c r="H24" i="50"/>
  <c r="G24" i="50"/>
  <c r="J20" i="50"/>
  <c r="I20" i="50"/>
  <c r="H20" i="50"/>
  <c r="G20" i="50"/>
  <c r="F20" i="50"/>
  <c r="F24" i="50"/>
  <c r="L13" i="49"/>
  <c r="L17" i="47"/>
  <c r="L13" i="46"/>
  <c r="L13" i="45"/>
  <c r="L13" i="44"/>
  <c r="L13" i="43"/>
  <c r="L13" i="42"/>
  <c r="L14" i="41"/>
  <c r="L13" i="15"/>
  <c r="L13" i="18"/>
  <c r="M16" i="12"/>
  <c r="L13" i="12"/>
  <c r="L13" i="11"/>
  <c r="M13" i="4"/>
  <c r="L13" i="8"/>
  <c r="J16" i="7"/>
  <c r="I16" i="7"/>
  <c r="H16" i="7"/>
  <c r="G16" i="7"/>
  <c r="F16" i="7"/>
  <c r="L13" i="7"/>
  <c r="I16" i="6"/>
  <c r="J16" i="6"/>
  <c r="L13" i="6"/>
  <c r="I15" i="1"/>
  <c r="H15" i="1"/>
  <c r="G15" i="1"/>
  <c r="F15" i="1"/>
  <c r="L12" i="1"/>
  <c r="Q35" i="89" l="1"/>
  <c r="Q33" i="89"/>
  <c r="A32" i="89"/>
  <c r="Q28" i="89"/>
  <c r="Q23" i="89"/>
  <c r="A21" i="89"/>
  <c r="Q15" i="89"/>
  <c r="Q9" i="89"/>
  <c r="C6" i="89"/>
  <c r="C7" i="89" s="1"/>
  <c r="C9" i="89" s="1"/>
  <c r="C10" i="89" s="1"/>
  <c r="C11" i="89" s="1"/>
  <c r="C12" i="89" s="1"/>
  <c r="C13" i="89" s="1"/>
  <c r="C14" i="89" s="1"/>
  <c r="C15" i="89" s="1"/>
  <c r="C16" i="89" s="1"/>
  <c r="C17" i="89" s="1"/>
  <c r="C18" i="89" s="1"/>
  <c r="C19" i="89" s="1"/>
  <c r="C21" i="89" s="1"/>
  <c r="C22" i="89" s="1"/>
  <c r="C23" i="89" s="1"/>
  <c r="C24" i="89" s="1"/>
  <c r="C25" i="89" s="1"/>
  <c r="C26" i="89" s="1"/>
  <c r="C27" i="89" s="1"/>
  <c r="C28" i="89" s="1"/>
  <c r="C29" i="89" s="1"/>
  <c r="C30" i="89" s="1"/>
  <c r="C31" i="89" s="1"/>
  <c r="S5" i="89" s="1"/>
  <c r="S6" i="89" s="1"/>
  <c r="S7" i="89" s="1"/>
  <c r="S8" i="89" s="1"/>
  <c r="S9" i="89" s="1"/>
  <c r="S10" i="89" s="1"/>
  <c r="S11" i="89" s="1"/>
  <c r="S12" i="89" s="1"/>
  <c r="S13" i="89" s="1"/>
  <c r="S14" i="89" s="1"/>
  <c r="S15" i="89" s="1"/>
  <c r="S16" i="89" s="1"/>
  <c r="S17" i="89" s="1"/>
  <c r="S18" i="89" s="1"/>
  <c r="S19" i="89" s="1"/>
  <c r="S20" i="89" s="1"/>
  <c r="S21" i="89" s="1"/>
  <c r="S22" i="89" s="1"/>
  <c r="S23" i="89" s="1"/>
  <c r="S24" i="89" s="1"/>
  <c r="S25" i="89" s="1"/>
  <c r="S26" i="89" s="1"/>
  <c r="S27" i="89" s="1"/>
  <c r="S28" i="89" s="1"/>
  <c r="S29" i="89" s="1"/>
  <c r="S30" i="89" s="1"/>
  <c r="S31" i="89" s="1"/>
  <c r="S32" i="89" s="1"/>
  <c r="S33" i="89" s="1"/>
  <c r="S34" i="89" s="1"/>
  <c r="S35" i="89" s="1"/>
  <c r="H110" i="34" l="1"/>
  <c r="G110" i="34"/>
  <c r="F110" i="34"/>
  <c r="E110" i="34"/>
  <c r="H108" i="34"/>
  <c r="G108" i="34"/>
  <c r="F108" i="34"/>
  <c r="E108" i="34"/>
  <c r="H107" i="34"/>
  <c r="H109" i="34" s="1"/>
  <c r="G107" i="34"/>
  <c r="G109" i="34" s="1"/>
  <c r="F107" i="34"/>
  <c r="F109" i="34" s="1"/>
  <c r="E107" i="34"/>
  <c r="E109" i="34" s="1"/>
  <c r="H106" i="34"/>
  <c r="G106" i="34"/>
  <c r="F106" i="34"/>
  <c r="E106" i="34"/>
  <c r="H105" i="34"/>
  <c r="G105" i="34"/>
  <c r="F105" i="34"/>
  <c r="E105" i="34"/>
  <c r="H52" i="34" l="1"/>
  <c r="G52" i="34"/>
  <c r="F52" i="34"/>
  <c r="E52" i="34"/>
  <c r="D52" i="34"/>
  <c r="D106" i="34"/>
  <c r="G20" i="63"/>
  <c r="G19" i="63"/>
  <c r="G18" i="63"/>
  <c r="G17" i="63"/>
  <c r="G15" i="63"/>
  <c r="G14" i="63"/>
  <c r="G13" i="63"/>
  <c r="H13" i="63"/>
  <c r="G10" i="63" l="1"/>
  <c r="F53" i="34" l="1"/>
  <c r="J23" i="52" l="1"/>
  <c r="I23" i="52"/>
  <c r="H23" i="52"/>
  <c r="G23" i="52"/>
  <c r="J20" i="52"/>
  <c r="I20" i="52"/>
  <c r="H20" i="52"/>
  <c r="G20" i="52"/>
  <c r="F23" i="52"/>
  <c r="F20" i="52"/>
  <c r="J23" i="51"/>
  <c r="I23" i="51"/>
  <c r="H23" i="51"/>
  <c r="G23" i="51"/>
  <c r="J20" i="51"/>
  <c r="I20" i="51"/>
  <c r="H20" i="51"/>
  <c r="G20" i="51"/>
  <c r="F23" i="51"/>
  <c r="F20" i="51"/>
  <c r="J18" i="50"/>
  <c r="I18" i="50"/>
  <c r="H18" i="50"/>
  <c r="G18" i="50"/>
  <c r="F18" i="50"/>
  <c r="J26" i="50"/>
  <c r="I26" i="50"/>
  <c r="H26" i="50"/>
  <c r="G26" i="50"/>
  <c r="J22" i="50"/>
  <c r="I22" i="50"/>
  <c r="H22" i="50"/>
  <c r="G22" i="50"/>
  <c r="F26" i="50"/>
  <c r="F22" i="50"/>
  <c r="J23" i="49"/>
  <c r="I23" i="49"/>
  <c r="J20" i="49"/>
  <c r="I20" i="49"/>
  <c r="H23" i="49"/>
  <c r="H20" i="49"/>
  <c r="G23" i="49"/>
  <c r="G20" i="49"/>
  <c r="F23" i="49"/>
  <c r="F20" i="49"/>
  <c r="J30" i="47"/>
  <c r="K30" i="47" s="1"/>
  <c r="I30" i="47"/>
  <c r="H30" i="47"/>
  <c r="G30" i="47"/>
  <c r="J28" i="47"/>
  <c r="K28" i="47" s="1"/>
  <c r="I28" i="47"/>
  <c r="H28" i="47"/>
  <c r="G28" i="47"/>
  <c r="J24" i="47"/>
  <c r="I24" i="47"/>
  <c r="H24" i="47"/>
  <c r="G24" i="47"/>
  <c r="J22" i="47"/>
  <c r="I22" i="47"/>
  <c r="H22" i="47"/>
  <c r="G22" i="47"/>
  <c r="F30" i="47"/>
  <c r="F28" i="47"/>
  <c r="F24" i="47"/>
  <c r="K24" i="47" s="1"/>
  <c r="F22" i="47"/>
  <c r="K22" i="47" s="1"/>
  <c r="F20" i="46"/>
  <c r="J23" i="46"/>
  <c r="I23" i="46"/>
  <c r="H23" i="46"/>
  <c r="G23" i="46"/>
  <c r="J20" i="46"/>
  <c r="I20" i="46"/>
  <c r="H20" i="46"/>
  <c r="G20" i="46"/>
  <c r="F23" i="46"/>
  <c r="J23" i="45"/>
  <c r="I23" i="45"/>
  <c r="H23" i="45"/>
  <c r="G23" i="45"/>
  <c r="J20" i="45"/>
  <c r="I20" i="45"/>
  <c r="H20" i="45"/>
  <c r="G20" i="45"/>
  <c r="F23" i="45"/>
  <c r="F20" i="45"/>
  <c r="J23" i="44"/>
  <c r="I23" i="44"/>
  <c r="H23" i="44"/>
  <c r="G23" i="44"/>
  <c r="J20" i="44"/>
  <c r="I20" i="44"/>
  <c r="H20" i="44"/>
  <c r="G20" i="44"/>
  <c r="F23" i="44"/>
  <c r="F20" i="44"/>
  <c r="J23" i="43"/>
  <c r="I23" i="43"/>
  <c r="H23" i="43"/>
  <c r="G23" i="43"/>
  <c r="F23" i="43"/>
  <c r="J20" i="43"/>
  <c r="I20" i="43"/>
  <c r="H20" i="43"/>
  <c r="G20" i="43"/>
  <c r="F20" i="43"/>
  <c r="J23" i="42"/>
  <c r="I23" i="42"/>
  <c r="H23" i="42"/>
  <c r="G23" i="42"/>
  <c r="F23" i="42"/>
  <c r="K22" i="4" l="1"/>
  <c r="J22" i="4"/>
  <c r="I22" i="4"/>
  <c r="H22" i="4"/>
  <c r="G22" i="4"/>
  <c r="G23" i="4"/>
  <c r="AR57" i="40" l="1"/>
  <c r="AQ57" i="40"/>
  <c r="AR32" i="40"/>
  <c r="AQ32" i="40"/>
  <c r="AR15" i="40"/>
  <c r="AQ15" i="40"/>
  <c r="D110" i="34" l="1"/>
  <c r="I16" i="43" l="1"/>
  <c r="J16" i="43"/>
  <c r="I16" i="44"/>
  <c r="I16" i="45"/>
  <c r="I16" i="46" l="1"/>
  <c r="J16" i="46"/>
  <c r="J20" i="47"/>
  <c r="J26" i="47"/>
  <c r="I16" i="49"/>
  <c r="J16" i="49"/>
  <c r="I16" i="51"/>
  <c r="I16" i="52"/>
  <c r="J16" i="52"/>
  <c r="I24" i="53" l="1"/>
  <c r="L19" i="54"/>
  <c r="H16" i="52"/>
  <c r="G16" i="52"/>
  <c r="F16" i="52"/>
  <c r="K16" i="52" s="1"/>
  <c r="N16" i="52" s="1" a="1"/>
  <c r="N16" i="52" s="1"/>
  <c r="H16" i="51" l="1"/>
  <c r="G16" i="51"/>
  <c r="F16" i="51"/>
  <c r="O16" i="49"/>
  <c r="AQ38" i="40" s="1"/>
  <c r="W16" i="49"/>
  <c r="W17" i="49"/>
  <c r="W18" i="49"/>
  <c r="W19" i="49"/>
  <c r="W20" i="49"/>
  <c r="W21" i="49"/>
  <c r="W22" i="49"/>
  <c r="W23" i="49"/>
  <c r="W24" i="49"/>
  <c r="H16" i="49"/>
  <c r="G16" i="49"/>
  <c r="F16" i="49"/>
  <c r="K16" i="49" s="1"/>
  <c r="N16" i="49" s="1" a="1"/>
  <c r="N16" i="49" s="1"/>
  <c r="I26" i="47"/>
  <c r="H26" i="47"/>
  <c r="G26" i="47"/>
  <c r="F26" i="47"/>
  <c r="K26" i="47" s="1"/>
  <c r="N26" i="47" s="1" a="1"/>
  <c r="N26" i="47" s="1"/>
  <c r="I20" i="47"/>
  <c r="H20" i="47"/>
  <c r="G20" i="47"/>
  <c r="F20" i="47"/>
  <c r="K20" i="47" s="1"/>
  <c r="N20" i="47" s="1" a="1"/>
  <c r="N20" i="47" s="1"/>
  <c r="H16" i="46"/>
  <c r="G16" i="46"/>
  <c r="F16" i="46"/>
  <c r="K16" i="46" s="1"/>
  <c r="N16" i="46" s="1" a="1"/>
  <c r="N16" i="46" s="1"/>
  <c r="H16" i="45"/>
  <c r="G16" i="45"/>
  <c r="F16" i="45"/>
  <c r="H16" i="44"/>
  <c r="G16" i="44"/>
  <c r="H16" i="43"/>
  <c r="G16" i="43"/>
  <c r="F16" i="43"/>
  <c r="K16" i="43" s="1"/>
  <c r="N16" i="43" s="1" a="1"/>
  <c r="N16" i="43" s="1"/>
  <c r="D16" i="63" l="1"/>
  <c r="S104" i="60" l="1"/>
  <c r="S103" i="60"/>
  <c r="S102" i="60"/>
  <c r="S101" i="60"/>
  <c r="S100" i="60"/>
  <c r="S99" i="60"/>
  <c r="S98" i="60"/>
  <c r="S97" i="60"/>
  <c r="S96" i="60"/>
  <c r="S95" i="60"/>
  <c r="S94" i="60"/>
  <c r="S93" i="60"/>
  <c r="F3" i="39" l="1"/>
  <c r="H23" i="63" l="1"/>
  <c r="H22" i="63"/>
  <c r="H21" i="63"/>
  <c r="H20" i="63"/>
  <c r="H19" i="63"/>
  <c r="H18" i="63"/>
  <c r="H17" i="63"/>
  <c r="H16" i="63"/>
  <c r="H15" i="63"/>
  <c r="H14" i="63"/>
  <c r="H10" i="63"/>
  <c r="G23" i="63"/>
  <c r="G22" i="63"/>
  <c r="G21" i="63"/>
  <c r="G16" i="63"/>
  <c r="D10" i="39" l="1"/>
  <c r="E10" i="39" s="1"/>
  <c r="F10" i="39" s="1"/>
  <c r="G10" i="39" s="1"/>
  <c r="H10" i="39" s="1"/>
  <c r="E11" i="34"/>
  <c r="F11" i="34" s="1"/>
  <c r="G11" i="34" s="1"/>
  <c r="H11" i="34" s="1"/>
  <c r="F50" i="34" l="1"/>
  <c r="I17" i="4" l="1"/>
  <c r="H17" i="4"/>
  <c r="G17" i="4"/>
  <c r="I42" i="39" l="1"/>
  <c r="B3" i="82" l="1"/>
  <c r="H42" i="39"/>
  <c r="G42" i="39" s="1"/>
  <c r="F42" i="39" s="1"/>
  <c r="E42" i="39" s="1"/>
  <c r="D42" i="39" s="1"/>
  <c r="H23" i="39"/>
  <c r="G23" i="39" s="1"/>
  <c r="F23" i="39" s="1"/>
  <c r="E23" i="39" s="1"/>
  <c r="D23" i="39" s="1"/>
  <c r="H32" i="39"/>
  <c r="G32" i="39" s="1"/>
  <c r="F32" i="39" s="1"/>
  <c r="E32" i="39" s="1"/>
  <c r="D32" i="39" s="1"/>
  <c r="D18" i="39"/>
  <c r="D19" i="39"/>
  <c r="F23" i="41" s="1"/>
  <c r="D105" i="34"/>
  <c r="D107" i="34"/>
  <c r="D108" i="34"/>
  <c r="D53" i="34"/>
  <c r="E53" i="34"/>
  <c r="D30" i="34"/>
  <c r="D33" i="34"/>
  <c r="D37" i="34"/>
  <c r="D50" i="34"/>
  <c r="D54" i="34" s="1"/>
  <c r="D21" i="34"/>
  <c r="E21" i="34"/>
  <c r="D22" i="34"/>
  <c r="E22" i="34"/>
  <c r="F21" i="41" l="1"/>
  <c r="F25" i="41" s="1"/>
  <c r="F20" i="42"/>
  <c r="D20" i="39"/>
  <c r="D23" i="34"/>
  <c r="E23" i="34"/>
  <c r="D109" i="34"/>
  <c r="D55" i="34" l="1"/>
  <c r="F23" i="12"/>
  <c r="F16" i="12" s="1"/>
  <c r="F13" i="1"/>
  <c r="F14" i="6"/>
  <c r="F14" i="7"/>
  <c r="E39" i="39" l="1"/>
  <c r="E18" i="39" l="1"/>
  <c r="E19" i="39"/>
  <c r="G23" i="41" s="1"/>
  <c r="G20" i="42" l="1"/>
  <c r="G21" i="41"/>
  <c r="G25" i="41" s="1"/>
  <c r="E20" i="39"/>
  <c r="F18" i="39" l="1"/>
  <c r="G18" i="39"/>
  <c r="G19" i="39"/>
  <c r="I23" i="41" s="1"/>
  <c r="H19" i="39"/>
  <c r="J23" i="41" s="1"/>
  <c r="H18" i="39"/>
  <c r="I20" i="42" l="1"/>
  <c r="I21" i="41"/>
  <c r="I25" i="41" s="1"/>
  <c r="J20" i="42"/>
  <c r="L20" i="42" s="1"/>
  <c r="J21" i="41"/>
  <c r="J25" i="41" s="1"/>
  <c r="H20" i="42"/>
  <c r="H21" i="41"/>
  <c r="F19" i="39"/>
  <c r="H23" i="41" s="1"/>
  <c r="H25" i="41" l="1"/>
  <c r="E37" i="34"/>
  <c r="F37" i="34"/>
  <c r="E30" i="34"/>
  <c r="F30" i="34"/>
  <c r="E33" i="34"/>
  <c r="F33" i="34"/>
  <c r="F21" i="34"/>
  <c r="F22" i="34"/>
  <c r="F23" i="34" l="1"/>
  <c r="E50" i="34" l="1"/>
  <c r="E54" i="34" s="1"/>
  <c r="E55" i="34" s="1"/>
  <c r="F54" i="34" l="1"/>
  <c r="F55" i="34" l="1"/>
  <c r="D1" i="54" l="1"/>
  <c r="D1" i="53"/>
  <c r="D1" i="52"/>
  <c r="D1" i="51"/>
  <c r="D1" i="50"/>
  <c r="D1" i="49"/>
  <c r="D1" i="47"/>
  <c r="D1" i="46"/>
  <c r="D1" i="45"/>
  <c r="D1" i="44"/>
  <c r="D1" i="43"/>
  <c r="D1" i="42"/>
  <c r="D1" i="41"/>
  <c r="J17" i="4" l="1"/>
  <c r="D58" i="34" l="1"/>
  <c r="D26" i="34"/>
  <c r="I18" i="11"/>
  <c r="G30" i="34"/>
  <c r="G33" i="34"/>
  <c r="G37" i="34"/>
  <c r="G50" i="34"/>
  <c r="G54" i="34" s="1"/>
  <c r="G53" i="34"/>
  <c r="G22" i="34"/>
  <c r="G21" i="34"/>
  <c r="E26" i="34" l="1"/>
  <c r="E58" i="34"/>
  <c r="G55" i="34"/>
  <c r="G23" i="34"/>
  <c r="H37" i="34"/>
  <c r="F58" i="34" l="1"/>
  <c r="F26" i="34"/>
  <c r="H30" i="34"/>
  <c r="H33" i="34"/>
  <c r="G58" i="34" l="1"/>
  <c r="G26" i="34"/>
  <c r="K27" i="4"/>
  <c r="J13" i="11" l="1"/>
  <c r="H58" i="34"/>
  <c r="H26" i="34"/>
  <c r="H50" i="34" l="1"/>
  <c r="H54" i="34" s="1"/>
  <c r="W16" i="6" l="1"/>
  <c r="W15" i="1"/>
  <c r="Y25" i="18" l="1"/>
  <c r="Y24" i="18"/>
  <c r="W24" i="18"/>
  <c r="Y23" i="18"/>
  <c r="W23" i="18"/>
  <c r="Y22" i="18"/>
  <c r="W22" i="18"/>
  <c r="Y21" i="18"/>
  <c r="W21" i="18"/>
  <c r="Y20" i="18"/>
  <c r="W20" i="18"/>
  <c r="Y19" i="18"/>
  <c r="W19" i="18"/>
  <c r="Y18" i="18"/>
  <c r="W18" i="18"/>
  <c r="Y17" i="18"/>
  <c r="W17" i="18"/>
  <c r="W16" i="18"/>
  <c r="AC25" i="4"/>
  <c r="AC24" i="4"/>
  <c r="AA24" i="4"/>
  <c r="AC23" i="4"/>
  <c r="AA23" i="4"/>
  <c r="AC22" i="4"/>
  <c r="AA22" i="4"/>
  <c r="AC21" i="4"/>
  <c r="AA21" i="4"/>
  <c r="AC20" i="4"/>
  <c r="AA20" i="4"/>
  <c r="AC19" i="4"/>
  <c r="AA19" i="4"/>
  <c r="AC18" i="4"/>
  <c r="AA18" i="4"/>
  <c r="AC17" i="4"/>
  <c r="AA17" i="4"/>
  <c r="AA16" i="4"/>
  <c r="Z25" i="4"/>
  <c r="Z24" i="4"/>
  <c r="X24" i="4"/>
  <c r="Z23" i="4"/>
  <c r="X23" i="4"/>
  <c r="Z22" i="4"/>
  <c r="X22" i="4"/>
  <c r="Z21" i="4"/>
  <c r="X21" i="4"/>
  <c r="Z20" i="4"/>
  <c r="X20" i="4"/>
  <c r="Z19" i="4"/>
  <c r="X19" i="4"/>
  <c r="Z18" i="4"/>
  <c r="X18" i="4"/>
  <c r="Z17" i="4"/>
  <c r="X17" i="4"/>
  <c r="X16" i="4"/>
  <c r="Y25" i="8"/>
  <c r="Y24" i="8"/>
  <c r="W24" i="8"/>
  <c r="Y23" i="8"/>
  <c r="W23" i="8"/>
  <c r="Y22" i="8"/>
  <c r="W22" i="8"/>
  <c r="Y21" i="8"/>
  <c r="W21" i="8"/>
  <c r="Y20" i="8"/>
  <c r="W20" i="8"/>
  <c r="Y19" i="8"/>
  <c r="W19" i="8"/>
  <c r="Y18" i="8"/>
  <c r="W18" i="8"/>
  <c r="Y17" i="8"/>
  <c r="W17" i="8"/>
  <c r="W16" i="8"/>
  <c r="Y25" i="7"/>
  <c r="Y24" i="7"/>
  <c r="W24" i="7"/>
  <c r="Y23" i="7"/>
  <c r="W23" i="7"/>
  <c r="Y22" i="7"/>
  <c r="W22" i="7"/>
  <c r="Y21" i="7"/>
  <c r="W21" i="7"/>
  <c r="Y20" i="7"/>
  <c r="W20" i="7"/>
  <c r="Y19" i="7"/>
  <c r="W19" i="7"/>
  <c r="Y18" i="7"/>
  <c r="W18" i="7"/>
  <c r="Y17" i="7"/>
  <c r="W17" i="7"/>
  <c r="W16" i="7"/>
  <c r="Y25" i="6"/>
  <c r="Y24" i="6"/>
  <c r="W24" i="6"/>
  <c r="Y23" i="6"/>
  <c r="W23" i="6"/>
  <c r="Y22" i="6"/>
  <c r="W22" i="6"/>
  <c r="Y21" i="6"/>
  <c r="W21" i="6"/>
  <c r="Y20" i="6"/>
  <c r="W20" i="6"/>
  <c r="Y19" i="6"/>
  <c r="W19" i="6"/>
  <c r="Y18" i="6"/>
  <c r="W18" i="6"/>
  <c r="Y17" i="6"/>
  <c r="W17" i="6"/>
  <c r="W23" i="1"/>
  <c r="W22" i="1"/>
  <c r="W21" i="1"/>
  <c r="W20" i="1"/>
  <c r="W19" i="1"/>
  <c r="W18" i="1"/>
  <c r="W17" i="1"/>
  <c r="Y24" i="1"/>
  <c r="Y23" i="1"/>
  <c r="Y22" i="1"/>
  <c r="Y21" i="1"/>
  <c r="Y20" i="1"/>
  <c r="Y19" i="1"/>
  <c r="Y18" i="1"/>
  <c r="Y17" i="1"/>
  <c r="Y16" i="1"/>
  <c r="W16" i="1"/>
  <c r="W26" i="54"/>
  <c r="W25" i="54"/>
  <c r="U25" i="54"/>
  <c r="W24" i="54"/>
  <c r="U24" i="54"/>
  <c r="W23" i="54"/>
  <c r="U23" i="54"/>
  <c r="W22" i="54"/>
  <c r="U22" i="54"/>
  <c r="W21" i="54"/>
  <c r="U21" i="54"/>
  <c r="W20" i="54"/>
  <c r="U20" i="54"/>
  <c r="W19" i="54"/>
  <c r="U19" i="54"/>
  <c r="W18" i="54"/>
  <c r="U18" i="54"/>
  <c r="U17" i="54"/>
  <c r="AB26" i="53"/>
  <c r="AB25" i="53"/>
  <c r="Z25" i="53"/>
  <c r="AB24" i="53"/>
  <c r="Z24" i="53"/>
  <c r="AB23" i="53"/>
  <c r="Z23" i="53"/>
  <c r="AB22" i="53"/>
  <c r="Z22" i="53"/>
  <c r="AB21" i="53"/>
  <c r="Z21" i="53"/>
  <c r="AB20" i="53"/>
  <c r="Z20" i="53"/>
  <c r="AB19" i="53"/>
  <c r="Z19" i="53"/>
  <c r="AB18" i="53"/>
  <c r="Z18" i="53"/>
  <c r="Z17" i="53"/>
  <c r="Y26" i="53"/>
  <c r="Y25" i="53"/>
  <c r="W25" i="53"/>
  <c r="Y24" i="53"/>
  <c r="W24" i="53"/>
  <c r="Y23" i="53"/>
  <c r="W23" i="53"/>
  <c r="Y22" i="53"/>
  <c r="W22" i="53"/>
  <c r="Y21" i="53"/>
  <c r="W21" i="53"/>
  <c r="Y20" i="53"/>
  <c r="W20" i="53"/>
  <c r="Y19" i="53"/>
  <c r="W19" i="53"/>
  <c r="Y18" i="53"/>
  <c r="W18" i="53"/>
  <c r="W17" i="53"/>
  <c r="Y25" i="52"/>
  <c r="Y24" i="52"/>
  <c r="W24" i="52"/>
  <c r="Y23" i="52"/>
  <c r="W23" i="52"/>
  <c r="Y22" i="52"/>
  <c r="W22" i="52"/>
  <c r="Y21" i="52"/>
  <c r="W21" i="52"/>
  <c r="Y20" i="52"/>
  <c r="W20" i="52"/>
  <c r="Y19" i="52"/>
  <c r="W19" i="52"/>
  <c r="Y18" i="52"/>
  <c r="W18" i="52"/>
  <c r="Y17" i="52"/>
  <c r="W17" i="52"/>
  <c r="W16" i="52"/>
  <c r="Y25" i="51"/>
  <c r="Y24" i="51"/>
  <c r="W24" i="51"/>
  <c r="Y23" i="51"/>
  <c r="W23" i="51"/>
  <c r="Y22" i="51"/>
  <c r="W22" i="51"/>
  <c r="Y21" i="51"/>
  <c r="W21" i="51"/>
  <c r="Y20" i="51"/>
  <c r="W20" i="51"/>
  <c r="Y19" i="51"/>
  <c r="W19" i="51"/>
  <c r="Y18" i="51"/>
  <c r="W18" i="51"/>
  <c r="Y17" i="51"/>
  <c r="W17" i="51"/>
  <c r="W16" i="51"/>
  <c r="Y25" i="49"/>
  <c r="Y24" i="49"/>
  <c r="Y23" i="49"/>
  <c r="Y22" i="49"/>
  <c r="Y21" i="49"/>
  <c r="Y20" i="49"/>
  <c r="Y19" i="49"/>
  <c r="Y18" i="49"/>
  <c r="Y17" i="49"/>
  <c r="AB27" i="50"/>
  <c r="AB26" i="50"/>
  <c r="Z26" i="50"/>
  <c r="AB25" i="50"/>
  <c r="Z25" i="50"/>
  <c r="AB24" i="50"/>
  <c r="Z24" i="50"/>
  <c r="AB23" i="50"/>
  <c r="Z23" i="50"/>
  <c r="AB22" i="50"/>
  <c r="Z22" i="50"/>
  <c r="AB21" i="50"/>
  <c r="Z21" i="50"/>
  <c r="AB20" i="50"/>
  <c r="Z20" i="50"/>
  <c r="AB19" i="50"/>
  <c r="Z19" i="50"/>
  <c r="Z18" i="50"/>
  <c r="Y27" i="50"/>
  <c r="Y26" i="50"/>
  <c r="W26" i="50"/>
  <c r="Y25" i="50"/>
  <c r="W25" i="50"/>
  <c r="Y24" i="50"/>
  <c r="W24" i="50"/>
  <c r="Y23" i="50"/>
  <c r="W23" i="50"/>
  <c r="Y22" i="50"/>
  <c r="W22" i="50"/>
  <c r="Y21" i="50"/>
  <c r="W21" i="50"/>
  <c r="Y20" i="50"/>
  <c r="W20" i="50"/>
  <c r="Y19" i="50"/>
  <c r="W19" i="50"/>
  <c r="W18" i="50"/>
  <c r="AB29" i="47"/>
  <c r="AB28" i="47"/>
  <c r="AB27" i="47"/>
  <c r="AB26" i="47"/>
  <c r="AB25" i="47"/>
  <c r="AB24" i="47"/>
  <c r="AB23" i="47"/>
  <c r="AB22" i="47"/>
  <c r="AB21" i="47"/>
  <c r="Z28" i="47"/>
  <c r="Z27" i="47"/>
  <c r="Z26" i="47"/>
  <c r="Z25" i="47"/>
  <c r="Z24" i="47"/>
  <c r="Z23" i="47"/>
  <c r="Z22" i="47"/>
  <c r="Z21" i="47"/>
  <c r="Z20" i="47"/>
  <c r="Y29" i="47"/>
  <c r="Y28" i="47"/>
  <c r="Y27" i="47"/>
  <c r="Y26" i="47"/>
  <c r="Y25" i="47"/>
  <c r="Y24" i="47"/>
  <c r="Y23" i="47"/>
  <c r="Y22" i="47"/>
  <c r="Y21" i="47"/>
  <c r="W28" i="47"/>
  <c r="W27" i="47"/>
  <c r="W26" i="47"/>
  <c r="W25" i="47"/>
  <c r="W24" i="47"/>
  <c r="W23" i="47"/>
  <c r="W22" i="47"/>
  <c r="W21" i="47"/>
  <c r="W20" i="47"/>
  <c r="Y25" i="46"/>
  <c r="Y24" i="46" l="1"/>
  <c r="Y23" i="46"/>
  <c r="Y22" i="46"/>
  <c r="Y21" i="46"/>
  <c r="Y20" i="46"/>
  <c r="Y19" i="46"/>
  <c r="Y18" i="46"/>
  <c r="Y17" i="46"/>
  <c r="W24" i="46"/>
  <c r="W23" i="46"/>
  <c r="W22" i="46"/>
  <c r="W21" i="46"/>
  <c r="W20" i="46"/>
  <c r="W19" i="46"/>
  <c r="W18" i="46"/>
  <c r="W17" i="46"/>
  <c r="W16" i="46"/>
  <c r="Y25" i="45"/>
  <c r="Y24" i="45"/>
  <c r="Y23" i="45"/>
  <c r="Y22" i="45"/>
  <c r="Y21" i="45"/>
  <c r="Y20" i="45"/>
  <c r="Y19" i="45"/>
  <c r="Y18" i="45"/>
  <c r="Y17" i="45"/>
  <c r="W24" i="45"/>
  <c r="W23" i="45"/>
  <c r="W22" i="45"/>
  <c r="W21" i="45"/>
  <c r="W20" i="45"/>
  <c r="W19" i="45"/>
  <c r="O16" i="46" l="1"/>
  <c r="AQ29" i="40" s="1"/>
  <c r="W18" i="45"/>
  <c r="W17" i="45"/>
  <c r="W16" i="45"/>
  <c r="Y25" i="44"/>
  <c r="Y24" i="44"/>
  <c r="Y23" i="44"/>
  <c r="Y22" i="44"/>
  <c r="Y21" i="44"/>
  <c r="Y20" i="44"/>
  <c r="Y19" i="44"/>
  <c r="Y18" i="44"/>
  <c r="Y17" i="44"/>
  <c r="W24" i="44"/>
  <c r="W23" i="44"/>
  <c r="W22" i="44"/>
  <c r="W21" i="44"/>
  <c r="W20" i="44"/>
  <c r="W19" i="44"/>
  <c r="W18" i="44"/>
  <c r="W17" i="44"/>
  <c r="W16" i="44"/>
  <c r="Y25" i="43"/>
  <c r="Y24" i="43"/>
  <c r="Y23" i="43"/>
  <c r="Y22" i="43"/>
  <c r="Y21" i="43"/>
  <c r="Y20" i="43"/>
  <c r="Y19" i="43"/>
  <c r="Y18" i="43"/>
  <c r="Y17" i="43"/>
  <c r="W24" i="43"/>
  <c r="W23" i="43"/>
  <c r="W22" i="43"/>
  <c r="W21" i="43"/>
  <c r="W20" i="43"/>
  <c r="W19" i="43"/>
  <c r="W18" i="43"/>
  <c r="W17" i="43"/>
  <c r="W16" i="43"/>
  <c r="Y25" i="42"/>
  <c r="Y24" i="42"/>
  <c r="Y23" i="42"/>
  <c r="Y22" i="42"/>
  <c r="Y21" i="42"/>
  <c r="Y20" i="42"/>
  <c r="Y19" i="42"/>
  <c r="Y18" i="42"/>
  <c r="Y17" i="42"/>
  <c r="W24" i="42"/>
  <c r="W23" i="42"/>
  <c r="W22" i="42"/>
  <c r="W21" i="42"/>
  <c r="W20" i="42"/>
  <c r="W19" i="42"/>
  <c r="W18" i="42"/>
  <c r="W17" i="42"/>
  <c r="W16" i="42"/>
  <c r="W25" i="41"/>
  <c r="W24" i="41"/>
  <c r="W23" i="41"/>
  <c r="W22" i="41"/>
  <c r="W21" i="41"/>
  <c r="W20" i="41"/>
  <c r="W19" i="41"/>
  <c r="Y26" i="41"/>
  <c r="Y25" i="41"/>
  <c r="Y24" i="41"/>
  <c r="Y23" i="41"/>
  <c r="Y22" i="41"/>
  <c r="Y21" i="41"/>
  <c r="Y20" i="41"/>
  <c r="Y19" i="41"/>
  <c r="Y18" i="41"/>
  <c r="W18" i="41"/>
  <c r="D15" i="63" l="1"/>
  <c r="W17" i="41"/>
  <c r="J24" i="7" l="1"/>
  <c r="J21" i="54" l="1"/>
  <c r="F13" i="54" l="1"/>
  <c r="F14" i="8"/>
  <c r="F13" i="53"/>
  <c r="F13" i="49"/>
  <c r="F13" i="15"/>
  <c r="F13" i="18"/>
  <c r="F13" i="42"/>
  <c r="F14" i="12"/>
  <c r="F15" i="41"/>
  <c r="F13" i="11"/>
  <c r="G13" i="4"/>
  <c r="O8" i="5"/>
  <c r="AG8" i="5" s="1"/>
  <c r="K13" i="11" l="1"/>
  <c r="O11" i="40"/>
  <c r="AJ11" i="40" s="1"/>
  <c r="Z1" i="86" l="1"/>
  <c r="A1" i="83"/>
  <c r="Z1" i="85"/>
  <c r="A1" i="82"/>
  <c r="F13" i="52"/>
  <c r="F13" i="43"/>
  <c r="F13" i="44"/>
  <c r="F13" i="51"/>
  <c r="R11" i="40"/>
  <c r="R35" i="40" s="1"/>
  <c r="O62" i="40"/>
  <c r="AJ62" i="40" s="1"/>
  <c r="O20" i="40"/>
  <c r="O35" i="40"/>
  <c r="AJ35" i="40" s="1"/>
  <c r="O42" i="40"/>
  <c r="O53" i="40"/>
  <c r="AJ53" i="40" s="1"/>
  <c r="F14" i="50"/>
  <c r="F17" i="47"/>
  <c r="F13" i="46"/>
  <c r="F13" i="45"/>
  <c r="U11" i="40"/>
  <c r="H13" i="7"/>
  <c r="G13" i="7"/>
  <c r="G13" i="43"/>
  <c r="R20" i="40" l="1"/>
  <c r="AJ20" i="40" s="1"/>
  <c r="R42" i="40"/>
  <c r="AJ42" i="40" s="1"/>
  <c r="R53" i="40"/>
  <c r="R62" i="40"/>
  <c r="G14" i="50"/>
  <c r="G13" i="51"/>
  <c r="G13" i="45"/>
  <c r="G13" i="44"/>
  <c r="G13" i="46"/>
  <c r="G13" i="52"/>
  <c r="G17" i="47"/>
  <c r="H13" i="46"/>
  <c r="G13" i="54"/>
  <c r="G13" i="12"/>
  <c r="G13" i="42"/>
  <c r="G13" i="8"/>
  <c r="G12" i="1"/>
  <c r="G13" i="18"/>
  <c r="G13" i="15"/>
  <c r="G13" i="49"/>
  <c r="R8" i="5"/>
  <c r="G13" i="6"/>
  <c r="H13" i="4"/>
  <c r="G13" i="11"/>
  <c r="G14" i="41"/>
  <c r="G13" i="53"/>
  <c r="H13" i="54"/>
  <c r="H13" i="8"/>
  <c r="H12" i="1"/>
  <c r="H13" i="18"/>
  <c r="H13" i="15"/>
  <c r="H13" i="49"/>
  <c r="U8" i="5"/>
  <c r="H13" i="6"/>
  <c r="I13" i="4"/>
  <c r="H13" i="11"/>
  <c r="H14" i="41"/>
  <c r="H13" i="53"/>
  <c r="H13" i="12"/>
  <c r="H13" i="42"/>
  <c r="U62" i="40"/>
  <c r="U42" i="40"/>
  <c r="U20" i="40"/>
  <c r="U53" i="40"/>
  <c r="U35" i="40"/>
  <c r="X11" i="40"/>
  <c r="B2" i="83" l="1"/>
  <c r="B57" i="39"/>
  <c r="I13" i="7"/>
  <c r="H14" i="50"/>
  <c r="H17" i="47"/>
  <c r="H13" i="43"/>
  <c r="H13" i="51"/>
  <c r="H13" i="45"/>
  <c r="H13" i="52"/>
  <c r="H13" i="44"/>
  <c r="I13" i="54"/>
  <c r="I12" i="1"/>
  <c r="I13" i="18"/>
  <c r="I13" i="15"/>
  <c r="I13" i="49"/>
  <c r="X8" i="5"/>
  <c r="I13" i="6"/>
  <c r="J13" i="4"/>
  <c r="I13" i="11"/>
  <c r="I14" i="41"/>
  <c r="I13" i="53"/>
  <c r="I13" i="12"/>
  <c r="I13" i="42"/>
  <c r="I13" i="8"/>
  <c r="I13" i="43"/>
  <c r="I17" i="47"/>
  <c r="I13" i="44"/>
  <c r="I13" i="51"/>
  <c r="I13" i="45"/>
  <c r="I14" i="50"/>
  <c r="AA11" i="40"/>
  <c r="AG11" i="40" s="1"/>
  <c r="I13" i="46"/>
  <c r="I13" i="52"/>
  <c r="X62" i="40"/>
  <c r="X42" i="40"/>
  <c r="X20" i="40"/>
  <c r="X53" i="40"/>
  <c r="X35" i="40"/>
  <c r="J13" i="54" l="1"/>
  <c r="K13" i="54" s="1"/>
  <c r="AA8" i="5"/>
  <c r="AD8" i="5" s="1"/>
  <c r="J12" i="1"/>
  <c r="K12" i="1" s="1"/>
  <c r="K13" i="4"/>
  <c r="L13" i="4" s="1"/>
  <c r="J13" i="15"/>
  <c r="K13" i="15" s="1"/>
  <c r="J13" i="53"/>
  <c r="K13" i="53" s="1"/>
  <c r="J13" i="6"/>
  <c r="K13" i="6" s="1"/>
  <c r="J14" i="41"/>
  <c r="K14" i="41" s="1"/>
  <c r="J13" i="7"/>
  <c r="K13" i="7" s="1"/>
  <c r="J13" i="12"/>
  <c r="K13" i="12" s="1"/>
  <c r="J13" i="42"/>
  <c r="K13" i="42" s="1"/>
  <c r="J13" i="8"/>
  <c r="K13" i="8" s="1"/>
  <c r="J13" i="18"/>
  <c r="K13" i="18" s="1"/>
  <c r="J13" i="49"/>
  <c r="K13" i="49" s="1"/>
  <c r="AA53" i="40"/>
  <c r="AG53" i="40" s="1"/>
  <c r="AA35" i="40"/>
  <c r="AG35" i="40" s="1"/>
  <c r="AA62" i="40"/>
  <c r="AG62" i="40" s="1"/>
  <c r="AA42" i="40"/>
  <c r="AA20" i="40"/>
  <c r="AD11" i="40"/>
  <c r="J13" i="44"/>
  <c r="K13" i="44" s="1"/>
  <c r="J13" i="51"/>
  <c r="K13" i="51" s="1"/>
  <c r="J13" i="45"/>
  <c r="K13" i="45" s="1"/>
  <c r="J14" i="50"/>
  <c r="K14" i="50" s="1"/>
  <c r="J13" i="46"/>
  <c r="K13" i="46" s="1"/>
  <c r="J13" i="52"/>
  <c r="K13" i="52" s="1"/>
  <c r="J13" i="43"/>
  <c r="K13" i="43" s="1"/>
  <c r="J17" i="47"/>
  <c r="K17" i="47" s="1"/>
  <c r="J84" i="60"/>
  <c r="C84" i="60"/>
  <c r="L84" i="60" l="1"/>
  <c r="E84" i="60"/>
  <c r="AD35" i="40"/>
  <c r="AD53" i="40"/>
  <c r="AD62" i="40"/>
  <c r="AD42" i="40"/>
  <c r="AG42" i="40" s="1"/>
  <c r="AD20" i="40"/>
  <c r="AG20" i="40" s="1"/>
  <c r="H39" i="39" l="1"/>
  <c r="G39" i="39"/>
  <c r="F39" i="39"/>
  <c r="D39" i="39"/>
  <c r="F20" i="39" l="1"/>
  <c r="H20" i="39"/>
  <c r="H53" i="34"/>
  <c r="J23" i="12" s="1"/>
  <c r="J16" i="12" s="1"/>
  <c r="H22" i="34"/>
  <c r="H21" i="34"/>
  <c r="K16" i="12" l="1"/>
  <c r="L16" i="12"/>
  <c r="N16" i="12" s="1" a="1"/>
  <c r="N16" i="12" s="1"/>
  <c r="J24" i="11"/>
  <c r="J27" i="4"/>
  <c r="I27" i="4"/>
  <c r="G27" i="4"/>
  <c r="H27" i="4"/>
  <c r="I24" i="7"/>
  <c r="G24" i="7"/>
  <c r="H24" i="7"/>
  <c r="F24" i="7"/>
  <c r="I20" i="11"/>
  <c r="I22" i="11" s="1"/>
  <c r="K28" i="4"/>
  <c r="H23" i="34"/>
  <c r="H55" i="34"/>
  <c r="P26" i="4" l="1"/>
  <c r="AN24" i="5" s="1"/>
  <c r="L24" i="7"/>
  <c r="K24" i="7"/>
  <c r="I28" i="4"/>
  <c r="J28" i="4"/>
  <c r="H28" i="4"/>
  <c r="G28" i="4"/>
  <c r="L26" i="4" s="1"/>
  <c r="K17" i="4"/>
  <c r="I21" i="63" l="1"/>
  <c r="R16" i="53" l="1"/>
  <c r="M17" i="53" s="1"/>
  <c r="J20" i="7" l="1"/>
  <c r="J22" i="7"/>
  <c r="F3" i="40" l="1"/>
  <c r="F1" i="5" l="1"/>
  <c r="F1" i="40"/>
  <c r="D2" i="54"/>
  <c r="D2" i="53"/>
  <c r="D2" i="52"/>
  <c r="D2" i="51"/>
  <c r="D2" i="50"/>
  <c r="D2" i="49"/>
  <c r="D2" i="47"/>
  <c r="D2" i="46"/>
  <c r="D2" i="45"/>
  <c r="D2" i="44"/>
  <c r="D2" i="43"/>
  <c r="D2" i="42"/>
  <c r="D2" i="41"/>
  <c r="D1" i="15"/>
  <c r="D1" i="18"/>
  <c r="D1" i="12"/>
  <c r="D1" i="11"/>
  <c r="D1" i="4"/>
  <c r="D1" i="8"/>
  <c r="D1" i="7"/>
  <c r="D1" i="6"/>
  <c r="D1" i="1"/>
  <c r="BW59" i="40" l="1"/>
  <c r="BW57" i="40"/>
  <c r="BW55" i="40"/>
  <c r="BW53" i="40"/>
  <c r="BW51" i="40"/>
  <c r="BW49" i="40"/>
  <c r="BW47" i="40"/>
  <c r="BM59" i="40"/>
  <c r="BM57" i="40"/>
  <c r="BM55" i="40"/>
  <c r="BM53" i="40"/>
  <c r="BM51" i="40"/>
  <c r="BM49" i="40"/>
  <c r="BM47" i="40"/>
  <c r="AW59" i="40"/>
  <c r="AW57" i="40"/>
  <c r="AW55" i="40"/>
  <c r="AW53" i="40"/>
  <c r="AW51" i="40"/>
  <c r="AW49" i="40"/>
  <c r="AW47" i="40"/>
  <c r="J23" i="6" l="1"/>
  <c r="J26" i="53" l="1"/>
  <c r="K20" i="51" l="1"/>
  <c r="J16" i="51" l="1"/>
  <c r="K16" i="51" s="1"/>
  <c r="N16" i="51" s="1" a="1"/>
  <c r="N16" i="51" s="1"/>
  <c r="G50" i="60"/>
  <c r="O16" i="51" l="1"/>
  <c r="AQ47" i="40" s="1"/>
  <c r="G47" i="60"/>
  <c r="L18" i="12"/>
  <c r="D19" i="63" l="1"/>
  <c r="E19" i="63" s="1"/>
  <c r="E11" i="60" l="1"/>
  <c r="C11" i="60"/>
  <c r="C72" i="60" s="1"/>
  <c r="J95" i="60" l="1"/>
  <c r="E61" i="60"/>
  <c r="E35" i="60"/>
  <c r="C35" i="60"/>
  <c r="C22" i="60"/>
  <c r="C61" i="60"/>
  <c r="E22" i="60"/>
  <c r="E72" i="60"/>
  <c r="J24" i="54"/>
  <c r="J17" i="54" s="1"/>
  <c r="I24" i="54"/>
  <c r="H24" i="54"/>
  <c r="G24" i="54"/>
  <c r="F24" i="54"/>
  <c r="I26" i="53"/>
  <c r="I22" i="53" s="1"/>
  <c r="H26" i="53"/>
  <c r="G26" i="53"/>
  <c r="F26" i="53"/>
  <c r="K26" i="53" s="1"/>
  <c r="J24" i="53"/>
  <c r="J22" i="53" s="1"/>
  <c r="K22" i="53" s="1"/>
  <c r="N22" i="53" s="1" a="1"/>
  <c r="N22" i="53" s="1"/>
  <c r="H24" i="53"/>
  <c r="H22" i="53" s="1"/>
  <c r="G24" i="53"/>
  <c r="G22" i="53" s="1"/>
  <c r="F24" i="53"/>
  <c r="F22" i="53" s="1"/>
  <c r="J21" i="53"/>
  <c r="I21" i="53"/>
  <c r="H21" i="53"/>
  <c r="G21" i="53"/>
  <c r="F21" i="53"/>
  <c r="J19" i="53"/>
  <c r="I19" i="53"/>
  <c r="I17" i="53" s="1"/>
  <c r="H19" i="53"/>
  <c r="H17" i="53" s="1"/>
  <c r="G19" i="53"/>
  <c r="G17" i="53" s="1"/>
  <c r="F19" i="53"/>
  <c r="F17" i="53" l="1"/>
  <c r="J17" i="53"/>
  <c r="K17" i="53" s="1"/>
  <c r="N17" i="53" s="1" a="1"/>
  <c r="N17" i="53" s="1"/>
  <c r="O17" i="53"/>
  <c r="O22" i="53"/>
  <c r="K21" i="53"/>
  <c r="O16" i="43"/>
  <c r="AQ23" i="40" s="1"/>
  <c r="K95" i="60"/>
  <c r="O17" i="54"/>
  <c r="K24" i="54"/>
  <c r="L24" i="54" s="1"/>
  <c r="K19" i="53"/>
  <c r="K24" i="53"/>
  <c r="AQ56" i="40" l="1"/>
  <c r="D21" i="63"/>
  <c r="E21" i="63" s="1"/>
  <c r="AQ58" i="40"/>
  <c r="D22" i="63"/>
  <c r="E22" i="63" s="1"/>
  <c r="AQ65" i="40"/>
  <c r="D23" i="63"/>
  <c r="E23" i="63" s="1"/>
  <c r="AR56" i="40"/>
  <c r="J20" i="18"/>
  <c r="J23" i="18"/>
  <c r="K25" i="4"/>
  <c r="K24" i="4"/>
  <c r="K23" i="4"/>
  <c r="K20" i="4"/>
  <c r="K19" i="4"/>
  <c r="K18" i="4"/>
  <c r="J16" i="18" l="1"/>
  <c r="O16" i="18" s="1"/>
  <c r="AN31" i="5" s="1"/>
  <c r="K21" i="4"/>
  <c r="K16" i="4"/>
  <c r="K15" i="4" l="1"/>
  <c r="M16" i="18"/>
  <c r="P15" i="4"/>
  <c r="AN22" i="5" s="1"/>
  <c r="I23" i="63"/>
  <c r="R16" i="54" s="1"/>
  <c r="M17" i="54" s="1"/>
  <c r="I22" i="63"/>
  <c r="S16" i="53" s="1"/>
  <c r="M22" i="53" s="1"/>
  <c r="I20" i="63"/>
  <c r="R15" i="52" s="1"/>
  <c r="M16" i="52" s="1"/>
  <c r="I18" i="63"/>
  <c r="S17" i="50" s="1"/>
  <c r="M24" i="50" s="1"/>
  <c r="I19" i="63"/>
  <c r="R15" i="51" s="1"/>
  <c r="M16" i="51" s="1"/>
  <c r="I17" i="63"/>
  <c r="R17" i="50" s="1"/>
  <c r="M20" i="50" s="1"/>
  <c r="I16" i="63"/>
  <c r="R15" i="49" s="1"/>
  <c r="M16" i="49" s="1"/>
  <c r="I15" i="63"/>
  <c r="R15" i="46" s="1"/>
  <c r="M16" i="46" s="1"/>
  <c r="I14" i="63"/>
  <c r="R15" i="45" s="1"/>
  <c r="I13" i="63"/>
  <c r="R15" i="44" s="1"/>
  <c r="I10" i="63"/>
  <c r="R15" i="7" s="1"/>
  <c r="M16" i="7" s="1"/>
  <c r="G31" i="60" l="1"/>
  <c r="J93" i="60"/>
  <c r="K93" i="60"/>
  <c r="O16" i="7" l="1"/>
  <c r="AN16" i="5" s="1"/>
  <c r="D10" i="63" l="1"/>
  <c r="E10" i="63" s="1"/>
  <c r="C10" i="63"/>
  <c r="BM61" i="40" l="1"/>
  <c r="J20" i="6"/>
  <c r="J19" i="1"/>
  <c r="M16" i="6" l="1"/>
  <c r="O16" i="6"/>
  <c r="AN14" i="5" s="1"/>
  <c r="BR61" i="40"/>
  <c r="R87" i="60" l="1"/>
  <c r="Q87" i="60"/>
  <c r="CU15" i="40" l="1"/>
  <c r="BW61" i="40" l="1"/>
  <c r="J21" i="1"/>
  <c r="CB61" i="40"/>
  <c r="J23" i="1" l="1"/>
  <c r="M15" i="1" l="1"/>
  <c r="O15" i="1"/>
  <c r="AN12" i="5" s="1"/>
  <c r="C16" i="63"/>
  <c r="K20" i="49"/>
  <c r="L20" i="49" s="1"/>
  <c r="K23" i="51"/>
  <c r="L23" i="51" s="1"/>
  <c r="K20" i="46"/>
  <c r="L20" i="46" s="1"/>
  <c r="J16" i="45"/>
  <c r="J16" i="44"/>
  <c r="M16" i="44" s="1"/>
  <c r="F16" i="44"/>
  <c r="K20" i="43"/>
  <c r="L20" i="43" s="1"/>
  <c r="K23" i="43"/>
  <c r="L23" i="43" s="1"/>
  <c r="J16" i="42"/>
  <c r="K16" i="45" l="1"/>
  <c r="N16" i="45" s="1" a="1"/>
  <c r="N16" i="45" s="1"/>
  <c r="M16" i="45"/>
  <c r="K16" i="44"/>
  <c r="N16" i="44" s="1" a="1"/>
  <c r="N16" i="44" s="1"/>
  <c r="AA25" i="40"/>
  <c r="X25" i="40"/>
  <c r="U51" i="40"/>
  <c r="X27" i="40"/>
  <c r="U33" i="40"/>
  <c r="U25" i="40"/>
  <c r="AA27" i="40"/>
  <c r="X33" i="40"/>
  <c r="X23" i="40"/>
  <c r="O16" i="52"/>
  <c r="X31" i="40"/>
  <c r="U23" i="40"/>
  <c r="U27" i="40"/>
  <c r="X29" i="40"/>
  <c r="U31" i="40"/>
  <c r="X45" i="40"/>
  <c r="X49" i="40"/>
  <c r="X47" i="40"/>
  <c r="O16" i="45"/>
  <c r="AQ27" i="40" s="1"/>
  <c r="U29" i="40"/>
  <c r="AA33" i="40"/>
  <c r="O20" i="47"/>
  <c r="AQ31" i="40" s="1"/>
  <c r="U45" i="40"/>
  <c r="U47" i="40"/>
  <c r="AA31" i="40"/>
  <c r="O24" i="50"/>
  <c r="AQ49" i="40" s="1"/>
  <c r="K23" i="49"/>
  <c r="L23" i="49" s="1"/>
  <c r="K20" i="45"/>
  <c r="L20" i="45" s="1"/>
  <c r="H21" i="54"/>
  <c r="H17" i="54" s="1"/>
  <c r="I21" i="54"/>
  <c r="I17" i="54" s="1"/>
  <c r="G21" i="54"/>
  <c r="G17" i="54" s="1"/>
  <c r="F21" i="54"/>
  <c r="F17" i="54" s="1"/>
  <c r="K20" i="44"/>
  <c r="L20" i="44" s="1"/>
  <c r="O16" i="42"/>
  <c r="AQ16" i="40" s="1"/>
  <c r="E16" i="63"/>
  <c r="K23" i="46"/>
  <c r="L23" i="46" s="1"/>
  <c r="K23" i="45"/>
  <c r="L23" i="45" s="1"/>
  <c r="K23" i="44"/>
  <c r="L23" i="44" s="1"/>
  <c r="K20" i="52"/>
  <c r="L20" i="52" s="1"/>
  <c r="K23" i="52"/>
  <c r="L23" i="52" s="1"/>
  <c r="L20" i="51"/>
  <c r="X56" i="40"/>
  <c r="R58" i="40"/>
  <c r="U56" i="40"/>
  <c r="L22" i="47"/>
  <c r="AA29" i="40"/>
  <c r="X58" i="40"/>
  <c r="U58" i="40"/>
  <c r="R56" i="40"/>
  <c r="X51" i="40"/>
  <c r="K26" i="50"/>
  <c r="L26" i="50" s="1"/>
  <c r="K22" i="50"/>
  <c r="L22" i="50" s="1"/>
  <c r="U49" i="40"/>
  <c r="K18" i="50"/>
  <c r="L18" i="50" s="1"/>
  <c r="L21" i="53"/>
  <c r="AA38" i="40"/>
  <c r="L24" i="53"/>
  <c r="L30" i="47"/>
  <c r="L19" i="53"/>
  <c r="L28" i="47"/>
  <c r="L26" i="53"/>
  <c r="J17" i="41"/>
  <c r="L24" i="47"/>
  <c r="AQ51" i="40" l="1"/>
  <c r="D20" i="63"/>
  <c r="E20" i="63" s="1"/>
  <c r="AR31" i="40"/>
  <c r="CU13" i="40"/>
  <c r="CU12" i="40"/>
  <c r="D18" i="63"/>
  <c r="E18" i="63" s="1"/>
  <c r="D14" i="63"/>
  <c r="E14" i="63" s="1"/>
  <c r="M20" i="47"/>
  <c r="AM31" i="40" s="1"/>
  <c r="CS13" i="40" s="1"/>
  <c r="K21" i="54"/>
  <c r="L21" i="54" s="1"/>
  <c r="K17" i="54"/>
  <c r="AD49" i="40"/>
  <c r="O17" i="41"/>
  <c r="AQ14" i="40" s="1"/>
  <c r="O20" i="50"/>
  <c r="AQ45" i="40" s="1"/>
  <c r="AM45" i="40"/>
  <c r="CS14" i="40" s="1"/>
  <c r="O26" i="47"/>
  <c r="AQ33" i="40" s="1"/>
  <c r="AG51" i="40"/>
  <c r="R47" i="40"/>
  <c r="C17" i="63"/>
  <c r="E15" i="63"/>
  <c r="O16" i="44"/>
  <c r="AQ25" i="40" s="1"/>
  <c r="AG47" i="40"/>
  <c r="AG23" i="40"/>
  <c r="AG56" i="40"/>
  <c r="AG38" i="40"/>
  <c r="M26" i="47"/>
  <c r="AM33" i="40" s="1"/>
  <c r="C19" i="63"/>
  <c r="AA16" i="40"/>
  <c r="C20" i="63"/>
  <c r="AM51" i="40"/>
  <c r="C13" i="63"/>
  <c r="AM25" i="40"/>
  <c r="C15" i="63"/>
  <c r="AM29" i="40"/>
  <c r="C14" i="63"/>
  <c r="AM27" i="40"/>
  <c r="AM47" i="40"/>
  <c r="C23" i="63"/>
  <c r="AM65" i="40"/>
  <c r="C22" i="63"/>
  <c r="AM58" i="40"/>
  <c r="O58" i="40"/>
  <c r="C21" i="63"/>
  <c r="AM56" i="40"/>
  <c r="CS15" i="40" s="1"/>
  <c r="O56" i="40"/>
  <c r="C18" i="63"/>
  <c r="AM49" i="40"/>
  <c r="AD45" i="40"/>
  <c r="K20" i="50"/>
  <c r="L20" i="50" s="1"/>
  <c r="U65" i="40"/>
  <c r="U38" i="40"/>
  <c r="R65" i="40"/>
  <c r="R38" i="40"/>
  <c r="AA65" i="40"/>
  <c r="K24" i="50"/>
  <c r="L24" i="50" s="1"/>
  <c r="AD51" i="40"/>
  <c r="L95" i="60"/>
  <c r="M16" i="43" s="1"/>
  <c r="AM23" i="40" s="1"/>
  <c r="R45" i="40"/>
  <c r="R49" i="40"/>
  <c r="R25" i="40"/>
  <c r="R31" i="40"/>
  <c r="O38" i="40"/>
  <c r="R33" i="40"/>
  <c r="R27" i="40"/>
  <c r="R29" i="40"/>
  <c r="R51" i="40"/>
  <c r="AD33" i="40"/>
  <c r="AD31" i="40"/>
  <c r="AD25" i="40"/>
  <c r="AA47" i="40"/>
  <c r="AA51" i="40"/>
  <c r="R23" i="40"/>
  <c r="X38" i="40"/>
  <c r="AM38" i="40"/>
  <c r="AA45" i="40"/>
  <c r="AA49" i="40"/>
  <c r="X65" i="40"/>
  <c r="AA58" i="40"/>
  <c r="AA23" i="40"/>
  <c r="AA56" i="40"/>
  <c r="AD47" i="40"/>
  <c r="AD29" i="40"/>
  <c r="AD27" i="40"/>
  <c r="AD23" i="40"/>
  <c r="L17" i="54" l="1"/>
  <c r="N17" i="54" s="1" a="1"/>
  <c r="N17" i="54" s="1"/>
  <c r="K23" i="42"/>
  <c r="L23" i="42"/>
  <c r="F16" i="42"/>
  <c r="K16" i="42" s="1"/>
  <c r="N16" i="42" s="1" a="1"/>
  <c r="N16" i="42" s="1"/>
  <c r="AR14" i="40"/>
  <c r="CU11" i="40"/>
  <c r="D13" i="63"/>
  <c r="E13" i="63" s="1"/>
  <c r="D17" i="63"/>
  <c r="E17" i="63" s="1"/>
  <c r="CU14" i="40"/>
  <c r="AG49" i="40"/>
  <c r="N24" i="50" a="1"/>
  <c r="N24" i="50" s="1"/>
  <c r="AG45" i="40"/>
  <c r="N20" i="50" a="1"/>
  <c r="N20" i="50" s="1"/>
  <c r="AG31" i="40"/>
  <c r="K23" i="41"/>
  <c r="L23" i="41"/>
  <c r="O65" i="40"/>
  <c r="AO51" i="40"/>
  <c r="AG29" i="40"/>
  <c r="L17" i="53"/>
  <c r="AJ56" i="40" s="1"/>
  <c r="AO56" i="40"/>
  <c r="CT15" i="40" s="1"/>
  <c r="AO27" i="40"/>
  <c r="AG27" i="40"/>
  <c r="AO33" i="40"/>
  <c r="AG33" i="40"/>
  <c r="AO25" i="40"/>
  <c r="AG25" i="40"/>
  <c r="L22" i="53"/>
  <c r="AJ58" i="40" s="1"/>
  <c r="AG58" i="40"/>
  <c r="AG65" i="40"/>
  <c r="AO58" i="40"/>
  <c r="H16" i="42"/>
  <c r="L21" i="41"/>
  <c r="I17" i="41"/>
  <c r="M17" i="41" s="1"/>
  <c r="G20" i="39"/>
  <c r="G17" i="41"/>
  <c r="AO47" i="40"/>
  <c r="I16" i="42"/>
  <c r="M16" i="42" s="1"/>
  <c r="AA14" i="40"/>
  <c r="AO29" i="40"/>
  <c r="AO38" i="40"/>
  <c r="AO31" i="40"/>
  <c r="CT13" i="40" s="1"/>
  <c r="H17" i="41"/>
  <c r="G16" i="42"/>
  <c r="AO23" i="40"/>
  <c r="R14" i="40" l="1"/>
  <c r="K20" i="42"/>
  <c r="X14" i="40"/>
  <c r="U16" i="40"/>
  <c r="AJ65" i="40"/>
  <c r="AO65" i="40"/>
  <c r="AO45" i="40"/>
  <c r="CT14" i="40" s="1"/>
  <c r="AJ45" i="40"/>
  <c r="AO49" i="40"/>
  <c r="AJ49" i="40"/>
  <c r="F17" i="41"/>
  <c r="K17" i="41" s="1"/>
  <c r="N17" i="41" s="1" a="1"/>
  <c r="N17" i="41" s="1"/>
  <c r="K21" i="41"/>
  <c r="R16" i="40"/>
  <c r="U14" i="40"/>
  <c r="L25" i="41" l="1"/>
  <c r="AM14" i="40"/>
  <c r="CS11" i="40" s="1"/>
  <c r="AO16" i="40"/>
  <c r="CT12" i="40" s="1"/>
  <c r="AG16" i="40"/>
  <c r="AM16" i="40"/>
  <c r="CS12" i="40" s="1"/>
  <c r="X16" i="40"/>
  <c r="K25" i="41"/>
  <c r="O16" i="40"/>
  <c r="I21" i="1"/>
  <c r="AO14" i="40" l="1"/>
  <c r="CT11" i="40" s="1"/>
  <c r="AG14" i="40"/>
  <c r="O14" i="40"/>
  <c r="J20" i="15"/>
  <c r="J20" i="11"/>
  <c r="G21" i="1"/>
  <c r="H21" i="1"/>
  <c r="F21" i="1"/>
  <c r="K21" i="1" l="1"/>
  <c r="L21" i="1"/>
  <c r="J18" i="15"/>
  <c r="J22" i="15" s="1"/>
  <c r="J20" i="12"/>
  <c r="J18" i="11"/>
  <c r="BS9" i="5"/>
  <c r="J24" i="4"/>
  <c r="I24" i="4"/>
  <c r="H24" i="4"/>
  <c r="J23" i="4"/>
  <c r="I23" i="4"/>
  <c r="H23" i="4"/>
  <c r="G24" i="4"/>
  <c r="M24" i="4" s="1"/>
  <c r="I23" i="18"/>
  <c r="H23" i="18"/>
  <c r="G23" i="18"/>
  <c r="J19" i="4"/>
  <c r="I19" i="4"/>
  <c r="H19" i="4"/>
  <c r="J20" i="4"/>
  <c r="I20" i="4"/>
  <c r="H20" i="4"/>
  <c r="I20" i="18"/>
  <c r="I16" i="18" s="1"/>
  <c r="H20" i="18"/>
  <c r="H16" i="18" s="1"/>
  <c r="G20" i="18"/>
  <c r="G19" i="4"/>
  <c r="M19" i="4" s="1"/>
  <c r="G20" i="4"/>
  <c r="M20" i="4" s="1"/>
  <c r="F20" i="18"/>
  <c r="BS13" i="5"/>
  <c r="BS12" i="5"/>
  <c r="BS10" i="5"/>
  <c r="J18" i="4"/>
  <c r="I18" i="4"/>
  <c r="H18" i="4"/>
  <c r="M17" i="4"/>
  <c r="G16" i="18" l="1"/>
  <c r="R31" i="5" s="1"/>
  <c r="J22" i="11"/>
  <c r="J16" i="11" s="1"/>
  <c r="U31" i="5"/>
  <c r="H16" i="4"/>
  <c r="L20" i="18"/>
  <c r="H25" i="4"/>
  <c r="I16" i="4"/>
  <c r="J16" i="4"/>
  <c r="I25" i="4"/>
  <c r="G25" i="4"/>
  <c r="J25" i="4"/>
  <c r="F23" i="18"/>
  <c r="F16" i="18" s="1"/>
  <c r="K16" i="18" s="1"/>
  <c r="N16" i="18" s="1" a="1"/>
  <c r="N16" i="18" s="1"/>
  <c r="G18" i="4"/>
  <c r="L24" i="4"/>
  <c r="L19" i="4"/>
  <c r="L20" i="4"/>
  <c r="K20" i="18"/>
  <c r="L17" i="4"/>
  <c r="M22" i="4"/>
  <c r="AA16" i="5"/>
  <c r="M27" i="4" l="1"/>
  <c r="M25" i="4"/>
  <c r="L25" i="4"/>
  <c r="L23" i="4"/>
  <c r="M23" i="4"/>
  <c r="L23" i="18"/>
  <c r="L18" i="4"/>
  <c r="M18" i="4"/>
  <c r="H21" i="4"/>
  <c r="H15" i="4" s="1"/>
  <c r="I21" i="4"/>
  <c r="I15" i="4" s="1"/>
  <c r="K23" i="18"/>
  <c r="J21" i="4"/>
  <c r="J15" i="4" s="1"/>
  <c r="N15" i="4" s="1"/>
  <c r="F20" i="15"/>
  <c r="F20" i="11"/>
  <c r="I20" i="15"/>
  <c r="H20" i="11"/>
  <c r="H20" i="15"/>
  <c r="G20" i="11"/>
  <c r="G20" i="15"/>
  <c r="L22" i="4"/>
  <c r="G21" i="4"/>
  <c r="H18" i="15"/>
  <c r="H20" i="12"/>
  <c r="H18" i="11"/>
  <c r="G18" i="11"/>
  <c r="G18" i="15"/>
  <c r="G20" i="12"/>
  <c r="I18" i="15"/>
  <c r="I20" i="12"/>
  <c r="F18" i="15"/>
  <c r="L18" i="15" s="1"/>
  <c r="F20" i="12"/>
  <c r="F18" i="11"/>
  <c r="AJ31" i="5"/>
  <c r="BQ13" i="5" s="1"/>
  <c r="AA31" i="5"/>
  <c r="G16" i="4"/>
  <c r="X31" i="5"/>
  <c r="AA24" i="5"/>
  <c r="G15" i="4" l="1"/>
  <c r="L15" i="4" s="1"/>
  <c r="O15" i="4" s="1" a="1"/>
  <c r="O15" i="4" s="1"/>
  <c r="H22" i="11"/>
  <c r="M16" i="4"/>
  <c r="AD22" i="5"/>
  <c r="AJ22" i="5"/>
  <c r="BQ12" i="5" s="1"/>
  <c r="M28" i="4"/>
  <c r="O31" i="5"/>
  <c r="K20" i="11"/>
  <c r="L20" i="11"/>
  <c r="L21" i="4"/>
  <c r="M21" i="4"/>
  <c r="K20" i="15"/>
  <c r="L20" i="15"/>
  <c r="L18" i="11"/>
  <c r="F22" i="11"/>
  <c r="K20" i="12"/>
  <c r="L20" i="12"/>
  <c r="I22" i="15"/>
  <c r="G22" i="15"/>
  <c r="G22" i="11"/>
  <c r="H22" i="15"/>
  <c r="K18" i="11"/>
  <c r="K18" i="15"/>
  <c r="F22" i="15"/>
  <c r="L27" i="4"/>
  <c r="AD31" i="5"/>
  <c r="AA22" i="5"/>
  <c r="U22" i="5"/>
  <c r="R22" i="5"/>
  <c r="L16" i="4"/>
  <c r="L28" i="4"/>
  <c r="L22" i="15" l="1"/>
  <c r="L22" i="11"/>
  <c r="X22" i="5"/>
  <c r="K22" i="15"/>
  <c r="K22" i="11"/>
  <c r="U24" i="5"/>
  <c r="R24" i="5"/>
  <c r="X24" i="5"/>
  <c r="AD24" i="5"/>
  <c r="AL31" i="5"/>
  <c r="BR13" i="5" s="1"/>
  <c r="O22" i="5"/>
  <c r="J22" i="8"/>
  <c r="I22" i="8" l="1"/>
  <c r="G22" i="8"/>
  <c r="J20" i="8"/>
  <c r="J24" i="15"/>
  <c r="J16" i="15" s="1"/>
  <c r="I20" i="8"/>
  <c r="J18" i="8"/>
  <c r="AL22" i="5"/>
  <c r="BR12" i="5" s="1"/>
  <c r="O24" i="5"/>
  <c r="F22" i="8"/>
  <c r="F20" i="8"/>
  <c r="G20" i="8"/>
  <c r="H22" i="8"/>
  <c r="H20" i="8"/>
  <c r="I23" i="6"/>
  <c r="H23" i="6"/>
  <c r="G23" i="6"/>
  <c r="F23" i="6"/>
  <c r="F19" i="1" l="1"/>
  <c r="F20" i="6"/>
  <c r="F16" i="6" s="1"/>
  <c r="K16" i="6" s="1"/>
  <c r="N16" i="6" s="1" a="1"/>
  <c r="N16" i="6" s="1"/>
  <c r="L20" i="8"/>
  <c r="K22" i="8"/>
  <c r="L22" i="8"/>
  <c r="F24" i="11"/>
  <c r="F16" i="11" s="1"/>
  <c r="K20" i="8"/>
  <c r="J24" i="8"/>
  <c r="J16" i="8" s="1"/>
  <c r="I24" i="11"/>
  <c r="I24" i="15"/>
  <c r="I16" i="15" s="1"/>
  <c r="M16" i="15" s="1"/>
  <c r="I23" i="12"/>
  <c r="I16" i="12" s="1"/>
  <c r="G23" i="12"/>
  <c r="G16" i="12" s="1"/>
  <c r="G24" i="15"/>
  <c r="G16" i="15" s="1"/>
  <c r="G24" i="11"/>
  <c r="G16" i="11" s="1"/>
  <c r="H24" i="11"/>
  <c r="H16" i="11" s="1"/>
  <c r="H23" i="12"/>
  <c r="H16" i="12" s="1"/>
  <c r="H24" i="15"/>
  <c r="H16" i="15" s="1"/>
  <c r="F24" i="15"/>
  <c r="F16" i="15" s="1"/>
  <c r="L16" i="15" s="1"/>
  <c r="N16" i="15" s="1" a="1"/>
  <c r="N16" i="15" s="1"/>
  <c r="G18" i="8"/>
  <c r="G24" i="8" s="1"/>
  <c r="G16" i="8" s="1"/>
  <c r="F20" i="7"/>
  <c r="G20" i="7"/>
  <c r="H20" i="7"/>
  <c r="I20" i="7"/>
  <c r="L16" i="11" l="1"/>
  <c r="N16" i="11" s="1" a="1"/>
  <c r="N16" i="11" s="1"/>
  <c r="I16" i="11"/>
  <c r="M16" i="11" s="1"/>
  <c r="K16" i="15"/>
  <c r="AJ33" i="5"/>
  <c r="L20" i="6"/>
  <c r="R33" i="5"/>
  <c r="L20" i="7"/>
  <c r="O16" i="8"/>
  <c r="AN19" i="5" s="1"/>
  <c r="AA26" i="5"/>
  <c r="H20" i="6"/>
  <c r="H16" i="6" s="1"/>
  <c r="H19" i="1"/>
  <c r="H23" i="1" s="1"/>
  <c r="I20" i="6"/>
  <c r="I19" i="1"/>
  <c r="I23" i="1" s="1"/>
  <c r="G20" i="6"/>
  <c r="G16" i="6" s="1"/>
  <c r="G19" i="1"/>
  <c r="G23" i="1" s="1"/>
  <c r="L24" i="11"/>
  <c r="K23" i="6"/>
  <c r="L23" i="6"/>
  <c r="L23" i="12"/>
  <c r="K19" i="1"/>
  <c r="L19" i="1"/>
  <c r="F23" i="1"/>
  <c r="K15" i="1" s="1"/>
  <c r="N15" i="1" s="1" a="1"/>
  <c r="N15" i="1" s="1"/>
  <c r="K20" i="6"/>
  <c r="L24" i="15"/>
  <c r="K24" i="11"/>
  <c r="K24" i="15"/>
  <c r="U33" i="5"/>
  <c r="H18" i="8"/>
  <c r="H24" i="8" s="1"/>
  <c r="H16" i="8" s="1"/>
  <c r="I18" i="8"/>
  <c r="I24" i="8" s="1"/>
  <c r="F18" i="8"/>
  <c r="L18" i="8" s="1"/>
  <c r="K20" i="7"/>
  <c r="AA33" i="5"/>
  <c r="AA14" i="5"/>
  <c r="AA28" i="5"/>
  <c r="R28" i="5"/>
  <c r="R26" i="5"/>
  <c r="AA12" i="5"/>
  <c r="I22" i="7"/>
  <c r="F22" i="7"/>
  <c r="K16" i="7" s="1"/>
  <c r="N16" i="7" s="1" a="1"/>
  <c r="N16" i="7" s="1"/>
  <c r="I16" i="8" l="1"/>
  <c r="M16" i="8" s="1"/>
  <c r="AJ19" i="5" s="1"/>
  <c r="BQ11" i="5" s="1"/>
  <c r="BS11" i="5"/>
  <c r="U14" i="5"/>
  <c r="AJ12" i="5"/>
  <c r="BQ9" i="5" s="1"/>
  <c r="R14" i="5"/>
  <c r="AD14" i="5"/>
  <c r="AA19" i="5"/>
  <c r="AJ14" i="5"/>
  <c r="BQ10" i="5" s="1"/>
  <c r="AJ16" i="5"/>
  <c r="L23" i="1"/>
  <c r="K23" i="1"/>
  <c r="K22" i="7"/>
  <c r="L22" i="7"/>
  <c r="K16" i="11"/>
  <c r="AG33" i="5"/>
  <c r="K23" i="12"/>
  <c r="AD16" i="5"/>
  <c r="AD12" i="5"/>
  <c r="G22" i="7"/>
  <c r="H22" i="7"/>
  <c r="K18" i="8"/>
  <c r="F24" i="8"/>
  <c r="F16" i="8" s="1"/>
  <c r="R19" i="5"/>
  <c r="U19" i="5"/>
  <c r="R12" i="5"/>
  <c r="X33" i="5"/>
  <c r="X16" i="5"/>
  <c r="U28" i="5"/>
  <c r="U26" i="5"/>
  <c r="U12" i="5"/>
  <c r="X19" i="5" l="1"/>
  <c r="K16" i="8"/>
  <c r="N16" i="8" s="1" a="1"/>
  <c r="N16" i="8" s="1"/>
  <c r="L24" i="8"/>
  <c r="U16" i="5"/>
  <c r="R16" i="5"/>
  <c r="O33" i="5"/>
  <c r="AD33" i="5"/>
  <c r="AL33" i="5"/>
  <c r="AL28" i="5"/>
  <c r="K24" i="8"/>
  <c r="X28" i="5"/>
  <c r="AJ28" i="5"/>
  <c r="X26" i="5"/>
  <c r="AJ26" i="5"/>
  <c r="X12" i="5"/>
  <c r="X14" i="5"/>
  <c r="O26" i="5"/>
  <c r="O28" i="5"/>
  <c r="O14" i="5"/>
  <c r="O16" i="5"/>
  <c r="AL19" i="5" l="1"/>
  <c r="BR11" i="5" s="1"/>
  <c r="AD19" i="5"/>
  <c r="AG28" i="5"/>
  <c r="AD28" i="5"/>
  <c r="O19" i="5"/>
  <c r="AD26" i="5"/>
  <c r="O12" i="5"/>
  <c r="AL16" i="5"/>
  <c r="AL12" i="5" l="1"/>
  <c r="BR9" i="5" s="1"/>
  <c r="AL26" i="5"/>
  <c r="AG26" i="5"/>
  <c r="AL14" i="5"/>
  <c r="BR10" i="5" s="1"/>
  <c r="BR49" i="40" l="1"/>
  <c r="CB49" i="40"/>
  <c r="CG49" i="40" s="1"/>
  <c r="CB55" i="40"/>
  <c r="CG55" i="40" s="1"/>
  <c r="BR55" i="40"/>
  <c r="BR59" i="40"/>
  <c r="CB59" i="40"/>
  <c r="CG59" i="40" s="1"/>
  <c r="CB53" i="40"/>
  <c r="CG53" i="40" s="1"/>
  <c r="BR53" i="40"/>
  <c r="BR57" i="40"/>
  <c r="CB57" i="40"/>
  <c r="CG57" i="40" s="1"/>
  <c r="BR51" i="40"/>
  <c r="CB51" i="40"/>
  <c r="CG51" i="40" s="1"/>
  <c r="CB47" i="40"/>
  <c r="BR47" i="40"/>
  <c r="CG47" i="40" l="1"/>
  <c r="CG61" i="40"/>
</calcChain>
</file>

<file path=xl/comments1.xml><?xml version="1.0" encoding="utf-8"?>
<comments xmlns="http://schemas.openxmlformats.org/spreadsheetml/2006/main">
  <authors>
    <author>作成者</author>
  </authors>
  <commentList>
    <comment ref="C11" authorId="0" shapeId="0">
      <text>
        <r>
          <rPr>
            <b/>
            <sz val="9"/>
            <color indexed="81"/>
            <rFont val="ＭＳ Ｐゴシック"/>
            <family val="3"/>
            <charset val="128"/>
          </rPr>
          <t>チェックリスト本体で表示される数値については該当の記号を示しています。</t>
        </r>
        <r>
          <rPr>
            <sz val="9"/>
            <color indexed="81"/>
            <rFont val="ＭＳ Ｐゴシック"/>
            <family val="3"/>
            <charset val="128"/>
          </rPr>
          <t xml:space="preserve">
</t>
        </r>
      </text>
    </comment>
  </commentList>
</comments>
</file>

<file path=xl/comments2.xml><?xml version="1.0" encoding="utf-8"?>
<comments xmlns="http://schemas.openxmlformats.org/spreadsheetml/2006/main">
  <authors>
    <author>作成者</author>
  </authors>
  <commentList>
    <comment ref="C10" authorId="0" shapeId="0">
      <text>
        <r>
          <rPr>
            <b/>
            <sz val="9"/>
            <color indexed="81"/>
            <rFont val="ＭＳ Ｐゴシック"/>
            <family val="3"/>
            <charset val="128"/>
          </rPr>
          <t>チェックリスト本体で表示される数値については該当の記号を示しています。</t>
        </r>
      </text>
    </comment>
  </commentList>
</comments>
</file>

<file path=xl/comments3.xml><?xml version="1.0" encoding="utf-8"?>
<comments xmlns="http://schemas.openxmlformats.org/spreadsheetml/2006/main">
  <authors>
    <author>作成者</author>
  </authors>
  <commentList>
    <comment ref="G47" authorId="0" shapeId="0">
      <text>
        <r>
          <rPr>
            <b/>
            <sz val="11"/>
            <color indexed="81"/>
            <rFont val="ＭＳ Ｐゴシック"/>
            <family val="3"/>
            <charset val="128"/>
          </rPr>
          <t>大学法人＝4
短大法人＝2
高校法人＝3
高専法人＝5</t>
        </r>
      </text>
    </comment>
    <comment ref="G50" authorId="0" shapeId="0">
      <text>
        <r>
          <rPr>
            <b/>
            <sz val="11"/>
            <color indexed="81"/>
            <rFont val="ＭＳ Ｐゴシック"/>
            <family val="3"/>
            <charset val="128"/>
          </rPr>
          <t>大学法人＝4
短大法人＝2
高校法人＝3
高専法人＝5</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<sst xmlns="http://schemas.openxmlformats.org/spreadsheetml/2006/main" count="3187" uniqueCount="1170">
  <si>
    <t>学校法人名</t>
    <rPh sb="0" eb="2">
      <t>ガッコウ</t>
    </rPh>
    <rPh sb="2" eb="4">
      <t>ホウジン</t>
    </rPh>
    <rPh sb="4" eb="5">
      <t>メイ</t>
    </rPh>
    <phoneticPr fontId="1"/>
  </si>
  <si>
    <t>１－１　財務比率等に関するチェックリスト（法人全体）</t>
    <rPh sb="4" eb="6">
      <t>ザイム</t>
    </rPh>
    <rPh sb="6" eb="8">
      <t>ヒリツ</t>
    </rPh>
    <rPh sb="8" eb="9">
      <t>ナド</t>
    </rPh>
    <rPh sb="10" eb="11">
      <t>カン</t>
    </rPh>
    <rPh sb="21" eb="23">
      <t>ホウジン</t>
    </rPh>
    <rPh sb="23" eb="25">
      <t>ゼンタイ</t>
    </rPh>
    <phoneticPr fontId="1"/>
  </si>
  <si>
    <t>１．経常収支差額比率</t>
    <rPh sb="2" eb="4">
      <t>ケイジョウ</t>
    </rPh>
    <rPh sb="4" eb="6">
      <t>シュウシ</t>
    </rPh>
    <rPh sb="6" eb="8">
      <t>サガク</t>
    </rPh>
    <rPh sb="8" eb="10">
      <t>ヒリツ</t>
    </rPh>
    <phoneticPr fontId="1"/>
  </si>
  <si>
    <t>【比率の意味】</t>
    <rPh sb="1" eb="3">
      <t>ヒリツ</t>
    </rPh>
    <rPh sb="4" eb="6">
      <t>イミ</t>
    </rPh>
    <phoneticPr fontId="1"/>
  </si>
  <si>
    <t>経常収入</t>
    <rPh sb="0" eb="2">
      <t>ケイジョウ</t>
    </rPh>
    <rPh sb="2" eb="4">
      <t>シュウニュウ</t>
    </rPh>
    <phoneticPr fontId="1"/>
  </si>
  <si>
    <t>経常収支差額</t>
    <rPh sb="0" eb="2">
      <t>ケイジョウ</t>
    </rPh>
    <rPh sb="2" eb="4">
      <t>シュウシ</t>
    </rPh>
    <rPh sb="4" eb="6">
      <t>サガク</t>
    </rPh>
    <phoneticPr fontId="1"/>
  </si>
  <si>
    <t>経常収入(a)</t>
    <rPh sb="0" eb="2">
      <t>ケイジョウ</t>
    </rPh>
    <rPh sb="2" eb="4">
      <t>シュウニュウ</t>
    </rPh>
    <phoneticPr fontId="1"/>
  </si>
  <si>
    <t>経常支出(b)</t>
    <rPh sb="0" eb="2">
      <t>ケイジョウ</t>
    </rPh>
    <rPh sb="2" eb="4">
      <t>シシュツ</t>
    </rPh>
    <phoneticPr fontId="1"/>
  </si>
  <si>
    <t>経常収支差額(c)=(a)-(b)</t>
    <rPh sb="0" eb="2">
      <t>ケイジョウ</t>
    </rPh>
    <rPh sb="2" eb="4">
      <t>シュウシ</t>
    </rPh>
    <rPh sb="4" eb="6">
      <t>サガク</t>
    </rPh>
    <phoneticPr fontId="1"/>
  </si>
  <si>
    <t>経常収支差額比率(c)／(a)</t>
    <rPh sb="0" eb="2">
      <t>ケイジョウ</t>
    </rPh>
    <rPh sb="2" eb="4">
      <t>シュウシ</t>
    </rPh>
    <rPh sb="4" eb="6">
      <t>サガク</t>
    </rPh>
    <rPh sb="6" eb="8">
      <t>ヒリツ</t>
    </rPh>
    <phoneticPr fontId="1"/>
  </si>
  <si>
    <t>絶対評価</t>
    <rPh sb="0" eb="2">
      <t>ゼッタイ</t>
    </rPh>
    <rPh sb="2" eb="4">
      <t>ヒョウカ</t>
    </rPh>
    <phoneticPr fontId="1"/>
  </si>
  <si>
    <t>相対評価</t>
    <rPh sb="0" eb="2">
      <t>ソウタイ</t>
    </rPh>
    <rPh sb="2" eb="4">
      <t>ヒョウカ</t>
    </rPh>
    <phoneticPr fontId="1"/>
  </si>
  <si>
    <t>～</t>
    <phoneticPr fontId="1"/>
  </si>
  <si>
    <t>趨勢
評価</t>
    <rPh sb="0" eb="2">
      <t>スウセイ</t>
    </rPh>
    <rPh sb="3" eb="5">
      <t>ヒョウカ</t>
    </rPh>
    <phoneticPr fontId="1"/>
  </si>
  <si>
    <t>絶対
評価</t>
    <rPh sb="0" eb="2">
      <t>ゼッタイ</t>
    </rPh>
    <rPh sb="3" eb="5">
      <t>ヒョウカ</t>
    </rPh>
    <phoneticPr fontId="1"/>
  </si>
  <si>
    <t>相対
評価</t>
    <rPh sb="0" eb="2">
      <t>ソウタイ</t>
    </rPh>
    <rPh sb="3" eb="5">
      <t>ヒョウカ</t>
    </rPh>
    <phoneticPr fontId="1"/>
  </si>
  <si>
    <t>項目</t>
    <rPh sb="0" eb="2">
      <t>コウモク</t>
    </rPh>
    <phoneticPr fontId="1"/>
  </si>
  <si>
    <t>＜算定式＞</t>
    <rPh sb="1" eb="3">
      <t>サンテイ</t>
    </rPh>
    <rPh sb="3" eb="4">
      <t>シキ</t>
    </rPh>
    <phoneticPr fontId="1"/>
  </si>
  <si>
    <t>Ⅲ　運用資産の状況</t>
    <rPh sb="2" eb="4">
      <t>ウンヨウ</t>
    </rPh>
    <rPh sb="4" eb="6">
      <t>シサン</t>
    </rPh>
    <rPh sb="7" eb="9">
      <t>ジョウキョウ</t>
    </rPh>
    <phoneticPr fontId="1"/>
  </si>
  <si>
    <t>５．積立率</t>
    <rPh sb="2" eb="4">
      <t>ツミタテ</t>
    </rPh>
    <rPh sb="4" eb="5">
      <t>リツ</t>
    </rPh>
    <phoneticPr fontId="1"/>
  </si>
  <si>
    <t>運用資産</t>
    <rPh sb="0" eb="2">
      <t>ウンヨウ</t>
    </rPh>
    <rPh sb="2" eb="4">
      <t>シサン</t>
    </rPh>
    <phoneticPr fontId="1"/>
  </si>
  <si>
    <r>
      <t>運用資産</t>
    </r>
    <r>
      <rPr>
        <b/>
        <sz val="8"/>
        <color theme="1"/>
        <rFont val="ＭＳ ゴシック"/>
        <family val="3"/>
        <charset val="128"/>
      </rPr>
      <t>（特定資産+有価証券+現金預金）</t>
    </r>
    <rPh sb="0" eb="2">
      <t>ウンヨウ</t>
    </rPh>
    <rPh sb="2" eb="4">
      <t>シサン</t>
    </rPh>
    <rPh sb="5" eb="7">
      <t>トクテイ</t>
    </rPh>
    <rPh sb="7" eb="9">
      <t>シサン</t>
    </rPh>
    <rPh sb="10" eb="12">
      <t>ユウカ</t>
    </rPh>
    <rPh sb="12" eb="14">
      <t>ショウケン</t>
    </rPh>
    <rPh sb="15" eb="17">
      <t>ゲンキン</t>
    </rPh>
    <rPh sb="17" eb="19">
      <t>ヨキン</t>
    </rPh>
    <phoneticPr fontId="1"/>
  </si>
  <si>
    <t>学校法人名</t>
    <rPh sb="0" eb="2">
      <t>ガッコウ</t>
    </rPh>
    <rPh sb="2" eb="4">
      <t>ホウジン</t>
    </rPh>
    <rPh sb="4" eb="5">
      <t>メイ</t>
    </rPh>
    <phoneticPr fontId="7"/>
  </si>
  <si>
    <t>１－１</t>
    <phoneticPr fontId="11"/>
  </si>
  <si>
    <t>財務比率等に関するチェックリスト（法人全体）</t>
    <rPh sb="0" eb="2">
      <t>ザイム</t>
    </rPh>
    <rPh sb="2" eb="4">
      <t>ヒリツ</t>
    </rPh>
    <rPh sb="4" eb="5">
      <t>トウ</t>
    </rPh>
    <rPh sb="6" eb="7">
      <t>カン</t>
    </rPh>
    <rPh sb="17" eb="19">
      <t>ホウジン</t>
    </rPh>
    <rPh sb="19" eb="21">
      <t>ゼンタイ</t>
    </rPh>
    <phoneticPr fontId="11"/>
  </si>
  <si>
    <t>総括表</t>
    <rPh sb="0" eb="3">
      <t>ソウカツヒョウ</t>
    </rPh>
    <phoneticPr fontId="11"/>
  </si>
  <si>
    <t>項目</t>
    <rPh sb="0" eb="2">
      <t>コウモク</t>
    </rPh>
    <phoneticPr fontId="11"/>
  </si>
  <si>
    <t>Ⅳ　外部負債状況</t>
    <rPh sb="2" eb="4">
      <t>ガイブ</t>
    </rPh>
    <rPh sb="4" eb="6">
      <t>フサイ</t>
    </rPh>
    <rPh sb="6" eb="8">
      <t>ジョウキョウ</t>
    </rPh>
    <phoneticPr fontId="11"/>
  </si>
  <si>
    <t>はレーダーチャートで使用する項目です。</t>
    <rPh sb="10" eb="12">
      <t>シヨウ</t>
    </rPh>
    <rPh sb="14" eb="16">
      <t>コウモク</t>
    </rPh>
    <phoneticPr fontId="11"/>
  </si>
  <si>
    <t>２．人件費比率</t>
    <rPh sb="2" eb="5">
      <t>ジンケンヒ</t>
    </rPh>
    <rPh sb="5" eb="7">
      <t>ヒリツ</t>
    </rPh>
    <phoneticPr fontId="1"/>
  </si>
  <si>
    <t>人件費</t>
    <rPh sb="0" eb="3">
      <t>ジンケンヒ</t>
    </rPh>
    <phoneticPr fontId="1"/>
  </si>
  <si>
    <t>４．教育活動資金収支差額比率</t>
    <rPh sb="10" eb="12">
      <t>サガク</t>
    </rPh>
    <rPh sb="12" eb="14">
      <t>ヒリツ</t>
    </rPh>
    <phoneticPr fontId="1"/>
  </si>
  <si>
    <t>教育活動資金収支差額</t>
    <rPh sb="0" eb="2">
      <t>キョウイク</t>
    </rPh>
    <rPh sb="2" eb="4">
      <t>カツドウ</t>
    </rPh>
    <rPh sb="4" eb="6">
      <t>シキン</t>
    </rPh>
    <rPh sb="6" eb="8">
      <t>シュウシ</t>
    </rPh>
    <rPh sb="8" eb="10">
      <t>サガク</t>
    </rPh>
    <phoneticPr fontId="1"/>
  </si>
  <si>
    <t>目標</t>
    <rPh sb="0" eb="2">
      <t>モクヒョウ</t>
    </rPh>
    <phoneticPr fontId="1"/>
  </si>
  <si>
    <t>2年連続
目標達成</t>
    <rPh sb="1" eb="2">
      <t>ネン</t>
    </rPh>
    <rPh sb="2" eb="4">
      <t>レンゾク</t>
    </rPh>
    <rPh sb="5" eb="7">
      <t>モクヒョウ</t>
    </rPh>
    <rPh sb="7" eb="9">
      <t>タッセイ</t>
    </rPh>
    <phoneticPr fontId="1"/>
  </si>
  <si>
    <t>６．運用資産超過額対教育活動資金収支差額比（年）</t>
    <rPh sb="2" eb="4">
      <t>ウンヨウ</t>
    </rPh>
    <rPh sb="4" eb="6">
      <t>シサン</t>
    </rPh>
    <rPh sb="6" eb="8">
      <t>チョウカ</t>
    </rPh>
    <rPh sb="8" eb="9">
      <t>ガク</t>
    </rPh>
    <rPh sb="9" eb="10">
      <t>タイ</t>
    </rPh>
    <rPh sb="10" eb="12">
      <t>キョウイク</t>
    </rPh>
    <rPh sb="12" eb="14">
      <t>カツドウ</t>
    </rPh>
    <rPh sb="14" eb="16">
      <t>シキン</t>
    </rPh>
    <rPh sb="16" eb="18">
      <t>シュウシ</t>
    </rPh>
    <rPh sb="18" eb="20">
      <t>サガク</t>
    </rPh>
    <rPh sb="20" eb="21">
      <t>ヒ</t>
    </rPh>
    <rPh sb="22" eb="23">
      <t>ネン</t>
    </rPh>
    <phoneticPr fontId="1"/>
  </si>
  <si>
    <t>運用資産超過額</t>
    <rPh sb="0" eb="2">
      <t>ウンヨウ</t>
    </rPh>
    <rPh sb="2" eb="4">
      <t>シサン</t>
    </rPh>
    <rPh sb="4" eb="6">
      <t>チョウカ</t>
    </rPh>
    <rPh sb="6" eb="7">
      <t>ガク</t>
    </rPh>
    <phoneticPr fontId="1"/>
  </si>
  <si>
    <t>７．運用資産対教育活動資金収支差額比（年）</t>
    <rPh sb="2" eb="4">
      <t>ウンヨウ</t>
    </rPh>
    <rPh sb="4" eb="6">
      <t>シサン</t>
    </rPh>
    <rPh sb="6" eb="7">
      <t>タイ</t>
    </rPh>
    <rPh sb="7" eb="9">
      <t>キョウイク</t>
    </rPh>
    <rPh sb="9" eb="11">
      <t>カツドウ</t>
    </rPh>
    <rPh sb="11" eb="13">
      <t>シキン</t>
    </rPh>
    <rPh sb="13" eb="15">
      <t>シュウシ</t>
    </rPh>
    <rPh sb="15" eb="17">
      <t>サガク</t>
    </rPh>
    <rPh sb="17" eb="18">
      <t>ヒ</t>
    </rPh>
    <rPh sb="19" eb="20">
      <t>ネン</t>
    </rPh>
    <phoneticPr fontId="1"/>
  </si>
  <si>
    <t>Ⅳ　外部負債状況</t>
    <rPh sb="2" eb="4">
      <t>ガイブ</t>
    </rPh>
    <rPh sb="4" eb="6">
      <t>フサイ</t>
    </rPh>
    <rPh sb="6" eb="8">
      <t>ジョウキョウ</t>
    </rPh>
    <phoneticPr fontId="1"/>
  </si>
  <si>
    <t>９．外部負債超過額対教育活動資金収支差額比（年）</t>
    <rPh sb="2" eb="4">
      <t>ガイブ</t>
    </rPh>
    <rPh sb="4" eb="6">
      <t>フサイ</t>
    </rPh>
    <rPh sb="6" eb="8">
      <t>チョウカ</t>
    </rPh>
    <rPh sb="8" eb="9">
      <t>ガク</t>
    </rPh>
    <rPh sb="9" eb="10">
      <t>タイ</t>
    </rPh>
    <rPh sb="10" eb="12">
      <t>キョウイク</t>
    </rPh>
    <rPh sb="12" eb="14">
      <t>カツドウ</t>
    </rPh>
    <rPh sb="14" eb="16">
      <t>シキン</t>
    </rPh>
    <rPh sb="16" eb="18">
      <t>シュウシ</t>
    </rPh>
    <rPh sb="18" eb="20">
      <t>サガク</t>
    </rPh>
    <rPh sb="20" eb="21">
      <t>ヒ</t>
    </rPh>
    <rPh sb="22" eb="23">
      <t>ネン</t>
    </rPh>
    <phoneticPr fontId="1"/>
  </si>
  <si>
    <t>外部負債超過額</t>
    <rPh sb="0" eb="4">
      <t>ガイブフサイ</t>
    </rPh>
    <rPh sb="4" eb="6">
      <t>チョウカ</t>
    </rPh>
    <rPh sb="6" eb="7">
      <t>ガク</t>
    </rPh>
    <phoneticPr fontId="1"/>
  </si>
  <si>
    <t>【単位】百万円</t>
    <phoneticPr fontId="1"/>
  </si>
  <si>
    <t>教育活動資金収入計</t>
    <rPh sb="0" eb="2">
      <t>キョウイク</t>
    </rPh>
    <rPh sb="2" eb="4">
      <t>カツドウ</t>
    </rPh>
    <rPh sb="4" eb="6">
      <t>シキン</t>
    </rPh>
    <rPh sb="6" eb="8">
      <t>シュウニュウ</t>
    </rPh>
    <rPh sb="8" eb="9">
      <t>ケイ</t>
    </rPh>
    <phoneticPr fontId="1"/>
  </si>
  <si>
    <t>　　　　</t>
    <phoneticPr fontId="1"/>
  </si>
  <si>
    <t>　　 　</t>
    <phoneticPr fontId="1"/>
  </si>
  <si>
    <t xml:space="preserve">       </t>
    <phoneticPr fontId="1"/>
  </si>
  <si>
    <t xml:space="preserve">　　　 </t>
    <phoneticPr fontId="1"/>
  </si>
  <si>
    <t>　　　</t>
    <phoneticPr fontId="1"/>
  </si>
  <si>
    <t>Ⅲ　運用資産の状況</t>
    <rPh sb="2" eb="4">
      <t>ウンヨウ</t>
    </rPh>
    <rPh sb="4" eb="6">
      <t>シサン</t>
    </rPh>
    <rPh sb="7" eb="9">
      <t>ジョウキョウ</t>
    </rPh>
    <phoneticPr fontId="11"/>
  </si>
  <si>
    <t>点</t>
    <rPh sb="0" eb="1">
      <t>テン</t>
    </rPh>
    <phoneticPr fontId="1"/>
  </si>
  <si>
    <t>相対評価</t>
    <phoneticPr fontId="1"/>
  </si>
  <si>
    <t>積立率</t>
    <rPh sb="0" eb="2">
      <t>ツミタテ</t>
    </rPh>
    <rPh sb="2" eb="3">
      <t>リツ</t>
    </rPh>
    <phoneticPr fontId="1"/>
  </si>
  <si>
    <t>人件費(d)</t>
    <rPh sb="0" eb="3">
      <t>ジンケンヒ</t>
    </rPh>
    <phoneticPr fontId="1"/>
  </si>
  <si>
    <t>人件費比率(d)／(a)</t>
    <rPh sb="0" eb="3">
      <t>ジンケンヒ</t>
    </rPh>
    <rPh sb="3" eb="5">
      <t>ヒリツ</t>
    </rPh>
    <phoneticPr fontId="1"/>
  </si>
  <si>
    <t>（教育活動資金収支差額がマイナスの時のみ）</t>
    <rPh sb="1" eb="3">
      <t>キョウイク</t>
    </rPh>
    <rPh sb="3" eb="5">
      <t>カツドウ</t>
    </rPh>
    <rPh sb="5" eb="7">
      <t>シキン</t>
    </rPh>
    <rPh sb="7" eb="9">
      <t>シュウシ</t>
    </rPh>
    <rPh sb="9" eb="11">
      <t>サガク</t>
    </rPh>
    <rPh sb="17" eb="18">
      <t>トキ</t>
    </rPh>
    <phoneticPr fontId="1"/>
  </si>
  <si>
    <t>（参考）減価償却比率</t>
    <rPh sb="1" eb="3">
      <t>サンコウ</t>
    </rPh>
    <rPh sb="4" eb="6">
      <t>ゲンカ</t>
    </rPh>
    <rPh sb="6" eb="8">
      <t>ショウキャク</t>
    </rPh>
    <rPh sb="8" eb="10">
      <t>ヒリツ</t>
    </rPh>
    <phoneticPr fontId="7"/>
  </si>
  <si>
    <t>８．流動比率</t>
    <rPh sb="2" eb="4">
      <t>リュウドウ</t>
    </rPh>
    <rPh sb="4" eb="6">
      <t>ヒリツ</t>
    </rPh>
    <phoneticPr fontId="1"/>
  </si>
  <si>
    <t>流動資産</t>
    <rPh sb="0" eb="2">
      <t>リュウドウ</t>
    </rPh>
    <rPh sb="2" eb="4">
      <t>シサン</t>
    </rPh>
    <phoneticPr fontId="1"/>
  </si>
  <si>
    <t>流動負債</t>
    <rPh sb="0" eb="2">
      <t>リュウドウ</t>
    </rPh>
    <rPh sb="2" eb="4">
      <t>フサイ</t>
    </rPh>
    <phoneticPr fontId="1"/>
  </si>
  <si>
    <t>【単位】百万円</t>
    <phoneticPr fontId="1"/>
  </si>
  <si>
    <t>相対評価</t>
    <phoneticPr fontId="1"/>
  </si>
  <si>
    <t>評価表</t>
    <rPh sb="0" eb="2">
      <t>ヒョウカ</t>
    </rPh>
    <rPh sb="2" eb="3">
      <t>ヒョウ</t>
    </rPh>
    <phoneticPr fontId="1"/>
  </si>
  <si>
    <t>５．積立率</t>
    <rPh sb="2" eb="4">
      <t>ツミタテ</t>
    </rPh>
    <rPh sb="4" eb="5">
      <t>リツ</t>
    </rPh>
    <phoneticPr fontId="7"/>
  </si>
  <si>
    <t>８．流動比率</t>
    <rPh sb="2" eb="4">
      <t>リュウドウ</t>
    </rPh>
    <rPh sb="4" eb="6">
      <t>ヒリツ</t>
    </rPh>
    <phoneticPr fontId="7"/>
  </si>
  <si>
    <t>2年連続
10%以上</t>
    <rPh sb="1" eb="2">
      <t>ネン</t>
    </rPh>
    <rPh sb="2" eb="4">
      <t>レンゾク</t>
    </rPh>
    <rPh sb="8" eb="10">
      <t>イジョウ</t>
    </rPh>
    <phoneticPr fontId="1"/>
  </si>
  <si>
    <t>直近年度
10%以上</t>
    <rPh sb="0" eb="2">
      <t>チョッキン</t>
    </rPh>
    <rPh sb="2" eb="3">
      <t>ネン</t>
    </rPh>
    <rPh sb="8" eb="10">
      <t>イジョウ</t>
    </rPh>
    <phoneticPr fontId="1"/>
  </si>
  <si>
    <r>
      <t xml:space="preserve">直近年度
</t>
    </r>
    <r>
      <rPr>
        <sz val="10"/>
        <color theme="1"/>
        <rFont val="ＭＳ ゴシック"/>
        <family val="3"/>
        <charset val="128"/>
      </rPr>
      <t>0％以上10%未満</t>
    </r>
    <rPh sb="0" eb="2">
      <t>チョッキン</t>
    </rPh>
    <rPh sb="2" eb="3">
      <t>ネン</t>
    </rPh>
    <rPh sb="7" eb="9">
      <t>イジョウ</t>
    </rPh>
    <rPh sb="12" eb="14">
      <t>ミマン</t>
    </rPh>
    <phoneticPr fontId="1"/>
  </si>
  <si>
    <t>直近年度
0%未満</t>
    <rPh sb="0" eb="2">
      <t>チョッキン</t>
    </rPh>
    <rPh sb="2" eb="3">
      <t>ネン</t>
    </rPh>
    <rPh sb="7" eb="9">
      <t>ミマン</t>
    </rPh>
    <phoneticPr fontId="1"/>
  </si>
  <si>
    <t>2年連続
0%未満</t>
    <rPh sb="1" eb="2">
      <t>ネン</t>
    </rPh>
    <rPh sb="2" eb="4">
      <t>レンゾク</t>
    </rPh>
    <rPh sb="4" eb="5">
      <t>ネンド</t>
    </rPh>
    <rPh sb="7" eb="9">
      <t>ミマン</t>
    </rPh>
    <phoneticPr fontId="1"/>
  </si>
  <si>
    <t>5P以上増加</t>
    <rPh sb="2" eb="4">
      <t>イジョウ</t>
    </rPh>
    <rPh sb="4" eb="6">
      <t>ゾウカ</t>
    </rPh>
    <phoneticPr fontId="1"/>
  </si>
  <si>
    <r>
      <t xml:space="preserve">趨勢評価
</t>
    </r>
    <r>
      <rPr>
        <sz val="8"/>
        <color theme="1"/>
        <rFont val="ＭＳ ゴシック"/>
        <family val="3"/>
        <charset val="128"/>
      </rPr>
      <t>（P:ポイント）</t>
    </r>
    <rPh sb="0" eb="2">
      <t>スウセイ</t>
    </rPh>
    <rPh sb="2" eb="4">
      <t>ヒョウカ</t>
    </rPh>
    <phoneticPr fontId="1"/>
  </si>
  <si>
    <t>2.5P以上増加</t>
    <rPh sb="4" eb="6">
      <t>イジョウ</t>
    </rPh>
    <rPh sb="6" eb="8">
      <t>ゾウカ</t>
    </rPh>
    <phoneticPr fontId="1"/>
  </si>
  <si>
    <t>2.5～△2.5P
増減</t>
    <rPh sb="10" eb="12">
      <t>ゾウゲン</t>
    </rPh>
    <phoneticPr fontId="1"/>
  </si>
  <si>
    <t>2.5P以上減少</t>
    <rPh sb="4" eb="6">
      <t>イジョウ</t>
    </rPh>
    <rPh sb="6" eb="8">
      <t>ゲンショウ</t>
    </rPh>
    <phoneticPr fontId="1"/>
  </si>
  <si>
    <t>5P以上減少</t>
    <rPh sb="2" eb="4">
      <t>イジョウ</t>
    </rPh>
    <rPh sb="4" eb="6">
      <t>ゲンショウ</t>
    </rPh>
    <phoneticPr fontId="1"/>
  </si>
  <si>
    <t>10P以上減少</t>
    <rPh sb="3" eb="5">
      <t>イジョウ</t>
    </rPh>
    <rPh sb="5" eb="7">
      <t>ゲンショウ</t>
    </rPh>
    <phoneticPr fontId="1"/>
  </si>
  <si>
    <t>5～△5P
増減</t>
    <rPh sb="6" eb="8">
      <t>ゾウゲン</t>
    </rPh>
    <phoneticPr fontId="1"/>
  </si>
  <si>
    <t>10P以上増加</t>
    <rPh sb="3" eb="5">
      <t>イジョウ</t>
    </rPh>
    <rPh sb="5" eb="7">
      <t>ゾウカ</t>
    </rPh>
    <phoneticPr fontId="1"/>
  </si>
  <si>
    <t>2年連続
20%以上</t>
    <rPh sb="1" eb="2">
      <t>ネン</t>
    </rPh>
    <rPh sb="2" eb="4">
      <t>レンゾク</t>
    </rPh>
    <rPh sb="8" eb="10">
      <t>イジョウ</t>
    </rPh>
    <phoneticPr fontId="1"/>
  </si>
  <si>
    <t>直近年度
20%以上</t>
    <rPh sb="0" eb="2">
      <t>チョッキン</t>
    </rPh>
    <rPh sb="2" eb="3">
      <t>ネン</t>
    </rPh>
    <rPh sb="8" eb="10">
      <t>イジョウ</t>
    </rPh>
    <phoneticPr fontId="1"/>
  </si>
  <si>
    <r>
      <t>直近年度
1</t>
    </r>
    <r>
      <rPr>
        <sz val="10"/>
        <color theme="1"/>
        <rFont val="ＭＳ ゴシック"/>
        <family val="3"/>
        <charset val="128"/>
      </rPr>
      <t>0%以上20%未満</t>
    </r>
    <rPh sb="0" eb="2">
      <t>チョッキン</t>
    </rPh>
    <rPh sb="2" eb="3">
      <t>ネン</t>
    </rPh>
    <rPh sb="8" eb="10">
      <t>イジョウ</t>
    </rPh>
    <rPh sb="13" eb="15">
      <t>ミマン</t>
    </rPh>
    <phoneticPr fontId="1"/>
  </si>
  <si>
    <t>直近年度
10%未満</t>
    <rPh sb="0" eb="2">
      <t>チョッキン</t>
    </rPh>
    <rPh sb="2" eb="3">
      <t>ネン</t>
    </rPh>
    <rPh sb="8" eb="10">
      <t>ミマン</t>
    </rPh>
    <phoneticPr fontId="1"/>
  </si>
  <si>
    <t>5P以上増加</t>
    <rPh sb="2" eb="4">
      <t>イジョウ</t>
    </rPh>
    <rPh sb="4" eb="5">
      <t>ゾウ</t>
    </rPh>
    <rPh sb="5" eb="6">
      <t>カ</t>
    </rPh>
    <phoneticPr fontId="1"/>
  </si>
  <si>
    <t>2.5P以上増加</t>
    <rPh sb="4" eb="6">
      <t>イジョウ</t>
    </rPh>
    <rPh sb="6" eb="7">
      <t>ゾウ</t>
    </rPh>
    <rPh sb="7" eb="8">
      <t>カ</t>
    </rPh>
    <phoneticPr fontId="1"/>
  </si>
  <si>
    <t>－</t>
    <phoneticPr fontId="1"/>
  </si>
  <si>
    <t>直近年度
100%未満</t>
    <rPh sb="0" eb="2">
      <t>チョッキン</t>
    </rPh>
    <rPh sb="2" eb="3">
      <t>ネン</t>
    </rPh>
    <rPh sb="9" eb="11">
      <t>ミマン</t>
    </rPh>
    <phoneticPr fontId="1"/>
  </si>
  <si>
    <t>2年連続
100%未満</t>
    <rPh sb="1" eb="2">
      <t>ネン</t>
    </rPh>
    <rPh sb="2" eb="4">
      <t>レンゾク</t>
    </rPh>
    <rPh sb="4" eb="5">
      <t>ネンド</t>
    </rPh>
    <rPh sb="9" eb="11">
      <t>ミマン</t>
    </rPh>
    <phoneticPr fontId="1"/>
  </si>
  <si>
    <t>2年連続
200%以上</t>
    <rPh sb="1" eb="2">
      <t>ネン</t>
    </rPh>
    <rPh sb="2" eb="4">
      <t>レンゾク</t>
    </rPh>
    <rPh sb="9" eb="11">
      <t>イジョウ</t>
    </rPh>
    <phoneticPr fontId="1"/>
  </si>
  <si>
    <t>直近年度
200%以上</t>
    <rPh sb="0" eb="2">
      <t>チョッキン</t>
    </rPh>
    <rPh sb="2" eb="3">
      <t>ネン</t>
    </rPh>
    <rPh sb="9" eb="11">
      <t>イジョウ</t>
    </rPh>
    <phoneticPr fontId="1"/>
  </si>
  <si>
    <r>
      <t xml:space="preserve">直近年度
</t>
    </r>
    <r>
      <rPr>
        <sz val="8"/>
        <color theme="1"/>
        <rFont val="ＭＳ ゴシック"/>
        <family val="3"/>
        <charset val="128"/>
      </rPr>
      <t>100%以上200%未満</t>
    </r>
    <rPh sb="0" eb="2">
      <t>チョッキン</t>
    </rPh>
    <rPh sb="2" eb="3">
      <t>ネン</t>
    </rPh>
    <rPh sb="9" eb="11">
      <t>イジョウ</t>
    </rPh>
    <rPh sb="15" eb="17">
      <t>ミマン</t>
    </rPh>
    <phoneticPr fontId="1"/>
  </si>
  <si>
    <t>2年連続
10年以内</t>
    <rPh sb="1" eb="2">
      <t>ネン</t>
    </rPh>
    <rPh sb="2" eb="4">
      <t>レンゾク</t>
    </rPh>
    <rPh sb="7" eb="8">
      <t>ネン</t>
    </rPh>
    <rPh sb="8" eb="10">
      <t>イナイ</t>
    </rPh>
    <phoneticPr fontId="1"/>
  </si>
  <si>
    <t>直近年度
10年以内</t>
    <rPh sb="0" eb="2">
      <t>チョッキン</t>
    </rPh>
    <rPh sb="2" eb="3">
      <t>ネン</t>
    </rPh>
    <rPh sb="7" eb="8">
      <t>ネン</t>
    </rPh>
    <rPh sb="8" eb="10">
      <t>イナイ</t>
    </rPh>
    <phoneticPr fontId="1"/>
  </si>
  <si>
    <t>直近年度
10年超</t>
    <rPh sb="0" eb="2">
      <t>チョッキン</t>
    </rPh>
    <rPh sb="2" eb="3">
      <t>ネン</t>
    </rPh>
    <rPh sb="7" eb="8">
      <t>ネン</t>
    </rPh>
    <rPh sb="8" eb="9">
      <t>チョウ</t>
    </rPh>
    <phoneticPr fontId="1"/>
  </si>
  <si>
    <t>2年連続
10年超</t>
    <rPh sb="1" eb="2">
      <t>ネン</t>
    </rPh>
    <rPh sb="2" eb="4">
      <t>レンゾク</t>
    </rPh>
    <rPh sb="4" eb="5">
      <t>ネンド</t>
    </rPh>
    <rPh sb="7" eb="8">
      <t>ネン</t>
    </rPh>
    <rPh sb="8" eb="9">
      <t>チョウ</t>
    </rPh>
    <phoneticPr fontId="1"/>
  </si>
  <si>
    <t>絶対
評価</t>
    <rPh sb="3" eb="5">
      <t>ヒョウカ</t>
    </rPh>
    <phoneticPr fontId="11"/>
  </si>
  <si>
    <t>趨勢
評価</t>
    <rPh sb="0" eb="2">
      <t>スウセイ</t>
    </rPh>
    <rPh sb="3" eb="5">
      <t>ヒョウカ</t>
    </rPh>
    <phoneticPr fontId="11"/>
  </si>
  <si>
    <t>相対
評価</t>
    <rPh sb="3" eb="5">
      <t>ヒョウカ</t>
    </rPh>
    <phoneticPr fontId="11"/>
  </si>
  <si>
    <t>学校名</t>
    <rPh sb="0" eb="2">
      <t>ガッコウ</t>
    </rPh>
    <rPh sb="2" eb="3">
      <t>ジンメイ</t>
    </rPh>
    <phoneticPr fontId="7"/>
  </si>
  <si>
    <t>財務比率等に関するチェックリスト（学校単位）</t>
    <rPh sb="0" eb="2">
      <t>ザイム</t>
    </rPh>
    <rPh sb="2" eb="4">
      <t>ヒリツ</t>
    </rPh>
    <rPh sb="4" eb="5">
      <t>トウ</t>
    </rPh>
    <rPh sb="6" eb="7">
      <t>カン</t>
    </rPh>
    <rPh sb="17" eb="19">
      <t>ガッコウ</t>
    </rPh>
    <rPh sb="19" eb="21">
      <t>タンイ</t>
    </rPh>
    <phoneticPr fontId="11"/>
  </si>
  <si>
    <t>相対
評価</t>
    <rPh sb="3" eb="5">
      <t>ヒョウカ</t>
    </rPh>
    <phoneticPr fontId="1"/>
  </si>
  <si>
    <t>3.志願倍率</t>
    <rPh sb="2" eb="4">
      <t>シガン</t>
    </rPh>
    <rPh sb="4" eb="6">
      <t>バイリツ</t>
    </rPh>
    <phoneticPr fontId="7"/>
  </si>
  <si>
    <t>4.合格率</t>
    <rPh sb="2" eb="5">
      <t>ゴウカクリツ</t>
    </rPh>
    <phoneticPr fontId="7"/>
  </si>
  <si>
    <t>5.歩留率</t>
    <rPh sb="2" eb="4">
      <t>ブドマリ</t>
    </rPh>
    <rPh sb="4" eb="5">
      <t>リツ</t>
    </rPh>
    <phoneticPr fontId="7"/>
  </si>
  <si>
    <t>6.推薦割合</t>
    <rPh sb="2" eb="4">
      <t>スイセン</t>
    </rPh>
    <rPh sb="4" eb="6">
      <t>ワリアイ</t>
    </rPh>
    <phoneticPr fontId="7"/>
  </si>
  <si>
    <t>7.入学定員充足率</t>
    <rPh sb="2" eb="4">
      <t>ニュウガク</t>
    </rPh>
    <rPh sb="4" eb="6">
      <t>テイイン</t>
    </rPh>
    <rPh sb="6" eb="9">
      <t>ジュウソクリツ</t>
    </rPh>
    <phoneticPr fontId="7"/>
  </si>
  <si>
    <t>8.収容定員充足率</t>
    <rPh sb="2" eb="4">
      <t>シュウヨウ</t>
    </rPh>
    <rPh sb="4" eb="6">
      <t>テイイン</t>
    </rPh>
    <rPh sb="6" eb="9">
      <t>ジュウソクリツ</t>
    </rPh>
    <phoneticPr fontId="7"/>
  </si>
  <si>
    <t>Ⅶ　教職員関係</t>
    <rPh sb="2" eb="5">
      <t>キョウショクイン</t>
    </rPh>
    <rPh sb="5" eb="7">
      <t>カンケイ</t>
    </rPh>
    <phoneticPr fontId="11"/>
  </si>
  <si>
    <t>経常収入</t>
    <rPh sb="0" eb="2">
      <t>ケイジョウ</t>
    </rPh>
    <phoneticPr fontId="1"/>
  </si>
  <si>
    <t>経常支出</t>
    <rPh sb="0" eb="2">
      <t>ケイジョウ</t>
    </rPh>
    <phoneticPr fontId="1"/>
  </si>
  <si>
    <t>経常収支
差額</t>
    <rPh sb="0" eb="2">
      <t>ケイジョウ</t>
    </rPh>
    <phoneticPr fontId="1"/>
  </si>
  <si>
    <t>摘要</t>
  </si>
  <si>
    <t>法人計</t>
    <rPh sb="0" eb="2">
      <t>ホウジン</t>
    </rPh>
    <rPh sb="2" eb="3">
      <t>ケイ</t>
    </rPh>
    <phoneticPr fontId="1"/>
  </si>
  <si>
    <t>Ⅷ　経費関係</t>
    <rPh sb="2" eb="4">
      <t>ケイヒ</t>
    </rPh>
    <rPh sb="4" eb="6">
      <t>カンケイ</t>
    </rPh>
    <phoneticPr fontId="11"/>
  </si>
  <si>
    <t>B</t>
    <phoneticPr fontId="45"/>
  </si>
  <si>
    <t>さらに、収入支出を構成する要素（人数と単価）を下記のように分解して、その原因を評価する。</t>
    <rPh sb="4" eb="6">
      <t>シュウニュウ</t>
    </rPh>
    <rPh sb="6" eb="8">
      <t>シシュツ</t>
    </rPh>
    <rPh sb="9" eb="11">
      <t>コウセイ</t>
    </rPh>
    <rPh sb="13" eb="15">
      <t>ヨウソ</t>
    </rPh>
    <rPh sb="16" eb="18">
      <t>ニンズウ</t>
    </rPh>
    <rPh sb="19" eb="21">
      <t>タンカ</t>
    </rPh>
    <rPh sb="23" eb="25">
      <t>カキ</t>
    </rPh>
    <phoneticPr fontId="45"/>
  </si>
  <si>
    <t>学生生徒等納付金=人数（学生生徒等数）×単価（授業料等）</t>
    <phoneticPr fontId="1"/>
  </si>
  <si>
    <t>人件費=人数（教職員数）×単価（給与等）</t>
    <phoneticPr fontId="1"/>
  </si>
  <si>
    <t>学校名</t>
    <rPh sb="0" eb="2">
      <t>ガッコウ</t>
    </rPh>
    <rPh sb="2" eb="3">
      <t>メイ</t>
    </rPh>
    <phoneticPr fontId="1"/>
  </si>
  <si>
    <t>１－２　財務比率等に関するチェックリスト（学校単位）</t>
    <rPh sb="4" eb="6">
      <t>ザイム</t>
    </rPh>
    <rPh sb="6" eb="8">
      <t>ヒリツ</t>
    </rPh>
    <rPh sb="8" eb="9">
      <t>ナド</t>
    </rPh>
    <rPh sb="10" eb="11">
      <t>カン</t>
    </rPh>
    <rPh sb="21" eb="23">
      <t>ガッコウ</t>
    </rPh>
    <rPh sb="23" eb="25">
      <t>タンイ</t>
    </rPh>
    <phoneticPr fontId="1"/>
  </si>
  <si>
    <t>2.5P以上減少</t>
    <rPh sb="4" eb="6">
      <t>イジョウ</t>
    </rPh>
    <rPh sb="6" eb="7">
      <t>ゲン</t>
    </rPh>
    <rPh sb="7" eb="8">
      <t>ショウ</t>
    </rPh>
    <phoneticPr fontId="1"/>
  </si>
  <si>
    <t>2年連続
0%未満</t>
    <rPh sb="1" eb="2">
      <t>ネン</t>
    </rPh>
    <rPh sb="2" eb="4">
      <t>レンゾク</t>
    </rPh>
    <rPh sb="7" eb="9">
      <t>ミマン</t>
    </rPh>
    <phoneticPr fontId="1"/>
  </si>
  <si>
    <t>5P以上減少</t>
    <rPh sb="2" eb="4">
      <t>イジョウ</t>
    </rPh>
    <rPh sb="4" eb="5">
      <t>ゲン</t>
    </rPh>
    <phoneticPr fontId="1"/>
  </si>
  <si>
    <t>志願者数</t>
    <rPh sb="0" eb="3">
      <t>シガンシャ</t>
    </rPh>
    <rPh sb="3" eb="4">
      <t>スウ</t>
    </rPh>
    <phoneticPr fontId="1"/>
  </si>
  <si>
    <t>入学定員</t>
    <rPh sb="0" eb="2">
      <t>ニュウガク</t>
    </rPh>
    <rPh sb="2" eb="4">
      <t>テイイン</t>
    </rPh>
    <phoneticPr fontId="1"/>
  </si>
  <si>
    <t>趨勢評価</t>
    <rPh sb="0" eb="2">
      <t>スウセイ</t>
    </rPh>
    <rPh sb="2" eb="4">
      <t>ヒョウカ</t>
    </rPh>
    <phoneticPr fontId="1"/>
  </si>
  <si>
    <t>志願倍率(e)／(f)</t>
    <rPh sb="0" eb="2">
      <t>シガン</t>
    </rPh>
    <rPh sb="2" eb="4">
      <t>バイリツ</t>
    </rPh>
    <phoneticPr fontId="1"/>
  </si>
  <si>
    <t>志願者数(e)</t>
    <rPh sb="0" eb="3">
      <t>シガンシャ</t>
    </rPh>
    <rPh sb="3" eb="4">
      <t>スウ</t>
    </rPh>
    <phoneticPr fontId="1"/>
  </si>
  <si>
    <t>入学定員(f)</t>
    <rPh sb="0" eb="2">
      <t>ニュウガク</t>
    </rPh>
    <rPh sb="2" eb="4">
      <t>テイイン</t>
    </rPh>
    <phoneticPr fontId="1"/>
  </si>
  <si>
    <t>４．合格率</t>
    <rPh sb="2" eb="4">
      <t>ゴウカク</t>
    </rPh>
    <rPh sb="4" eb="5">
      <t>リツ</t>
    </rPh>
    <phoneticPr fontId="1"/>
  </si>
  <si>
    <t>合格者数</t>
    <rPh sb="0" eb="3">
      <t>ゴウカクシャ</t>
    </rPh>
    <rPh sb="3" eb="4">
      <t>スウ</t>
    </rPh>
    <phoneticPr fontId="1"/>
  </si>
  <si>
    <t>受験者数</t>
    <rPh sb="0" eb="2">
      <t>ジュケン</t>
    </rPh>
    <rPh sb="2" eb="3">
      <t>シャ</t>
    </rPh>
    <rPh sb="3" eb="4">
      <t>スウ</t>
    </rPh>
    <phoneticPr fontId="1"/>
  </si>
  <si>
    <t>合格率(g)／(h)</t>
    <rPh sb="0" eb="3">
      <t>ゴウカクリツ</t>
    </rPh>
    <phoneticPr fontId="1"/>
  </si>
  <si>
    <t>直近年度
目標達成</t>
    <rPh sb="0" eb="2">
      <t>チョッキン</t>
    </rPh>
    <rPh sb="2" eb="3">
      <t>ネン</t>
    </rPh>
    <rPh sb="5" eb="7">
      <t>モクヒョウ</t>
    </rPh>
    <rPh sb="7" eb="9">
      <t>タッセイ</t>
    </rPh>
    <phoneticPr fontId="1"/>
  </si>
  <si>
    <t>合格者数(g)</t>
    <rPh sb="0" eb="3">
      <t>ゴウカクシャ</t>
    </rPh>
    <rPh sb="3" eb="4">
      <t>スウ</t>
    </rPh>
    <phoneticPr fontId="1"/>
  </si>
  <si>
    <t>直近年度
目標未達成</t>
    <rPh sb="0" eb="2">
      <t>チョッキン</t>
    </rPh>
    <rPh sb="2" eb="3">
      <t>ネン</t>
    </rPh>
    <rPh sb="5" eb="7">
      <t>モクヒョウ</t>
    </rPh>
    <rPh sb="7" eb="10">
      <t>ミタッセイ</t>
    </rPh>
    <phoneticPr fontId="1"/>
  </si>
  <si>
    <t>受験者数(h)</t>
    <rPh sb="0" eb="3">
      <t>ジュケンシャ</t>
    </rPh>
    <rPh sb="3" eb="4">
      <t>スウ</t>
    </rPh>
    <phoneticPr fontId="1"/>
  </si>
  <si>
    <t>2年連続
目標未達成</t>
    <rPh sb="1" eb="2">
      <t>ネン</t>
    </rPh>
    <rPh sb="2" eb="4">
      <t>レンゾク</t>
    </rPh>
    <rPh sb="5" eb="7">
      <t>モクヒョウ</t>
    </rPh>
    <rPh sb="7" eb="8">
      <t>ミ</t>
    </rPh>
    <rPh sb="8" eb="10">
      <t>タッセイ</t>
    </rPh>
    <phoneticPr fontId="1"/>
  </si>
  <si>
    <t>５．歩留率</t>
    <rPh sb="2" eb="4">
      <t>ブドマリ</t>
    </rPh>
    <rPh sb="4" eb="5">
      <t>リツ</t>
    </rPh>
    <phoneticPr fontId="1"/>
  </si>
  <si>
    <t>入学者数</t>
    <rPh sb="0" eb="3">
      <t>ニュウガクシャ</t>
    </rPh>
    <rPh sb="3" eb="4">
      <t>スウ</t>
    </rPh>
    <phoneticPr fontId="1"/>
  </si>
  <si>
    <t>歩留率(i)／(g)</t>
    <rPh sb="0" eb="2">
      <t>ブドマリ</t>
    </rPh>
    <rPh sb="2" eb="3">
      <t>リツ</t>
    </rPh>
    <phoneticPr fontId="1"/>
  </si>
  <si>
    <t>入学者数(i)</t>
    <rPh sb="0" eb="2">
      <t>ニュウガク</t>
    </rPh>
    <rPh sb="2" eb="3">
      <t>シャ</t>
    </rPh>
    <rPh sb="3" eb="4">
      <t>スウ</t>
    </rPh>
    <phoneticPr fontId="1"/>
  </si>
  <si>
    <t>６．推薦割合</t>
    <rPh sb="2" eb="4">
      <t>スイセン</t>
    </rPh>
    <rPh sb="4" eb="6">
      <t>ワリアイ</t>
    </rPh>
    <phoneticPr fontId="1"/>
  </si>
  <si>
    <t>推薦割合(j)／(i)</t>
    <rPh sb="0" eb="2">
      <t>スイセン</t>
    </rPh>
    <rPh sb="2" eb="4">
      <t>ワリアイ</t>
    </rPh>
    <phoneticPr fontId="1"/>
  </si>
  <si>
    <t>入学者数(i)</t>
    <phoneticPr fontId="1"/>
  </si>
  <si>
    <t>７．入学定員充足率</t>
    <rPh sb="2" eb="4">
      <t>ニュウガク</t>
    </rPh>
    <rPh sb="4" eb="6">
      <t>テイイン</t>
    </rPh>
    <rPh sb="6" eb="9">
      <t>ジュウソクリツ</t>
    </rPh>
    <phoneticPr fontId="1"/>
  </si>
  <si>
    <t>８．収容定員充足率</t>
    <rPh sb="2" eb="4">
      <t>シュウヨウ</t>
    </rPh>
    <rPh sb="4" eb="6">
      <t>テイイン</t>
    </rPh>
    <rPh sb="6" eb="9">
      <t>ジュウソクリツ</t>
    </rPh>
    <phoneticPr fontId="1"/>
  </si>
  <si>
    <t>在籍者数</t>
    <rPh sb="0" eb="3">
      <t>ザイセキシャ</t>
    </rPh>
    <rPh sb="3" eb="4">
      <t>スウ</t>
    </rPh>
    <phoneticPr fontId="1"/>
  </si>
  <si>
    <t>入学定員充足率(i)／(f)</t>
    <rPh sb="0" eb="2">
      <t>ニュウガク</t>
    </rPh>
    <rPh sb="2" eb="4">
      <t>テイイン</t>
    </rPh>
    <rPh sb="4" eb="7">
      <t>ジュウソクリツ</t>
    </rPh>
    <phoneticPr fontId="1"/>
  </si>
  <si>
    <t>入学定員(f)</t>
    <rPh sb="2" eb="4">
      <t>テイイン</t>
    </rPh>
    <phoneticPr fontId="1"/>
  </si>
  <si>
    <t>収容定員充足率(k)／(l)</t>
    <rPh sb="0" eb="2">
      <t>シュウヨウ</t>
    </rPh>
    <rPh sb="2" eb="4">
      <t>テイイン</t>
    </rPh>
    <rPh sb="4" eb="7">
      <t>ジュウソクリツ</t>
    </rPh>
    <phoneticPr fontId="1"/>
  </si>
  <si>
    <t>70％以上
90%未満</t>
    <rPh sb="3" eb="5">
      <t>イジョウ</t>
    </rPh>
    <rPh sb="9" eb="11">
      <t>ミマン</t>
    </rPh>
    <phoneticPr fontId="1"/>
  </si>
  <si>
    <t>在籍者数(k)</t>
    <rPh sb="0" eb="2">
      <t>ザイセキ</t>
    </rPh>
    <rPh sb="2" eb="3">
      <t>シャ</t>
    </rPh>
    <rPh sb="3" eb="4">
      <t>スウ</t>
    </rPh>
    <phoneticPr fontId="1"/>
  </si>
  <si>
    <t>70%未満</t>
    <rPh sb="3" eb="5">
      <t>ミマン</t>
    </rPh>
    <phoneticPr fontId="1"/>
  </si>
  <si>
    <t>2年連続
目標達成</t>
    <rPh sb="5" eb="7">
      <t>モクヒョウ</t>
    </rPh>
    <rPh sb="7" eb="9">
      <t>タッセイ</t>
    </rPh>
    <phoneticPr fontId="1"/>
  </si>
  <si>
    <t>1P以上減少</t>
    <rPh sb="2" eb="4">
      <t>イジョウ</t>
    </rPh>
    <rPh sb="4" eb="5">
      <t>ゲン</t>
    </rPh>
    <rPh sb="5" eb="6">
      <t>ショウ</t>
    </rPh>
    <phoneticPr fontId="1"/>
  </si>
  <si>
    <t>0.5P以上減少</t>
    <rPh sb="4" eb="6">
      <t>イジョウ</t>
    </rPh>
    <rPh sb="6" eb="7">
      <t>ゲン</t>
    </rPh>
    <rPh sb="7" eb="8">
      <t>ショウ</t>
    </rPh>
    <phoneticPr fontId="1"/>
  </si>
  <si>
    <t>0.5～△0.5P
増減</t>
    <rPh sb="10" eb="12">
      <t>ゾウゲン</t>
    </rPh>
    <phoneticPr fontId="1"/>
  </si>
  <si>
    <t>0.5P以上増加</t>
    <rPh sb="4" eb="6">
      <t>イジョウ</t>
    </rPh>
    <rPh sb="6" eb="7">
      <t>ゾウ</t>
    </rPh>
    <rPh sb="7" eb="8">
      <t>カ</t>
    </rPh>
    <phoneticPr fontId="1"/>
  </si>
  <si>
    <t>1P以上増加</t>
    <rPh sb="2" eb="4">
      <t>イジョウ</t>
    </rPh>
    <rPh sb="4" eb="5">
      <t>ゾウ</t>
    </rPh>
    <rPh sb="5" eb="6">
      <t>カ</t>
    </rPh>
    <phoneticPr fontId="1"/>
  </si>
  <si>
    <t>奨学費支出</t>
    <rPh sb="0" eb="2">
      <t>ショウガク</t>
    </rPh>
    <rPh sb="2" eb="3">
      <t>ヒ</t>
    </rPh>
    <rPh sb="3" eb="5">
      <t>シシュツ</t>
    </rPh>
    <phoneticPr fontId="1"/>
  </si>
  <si>
    <t>奨学費割合(n)／(o)</t>
    <rPh sb="0" eb="2">
      <t>ショウガク</t>
    </rPh>
    <rPh sb="2" eb="3">
      <t>ヒ</t>
    </rPh>
    <rPh sb="3" eb="5">
      <t>ワリアイ</t>
    </rPh>
    <phoneticPr fontId="1"/>
  </si>
  <si>
    <t>2年連続
目標達成</t>
    <phoneticPr fontId="1"/>
  </si>
  <si>
    <t>奨学費支出(n)</t>
    <rPh sb="0" eb="2">
      <t>ショウガク</t>
    </rPh>
    <rPh sb="2" eb="3">
      <t>ヒ</t>
    </rPh>
    <rPh sb="3" eb="5">
      <t>シシュツ</t>
    </rPh>
    <phoneticPr fontId="1"/>
  </si>
  <si>
    <t>Ⅶ　教職員関係</t>
    <rPh sb="2" eb="5">
      <t>キョウショクイン</t>
    </rPh>
    <rPh sb="5" eb="7">
      <t>カンケイ</t>
    </rPh>
    <phoneticPr fontId="1"/>
  </si>
  <si>
    <t>「専任教員数」または「専任職員数」</t>
    <rPh sb="1" eb="3">
      <t>センニン</t>
    </rPh>
    <rPh sb="3" eb="5">
      <t>キョウイン</t>
    </rPh>
    <rPh sb="5" eb="6">
      <t>スウ</t>
    </rPh>
    <phoneticPr fontId="1"/>
  </si>
  <si>
    <t>在籍者/教員</t>
    <rPh sb="0" eb="3">
      <t>ザイセキシャ</t>
    </rPh>
    <phoneticPr fontId="1"/>
  </si>
  <si>
    <t>在籍者/職員</t>
    <rPh sb="0" eb="3">
      <t>ザイセキシャ</t>
    </rPh>
    <rPh sb="4" eb="6">
      <t>ショクイン</t>
    </rPh>
    <phoneticPr fontId="1"/>
  </si>
  <si>
    <t>在籍者数(k)</t>
  </si>
  <si>
    <t>専任教員数(p)</t>
    <rPh sb="0" eb="2">
      <t>センニン</t>
    </rPh>
    <rPh sb="2" eb="4">
      <t>キョウイン</t>
    </rPh>
    <rPh sb="4" eb="5">
      <t>スウ</t>
    </rPh>
    <phoneticPr fontId="1"/>
  </si>
  <si>
    <t>専任職員数(r)</t>
    <rPh sb="0" eb="2">
      <t>センニン</t>
    </rPh>
    <rPh sb="2" eb="4">
      <t>ショクイン</t>
    </rPh>
    <rPh sb="4" eb="5">
      <t>スウ</t>
    </rPh>
    <phoneticPr fontId="1"/>
  </si>
  <si>
    <t>2年連続
目標未達成</t>
    <phoneticPr fontId="1"/>
  </si>
  <si>
    <t>非常勤教員数</t>
    <rPh sb="0" eb="3">
      <t>ヒジョウキン</t>
    </rPh>
    <rPh sb="3" eb="5">
      <t>キョウイン</t>
    </rPh>
    <rPh sb="5" eb="6">
      <t>スウ</t>
    </rPh>
    <phoneticPr fontId="1"/>
  </si>
  <si>
    <t>専任教員数</t>
    <rPh sb="0" eb="2">
      <t>センニン</t>
    </rPh>
    <rPh sb="2" eb="4">
      <t>キョウイン</t>
    </rPh>
    <rPh sb="4" eb="5">
      <t>スウ</t>
    </rPh>
    <phoneticPr fontId="1"/>
  </si>
  <si>
    <t>非常勤教員数(q)</t>
    <rPh sb="0" eb="3">
      <t>ヒジョウキン</t>
    </rPh>
    <rPh sb="3" eb="5">
      <t>キョウイン</t>
    </rPh>
    <rPh sb="5" eb="6">
      <t>スウ</t>
    </rPh>
    <phoneticPr fontId="1"/>
  </si>
  <si>
    <t>専任職員数</t>
    <rPh sb="0" eb="2">
      <t>センニン</t>
    </rPh>
    <rPh sb="2" eb="4">
      <t>ショクイン</t>
    </rPh>
    <rPh sb="4" eb="5">
      <t>スウ</t>
    </rPh>
    <phoneticPr fontId="1"/>
  </si>
  <si>
    <t>専任教員対専任職員割合(r)／(p)</t>
    <rPh sb="0" eb="2">
      <t>センニン</t>
    </rPh>
    <rPh sb="2" eb="4">
      <t>キョウイン</t>
    </rPh>
    <rPh sb="4" eb="5">
      <t>タイ</t>
    </rPh>
    <rPh sb="5" eb="7">
      <t>センニン</t>
    </rPh>
    <rPh sb="7" eb="9">
      <t>ショクイン</t>
    </rPh>
    <rPh sb="9" eb="11">
      <t>ワリアイ</t>
    </rPh>
    <phoneticPr fontId="1"/>
  </si>
  <si>
    <t>専任職員数(r)</t>
    <rPh sb="2" eb="3">
      <t>ショク</t>
    </rPh>
    <phoneticPr fontId="1"/>
  </si>
  <si>
    <t>専任教員
人件費/人</t>
    <rPh sb="9" eb="10">
      <t>ニン</t>
    </rPh>
    <phoneticPr fontId="1"/>
  </si>
  <si>
    <t>専任職員
人件費/人</t>
    <rPh sb="9" eb="10">
      <t>ニン</t>
    </rPh>
    <phoneticPr fontId="1"/>
  </si>
  <si>
    <t>専任教員人件費/人</t>
    <rPh sb="8" eb="9">
      <t>ヒト</t>
    </rPh>
    <phoneticPr fontId="1"/>
  </si>
  <si>
    <t>専任職員人件費/人</t>
    <rPh sb="8" eb="9">
      <t>ヒト</t>
    </rPh>
    <phoneticPr fontId="1"/>
  </si>
  <si>
    <t>100万円以上
減少</t>
    <rPh sb="5" eb="7">
      <t>イジョウ</t>
    </rPh>
    <rPh sb="8" eb="9">
      <t>ゲン</t>
    </rPh>
    <rPh sb="9" eb="10">
      <t>ショウ</t>
    </rPh>
    <phoneticPr fontId="1"/>
  </si>
  <si>
    <t>50～△50万円
増減</t>
    <rPh sb="9" eb="11">
      <t>ゾウゲン</t>
    </rPh>
    <phoneticPr fontId="1"/>
  </si>
  <si>
    <t>100万円以上
増加</t>
    <rPh sb="5" eb="7">
      <t>イジョウ</t>
    </rPh>
    <rPh sb="8" eb="9">
      <t>ゾウ</t>
    </rPh>
    <rPh sb="9" eb="10">
      <t>カ</t>
    </rPh>
    <phoneticPr fontId="1"/>
  </si>
  <si>
    <t>Ⅷ　経費関係</t>
    <rPh sb="2" eb="4">
      <t>ケイヒ</t>
    </rPh>
    <rPh sb="4" eb="6">
      <t>カンケイ</t>
    </rPh>
    <phoneticPr fontId="1"/>
  </si>
  <si>
    <t>在籍者数</t>
    <rPh sb="0" eb="4">
      <t>ザイセキシャスウ</t>
    </rPh>
    <phoneticPr fontId="1"/>
  </si>
  <si>
    <t>【単位】千円</t>
    <rPh sb="4" eb="5">
      <t>セン</t>
    </rPh>
    <phoneticPr fontId="1"/>
  </si>
  <si>
    <t>人件費支出 本務教員給</t>
    <rPh sb="0" eb="3">
      <t>ジンケンヒ</t>
    </rPh>
    <rPh sb="3" eb="5">
      <t>シシュツ</t>
    </rPh>
    <rPh sb="6" eb="8">
      <t>ホンム</t>
    </rPh>
    <rPh sb="8" eb="10">
      <t>キョウイン</t>
    </rPh>
    <rPh sb="10" eb="11">
      <t>キュウ</t>
    </rPh>
    <phoneticPr fontId="1"/>
  </si>
  <si>
    <t>人件費支出 本務職員給</t>
    <rPh sb="0" eb="3">
      <t>ジンケンヒ</t>
    </rPh>
    <rPh sb="3" eb="5">
      <t>シシュツ</t>
    </rPh>
    <rPh sb="6" eb="8">
      <t>ホンム</t>
    </rPh>
    <rPh sb="8" eb="10">
      <t>ショクイン</t>
    </rPh>
    <rPh sb="10" eb="11">
      <t>キュウ</t>
    </rPh>
    <phoneticPr fontId="1"/>
  </si>
  <si>
    <t>人件費支出　本務教員給(s)</t>
    <rPh sb="0" eb="3">
      <t>ジンケンヒ</t>
    </rPh>
    <rPh sb="3" eb="5">
      <t>シシュツ</t>
    </rPh>
    <rPh sb="6" eb="8">
      <t>ホンム</t>
    </rPh>
    <rPh sb="8" eb="10">
      <t>キョウイン</t>
    </rPh>
    <rPh sb="10" eb="11">
      <t>キュウ</t>
    </rPh>
    <phoneticPr fontId="1"/>
  </si>
  <si>
    <t>人件費支出　本務職員給(t)</t>
    <rPh sb="0" eb="3">
      <t>ジンケンヒ</t>
    </rPh>
    <rPh sb="3" eb="5">
      <t>シシュツ</t>
    </rPh>
    <rPh sb="6" eb="8">
      <t>ホンム</t>
    </rPh>
    <rPh sb="8" eb="10">
      <t>ショクイン</t>
    </rPh>
    <rPh sb="10" eb="11">
      <t>キュウ</t>
    </rPh>
    <phoneticPr fontId="1"/>
  </si>
  <si>
    <t>学校法人名</t>
    <rPh sb="0" eb="2">
      <t>ガッコウ</t>
    </rPh>
    <rPh sb="2" eb="4">
      <t>ホウジン</t>
    </rPh>
    <rPh sb="4" eb="5">
      <t>メイ</t>
    </rPh>
    <phoneticPr fontId="45"/>
  </si>
  <si>
    <t>法人種別</t>
    <rPh sb="0" eb="2">
      <t>ホウジン</t>
    </rPh>
    <rPh sb="2" eb="4">
      <t>シュベツ</t>
    </rPh>
    <phoneticPr fontId="45"/>
  </si>
  <si>
    <t>記号</t>
    <rPh sb="0" eb="2">
      <t>キゴウ</t>
    </rPh>
    <phoneticPr fontId="45"/>
  </si>
  <si>
    <t xml:space="preserve"> 学生生徒等納付金</t>
    <rPh sb="1" eb="3">
      <t>ガクセイ</t>
    </rPh>
    <rPh sb="3" eb="5">
      <t>セイト</t>
    </rPh>
    <rPh sb="5" eb="6">
      <t>ナド</t>
    </rPh>
    <rPh sb="6" eb="9">
      <t>ノウフキン</t>
    </rPh>
    <phoneticPr fontId="45"/>
  </si>
  <si>
    <t xml:space="preserve"> 人件費</t>
    <rPh sb="1" eb="4">
      <t>ジンケンヒ</t>
    </rPh>
    <phoneticPr fontId="45"/>
  </si>
  <si>
    <t>d</t>
    <phoneticPr fontId="45"/>
  </si>
  <si>
    <t>[収入の部から]</t>
    <rPh sb="1" eb="3">
      <t>シュウニュウ</t>
    </rPh>
    <rPh sb="4" eb="5">
      <t>ブ</t>
    </rPh>
    <phoneticPr fontId="45"/>
  </si>
  <si>
    <t xml:space="preserve"> 学生生徒等納付金収入</t>
    <phoneticPr fontId="45"/>
  </si>
  <si>
    <t xml:space="preserve"> 手数料収入</t>
    <phoneticPr fontId="45"/>
  </si>
  <si>
    <t>[支出の部から]</t>
    <rPh sb="1" eb="3">
      <t>シシュツ</t>
    </rPh>
    <rPh sb="4" eb="5">
      <t>ブ</t>
    </rPh>
    <phoneticPr fontId="45"/>
  </si>
  <si>
    <t xml:space="preserve"> 人件費支出</t>
    <phoneticPr fontId="45"/>
  </si>
  <si>
    <t xml:space="preserve"> 教育研究経費支出</t>
    <phoneticPr fontId="45"/>
  </si>
  <si>
    <t>[資産の部から]</t>
    <rPh sb="1" eb="3">
      <t>シサン</t>
    </rPh>
    <rPh sb="4" eb="5">
      <t>ブ</t>
    </rPh>
    <phoneticPr fontId="45"/>
  </si>
  <si>
    <t xml:space="preserve">   建物</t>
    <rPh sb="3" eb="5">
      <t>タテモノ</t>
    </rPh>
    <phoneticPr fontId="45"/>
  </si>
  <si>
    <t xml:space="preserve">   構築物</t>
    <rPh sb="3" eb="6">
      <t>コウチクブツ</t>
    </rPh>
    <phoneticPr fontId="45"/>
  </si>
  <si>
    <t xml:space="preserve"> </t>
    <phoneticPr fontId="45"/>
  </si>
  <si>
    <t xml:space="preserve">   教育研究用機器備品</t>
    <rPh sb="3" eb="5">
      <t>キョウイク</t>
    </rPh>
    <rPh sb="5" eb="8">
      <t>ケンキュウヨウ</t>
    </rPh>
    <rPh sb="8" eb="10">
      <t>キキ</t>
    </rPh>
    <rPh sb="10" eb="12">
      <t>ビヒン</t>
    </rPh>
    <phoneticPr fontId="45"/>
  </si>
  <si>
    <t xml:space="preserve">   車輌</t>
    <rPh sb="3" eb="5">
      <t>シャリョウ</t>
    </rPh>
    <phoneticPr fontId="45"/>
  </si>
  <si>
    <t xml:space="preserve">   有価証券（長期）</t>
    <rPh sb="3" eb="5">
      <t>ユウカ</t>
    </rPh>
    <rPh sb="5" eb="7">
      <t>ショウケン</t>
    </rPh>
    <rPh sb="8" eb="10">
      <t>チョウキ</t>
    </rPh>
    <phoneticPr fontId="45"/>
  </si>
  <si>
    <t xml:space="preserve">   退職給与引当特定資産</t>
    <rPh sb="3" eb="5">
      <t>タイショク</t>
    </rPh>
    <rPh sb="5" eb="7">
      <t>キュウヨ</t>
    </rPh>
    <rPh sb="7" eb="9">
      <t>ヒキアテ</t>
    </rPh>
    <rPh sb="9" eb="11">
      <t>トクテイ</t>
    </rPh>
    <rPh sb="11" eb="13">
      <t>シサン</t>
    </rPh>
    <phoneticPr fontId="45"/>
  </si>
  <si>
    <t xml:space="preserve">   施設設備引当特定資産</t>
    <rPh sb="3" eb="5">
      <t>シセツ</t>
    </rPh>
    <rPh sb="5" eb="7">
      <t>セツビ</t>
    </rPh>
    <rPh sb="7" eb="9">
      <t>ヒキアテ</t>
    </rPh>
    <rPh sb="9" eb="11">
      <t>トクテイ</t>
    </rPh>
    <rPh sb="11" eb="13">
      <t>シサン</t>
    </rPh>
    <phoneticPr fontId="45"/>
  </si>
  <si>
    <t xml:space="preserve">   減価償却引当特定資産</t>
    <rPh sb="3" eb="5">
      <t>ゲンカ</t>
    </rPh>
    <rPh sb="5" eb="7">
      <t>ショウキャク</t>
    </rPh>
    <rPh sb="7" eb="9">
      <t>ヒキアテ</t>
    </rPh>
    <rPh sb="9" eb="11">
      <t>トクテイ</t>
    </rPh>
    <rPh sb="11" eb="13">
      <t>シサン</t>
    </rPh>
    <phoneticPr fontId="45"/>
  </si>
  <si>
    <t>　 その他（運用資産に相当するもの）</t>
    <rPh sb="4" eb="5">
      <t>タ</t>
    </rPh>
    <rPh sb="6" eb="8">
      <t>ウンヨウ</t>
    </rPh>
    <rPh sb="8" eb="10">
      <t>シサン</t>
    </rPh>
    <rPh sb="11" eb="13">
      <t>ソウトウ</t>
    </rPh>
    <phoneticPr fontId="45"/>
  </si>
  <si>
    <t xml:space="preserve"> 流動資産</t>
    <rPh sb="1" eb="3">
      <t>リュウドウ</t>
    </rPh>
    <rPh sb="3" eb="5">
      <t>シサン</t>
    </rPh>
    <phoneticPr fontId="45"/>
  </si>
  <si>
    <t xml:space="preserve"> 　　現金預金</t>
    <rPh sb="3" eb="5">
      <t>ゲンキン</t>
    </rPh>
    <rPh sb="5" eb="7">
      <t>ヨキン</t>
    </rPh>
    <phoneticPr fontId="45"/>
  </si>
  <si>
    <t xml:space="preserve"> 　　有価証券（短期）</t>
    <rPh sb="3" eb="5">
      <t>ユウカ</t>
    </rPh>
    <rPh sb="5" eb="7">
      <t>ショウケン</t>
    </rPh>
    <rPh sb="8" eb="10">
      <t>タンキ</t>
    </rPh>
    <phoneticPr fontId="45"/>
  </si>
  <si>
    <t>[負債の部から]</t>
    <rPh sb="1" eb="3">
      <t>フサイ</t>
    </rPh>
    <rPh sb="4" eb="5">
      <t>ブ</t>
    </rPh>
    <phoneticPr fontId="45"/>
  </si>
  <si>
    <t xml:space="preserve">   長期借入金</t>
    <phoneticPr fontId="45"/>
  </si>
  <si>
    <t xml:space="preserve">   長期学校債</t>
    <phoneticPr fontId="45"/>
  </si>
  <si>
    <t xml:space="preserve">   退職給与引当金</t>
    <rPh sb="3" eb="5">
      <t>タイショク</t>
    </rPh>
    <rPh sb="5" eb="7">
      <t>キュウヨ</t>
    </rPh>
    <rPh sb="7" eb="9">
      <t>ヒキアテ</t>
    </rPh>
    <rPh sb="9" eb="10">
      <t>キン</t>
    </rPh>
    <phoneticPr fontId="45"/>
  </si>
  <si>
    <t xml:space="preserve">   長期未払金</t>
    <phoneticPr fontId="45"/>
  </si>
  <si>
    <t xml:space="preserve"> 流動負債</t>
    <rPh sb="1" eb="3">
      <t>リュウドウ</t>
    </rPh>
    <rPh sb="3" eb="5">
      <t>フサイ</t>
    </rPh>
    <phoneticPr fontId="45"/>
  </si>
  <si>
    <t xml:space="preserve"> 　　短期借入金</t>
    <phoneticPr fontId="45"/>
  </si>
  <si>
    <t xml:space="preserve"> 　　手形債務</t>
    <phoneticPr fontId="45"/>
  </si>
  <si>
    <t xml:space="preserve"> 　　未払金</t>
    <phoneticPr fontId="45"/>
  </si>
  <si>
    <t xml:space="preserve"> 第2号基本金</t>
    <rPh sb="1" eb="2">
      <t>ダイ</t>
    </rPh>
    <rPh sb="3" eb="4">
      <t>ゴウ</t>
    </rPh>
    <rPh sb="4" eb="6">
      <t>キホン</t>
    </rPh>
    <rPh sb="6" eb="7">
      <t>キン</t>
    </rPh>
    <phoneticPr fontId="45"/>
  </si>
  <si>
    <t xml:space="preserve"> 第3号基本金</t>
    <rPh sb="1" eb="2">
      <t>ダイ</t>
    </rPh>
    <rPh sb="3" eb="4">
      <t>ゴウ</t>
    </rPh>
    <rPh sb="4" eb="6">
      <t>キホン</t>
    </rPh>
    <rPh sb="6" eb="7">
      <t>キン</t>
    </rPh>
    <phoneticPr fontId="45"/>
  </si>
  <si>
    <t xml:space="preserve"> 建物減価償却累計額</t>
    <rPh sb="4" eb="5">
      <t>カ</t>
    </rPh>
    <rPh sb="5" eb="7">
      <t>ショウキャク</t>
    </rPh>
    <rPh sb="7" eb="9">
      <t>ルイケイ</t>
    </rPh>
    <rPh sb="9" eb="10">
      <t>ガク</t>
    </rPh>
    <phoneticPr fontId="45"/>
  </si>
  <si>
    <t xml:space="preserve"> 構築物減価償却累計額</t>
    <rPh sb="3" eb="4">
      <t>ブツ</t>
    </rPh>
    <rPh sb="4" eb="6">
      <t>ゲンカ</t>
    </rPh>
    <rPh sb="6" eb="8">
      <t>ショウキャク</t>
    </rPh>
    <rPh sb="8" eb="10">
      <t>ルイケイ</t>
    </rPh>
    <rPh sb="10" eb="11">
      <t>ガク</t>
    </rPh>
    <phoneticPr fontId="45"/>
  </si>
  <si>
    <t xml:space="preserve"> 教育研究用機器備品減価償却累計額</t>
    <rPh sb="1" eb="3">
      <t>キョウイク</t>
    </rPh>
    <rPh sb="3" eb="6">
      <t>ケンキュウヨウ</t>
    </rPh>
    <rPh sb="6" eb="8">
      <t>キキ</t>
    </rPh>
    <rPh sb="8" eb="10">
      <t>ビヒン</t>
    </rPh>
    <phoneticPr fontId="45"/>
  </si>
  <si>
    <t xml:space="preserve"> 車輌減価償却累計額</t>
    <rPh sb="1" eb="3">
      <t>シャリョウ</t>
    </rPh>
    <phoneticPr fontId="45"/>
  </si>
  <si>
    <t xml:space="preserve"> その他の有形固定資産減価償却累計額</t>
    <rPh sb="3" eb="4">
      <t>タ</t>
    </rPh>
    <rPh sb="5" eb="7">
      <t>ユウケイ</t>
    </rPh>
    <rPh sb="7" eb="9">
      <t>コテイ</t>
    </rPh>
    <rPh sb="9" eb="11">
      <t>シサン</t>
    </rPh>
    <phoneticPr fontId="45"/>
  </si>
  <si>
    <t>運用資産</t>
    <rPh sb="0" eb="2">
      <t>ウンヨウ</t>
    </rPh>
    <rPh sb="2" eb="4">
      <t>シサン</t>
    </rPh>
    <phoneticPr fontId="45"/>
  </si>
  <si>
    <t>要積立額</t>
    <rPh sb="0" eb="1">
      <t>ヨウ</t>
    </rPh>
    <rPh sb="1" eb="3">
      <t>ツミタテ</t>
    </rPh>
    <rPh sb="3" eb="4">
      <t>ガク</t>
    </rPh>
    <phoneticPr fontId="45"/>
  </si>
  <si>
    <t>減価償却資産の貸借対照表計上額（図書を除く有形固定資産）</t>
    <rPh sb="0" eb="2">
      <t>ゲンカ</t>
    </rPh>
    <rPh sb="2" eb="4">
      <t>ショウキャク</t>
    </rPh>
    <rPh sb="4" eb="6">
      <t>シサン</t>
    </rPh>
    <rPh sb="7" eb="9">
      <t>タイシャク</t>
    </rPh>
    <rPh sb="9" eb="12">
      <t>タイショウヒョウ</t>
    </rPh>
    <rPh sb="12" eb="14">
      <t>ケイジョウ</t>
    </rPh>
    <rPh sb="14" eb="15">
      <t>ガク</t>
    </rPh>
    <rPh sb="16" eb="18">
      <t>トショ</t>
    </rPh>
    <rPh sb="19" eb="20">
      <t>ノゾ</t>
    </rPh>
    <rPh sb="21" eb="23">
      <t>ユウケイ</t>
    </rPh>
    <rPh sb="23" eb="25">
      <t>コテイ</t>
    </rPh>
    <rPh sb="25" eb="27">
      <t>シサン</t>
    </rPh>
    <phoneticPr fontId="45"/>
  </si>
  <si>
    <t>減価償却資産の減価償却累計額（図書を除く有形固定資産）</t>
    <rPh sb="0" eb="2">
      <t>ゲンカ</t>
    </rPh>
    <rPh sb="2" eb="4">
      <t>ショウキャク</t>
    </rPh>
    <rPh sb="4" eb="6">
      <t>シサン</t>
    </rPh>
    <rPh sb="7" eb="9">
      <t>ゲンカ</t>
    </rPh>
    <rPh sb="9" eb="11">
      <t>ショウキャク</t>
    </rPh>
    <rPh sb="11" eb="13">
      <t>ルイケイ</t>
    </rPh>
    <rPh sb="13" eb="14">
      <t>ガク</t>
    </rPh>
    <rPh sb="15" eb="17">
      <t>トショ</t>
    </rPh>
    <rPh sb="18" eb="19">
      <t>ノゾ</t>
    </rPh>
    <rPh sb="20" eb="22">
      <t>ユウケイ</t>
    </rPh>
    <rPh sb="22" eb="24">
      <t>コテイ</t>
    </rPh>
    <rPh sb="24" eb="26">
      <t>シサン</t>
    </rPh>
    <phoneticPr fontId="45"/>
  </si>
  <si>
    <t>減価償却資産取得価額（図書を除く有形固定資産）</t>
    <rPh sb="0" eb="2">
      <t>ゲンカ</t>
    </rPh>
    <rPh sb="2" eb="4">
      <t>ショウキャク</t>
    </rPh>
    <rPh sb="4" eb="6">
      <t>シサン</t>
    </rPh>
    <rPh sb="6" eb="8">
      <t>シュトク</t>
    </rPh>
    <rPh sb="8" eb="10">
      <t>カガク</t>
    </rPh>
    <rPh sb="11" eb="13">
      <t>トショ</t>
    </rPh>
    <rPh sb="14" eb="15">
      <t>ノゾ</t>
    </rPh>
    <rPh sb="16" eb="18">
      <t>ユウケイ</t>
    </rPh>
    <rPh sb="18" eb="20">
      <t>コテイ</t>
    </rPh>
    <rPh sb="20" eb="22">
      <t>シサン</t>
    </rPh>
    <phoneticPr fontId="45"/>
  </si>
  <si>
    <t>外部負債</t>
    <rPh sb="0" eb="2">
      <t>ガイブ</t>
    </rPh>
    <rPh sb="2" eb="4">
      <t>フサイ</t>
    </rPh>
    <phoneticPr fontId="45"/>
  </si>
  <si>
    <t>[事業活動収入の部から]</t>
    <rPh sb="1" eb="3">
      <t>ジギョウ</t>
    </rPh>
    <rPh sb="3" eb="5">
      <t>カツドウ</t>
    </rPh>
    <rPh sb="5" eb="7">
      <t>シュウニュウ</t>
    </rPh>
    <rPh sb="8" eb="9">
      <t>ブ</t>
    </rPh>
    <phoneticPr fontId="45"/>
  </si>
  <si>
    <t>[事業活動支出の部から]</t>
    <rPh sb="1" eb="3">
      <t>ジギョウ</t>
    </rPh>
    <rPh sb="3" eb="5">
      <t>カツドウ</t>
    </rPh>
    <rPh sb="5" eb="7">
      <t>シシュツ</t>
    </rPh>
    <rPh sb="8" eb="9">
      <t>ブ</t>
    </rPh>
    <phoneticPr fontId="45"/>
  </si>
  <si>
    <t xml:space="preserve"> 教育活動収入計</t>
    <rPh sb="1" eb="3">
      <t>キョウイク</t>
    </rPh>
    <rPh sb="3" eb="5">
      <t>カツドウ</t>
    </rPh>
    <rPh sb="5" eb="7">
      <t>シュウニュウ</t>
    </rPh>
    <rPh sb="7" eb="8">
      <t>ケイ</t>
    </rPh>
    <phoneticPr fontId="1"/>
  </si>
  <si>
    <t xml:space="preserve"> 教育活動支出計</t>
    <rPh sb="1" eb="3">
      <t>キョウイク</t>
    </rPh>
    <rPh sb="3" eb="5">
      <t>カツドウ</t>
    </rPh>
    <rPh sb="5" eb="7">
      <t>シシュツ</t>
    </rPh>
    <rPh sb="7" eb="8">
      <t>ケイ</t>
    </rPh>
    <phoneticPr fontId="1"/>
  </si>
  <si>
    <t xml:space="preserve"> 教育活動外収入計</t>
    <rPh sb="1" eb="3">
      <t>キョウイク</t>
    </rPh>
    <rPh sb="3" eb="5">
      <t>カツドウ</t>
    </rPh>
    <rPh sb="5" eb="6">
      <t>ガイ</t>
    </rPh>
    <rPh sb="6" eb="8">
      <t>シュウニュウ</t>
    </rPh>
    <rPh sb="8" eb="9">
      <t>ケイ</t>
    </rPh>
    <phoneticPr fontId="1"/>
  </si>
  <si>
    <t xml:space="preserve"> 付随事業収入</t>
    <rPh sb="1" eb="3">
      <t>フズイ</t>
    </rPh>
    <rPh sb="3" eb="5">
      <t>ジギョウ</t>
    </rPh>
    <rPh sb="5" eb="7">
      <t>シュウニュウ</t>
    </rPh>
    <phoneticPr fontId="1"/>
  </si>
  <si>
    <t>【単位】円</t>
    <rPh sb="1" eb="3">
      <t>タンイ</t>
    </rPh>
    <rPh sb="4" eb="5">
      <t>エン</t>
    </rPh>
    <phoneticPr fontId="45"/>
  </si>
  <si>
    <t>調整勘定等（教育活動）</t>
    <rPh sb="0" eb="2">
      <t>チョウセイ</t>
    </rPh>
    <rPh sb="2" eb="4">
      <t>カンジョウ</t>
    </rPh>
    <rPh sb="4" eb="5">
      <t>トウ</t>
    </rPh>
    <rPh sb="6" eb="8">
      <t>キョウイク</t>
    </rPh>
    <rPh sb="8" eb="10">
      <t>カツドウ</t>
    </rPh>
    <phoneticPr fontId="1"/>
  </si>
  <si>
    <t xml:space="preserve"> 教育活動外支出計</t>
    <rPh sb="1" eb="3">
      <t>キョウイク</t>
    </rPh>
    <rPh sb="3" eb="5">
      <t>カツドウ</t>
    </rPh>
    <rPh sb="5" eb="6">
      <t>ガイ</t>
    </rPh>
    <rPh sb="6" eb="8">
      <t>シシュツ</t>
    </rPh>
    <rPh sb="8" eb="9">
      <t>ケイ</t>
    </rPh>
    <phoneticPr fontId="1"/>
  </si>
  <si>
    <t xml:space="preserve"> 寄付金収入(教育活動)</t>
    <rPh sb="1" eb="4">
      <t>キフキン</t>
    </rPh>
    <rPh sb="4" eb="6">
      <t>シュウニュウ</t>
    </rPh>
    <rPh sb="7" eb="9">
      <t>キョウイク</t>
    </rPh>
    <rPh sb="9" eb="11">
      <t>カツドウ</t>
    </rPh>
    <phoneticPr fontId="1"/>
  </si>
  <si>
    <t xml:space="preserve"> 調整勘定等（教育活動）</t>
    <phoneticPr fontId="1"/>
  </si>
  <si>
    <t xml:space="preserve">   管理用機器備品</t>
    <rPh sb="3" eb="6">
      <t>カンリヨウ</t>
    </rPh>
    <rPh sb="6" eb="8">
      <t>キキ</t>
    </rPh>
    <rPh sb="8" eb="10">
      <t>ビヒン</t>
    </rPh>
    <phoneticPr fontId="45"/>
  </si>
  <si>
    <t xml:space="preserve">   第2号基本金引当特定資産</t>
    <rPh sb="3" eb="4">
      <t>ダイ</t>
    </rPh>
    <rPh sb="5" eb="6">
      <t>ゴウ</t>
    </rPh>
    <rPh sb="6" eb="8">
      <t>キホン</t>
    </rPh>
    <rPh sb="8" eb="9">
      <t>キン</t>
    </rPh>
    <rPh sb="9" eb="11">
      <t>ヒキアテ</t>
    </rPh>
    <rPh sb="11" eb="13">
      <t>トクテイ</t>
    </rPh>
    <rPh sb="13" eb="15">
      <t>シサン</t>
    </rPh>
    <phoneticPr fontId="45"/>
  </si>
  <si>
    <t xml:space="preserve">   第3号基本金引当特定資産</t>
    <rPh sb="3" eb="4">
      <t>ダイ</t>
    </rPh>
    <rPh sb="5" eb="6">
      <t>ゴウ</t>
    </rPh>
    <rPh sb="6" eb="8">
      <t>キホン</t>
    </rPh>
    <rPh sb="8" eb="9">
      <t>キン</t>
    </rPh>
    <rPh sb="9" eb="11">
      <t>ヒキアテ</t>
    </rPh>
    <rPh sb="11" eb="13">
      <t>トクテイ</t>
    </rPh>
    <rPh sb="13" eb="15">
      <t>シサン</t>
    </rPh>
    <phoneticPr fontId="45"/>
  </si>
  <si>
    <t>（有形固定資産）</t>
    <rPh sb="1" eb="3">
      <t>ユウケイ</t>
    </rPh>
    <rPh sb="3" eb="5">
      <t>コテイ</t>
    </rPh>
    <rPh sb="5" eb="7">
      <t>シサン</t>
    </rPh>
    <phoneticPr fontId="1"/>
  </si>
  <si>
    <t>（特定資産）</t>
    <rPh sb="1" eb="3">
      <t>トクテイ</t>
    </rPh>
    <rPh sb="3" eb="5">
      <t>シサン</t>
    </rPh>
    <phoneticPr fontId="1"/>
  </si>
  <si>
    <t>（その他の固定資産）</t>
    <rPh sb="3" eb="4">
      <t>タ</t>
    </rPh>
    <rPh sb="5" eb="7">
      <t>コテイ</t>
    </rPh>
    <rPh sb="7" eb="9">
      <t>シサン</t>
    </rPh>
    <phoneticPr fontId="1"/>
  </si>
  <si>
    <t>（流動資産）</t>
    <rPh sb="1" eb="3">
      <t>リュウドウ</t>
    </rPh>
    <rPh sb="3" eb="5">
      <t>シサン</t>
    </rPh>
    <phoneticPr fontId="1"/>
  </si>
  <si>
    <t>[収入から]</t>
    <rPh sb="1" eb="3">
      <t>シュウニュウ</t>
    </rPh>
    <phoneticPr fontId="45"/>
  </si>
  <si>
    <t>[支出から]</t>
    <rPh sb="1" eb="3">
      <t>シシュツ</t>
    </rPh>
    <phoneticPr fontId="45"/>
  </si>
  <si>
    <t>[調整勘定等から]</t>
    <rPh sb="1" eb="3">
      <t>チョウセイ</t>
    </rPh>
    <rPh sb="3" eb="5">
      <t>カンジョウ</t>
    </rPh>
    <rPh sb="5" eb="6">
      <t>トウ</t>
    </rPh>
    <phoneticPr fontId="45"/>
  </si>
  <si>
    <t>（固定負債）</t>
    <rPh sb="1" eb="3">
      <t>コテイ</t>
    </rPh>
    <rPh sb="3" eb="5">
      <t>フサイ</t>
    </rPh>
    <phoneticPr fontId="1"/>
  </si>
  <si>
    <t>（流動負債）</t>
    <rPh sb="1" eb="3">
      <t>リュウドウ</t>
    </rPh>
    <rPh sb="3" eb="5">
      <t>フサイ</t>
    </rPh>
    <phoneticPr fontId="1"/>
  </si>
  <si>
    <t>[純資産の部から]</t>
    <rPh sb="1" eb="4">
      <t>ジュンシサン</t>
    </rPh>
    <rPh sb="5" eb="6">
      <t>ブ</t>
    </rPh>
    <phoneticPr fontId="45"/>
  </si>
  <si>
    <t>（基本金）</t>
    <rPh sb="1" eb="3">
      <t>キホン</t>
    </rPh>
    <rPh sb="3" eb="4">
      <t>キン</t>
    </rPh>
    <phoneticPr fontId="1"/>
  </si>
  <si>
    <t xml:space="preserve"> 管理用機器備品減価償却累計額</t>
    <rPh sb="1" eb="3">
      <t>カンリ</t>
    </rPh>
    <rPh sb="3" eb="4">
      <t>ヨウ</t>
    </rPh>
    <rPh sb="4" eb="6">
      <t>キキ</t>
    </rPh>
    <rPh sb="6" eb="8">
      <t>ビヒン</t>
    </rPh>
    <phoneticPr fontId="45"/>
  </si>
  <si>
    <t>絶</t>
    <phoneticPr fontId="11"/>
  </si>
  <si>
    <t>趨</t>
    <rPh sb="0" eb="1">
      <t>スウ</t>
    </rPh>
    <phoneticPr fontId="11"/>
  </si>
  <si>
    <t>相</t>
    <phoneticPr fontId="11"/>
  </si>
  <si>
    <t>①</t>
    <phoneticPr fontId="1"/>
  </si>
  <si>
    <t>②</t>
    <phoneticPr fontId="1"/>
  </si>
  <si>
    <t>③</t>
    <phoneticPr fontId="1"/>
  </si>
  <si>
    <t>④</t>
    <phoneticPr fontId="1"/>
  </si>
  <si>
    <t>⑤</t>
    <phoneticPr fontId="1"/>
  </si>
  <si>
    <t>原則基準区分</t>
    <rPh sb="0" eb="2">
      <t>ゲンソク</t>
    </rPh>
    <rPh sb="2" eb="4">
      <t>キジュン</t>
    </rPh>
    <rPh sb="4" eb="6">
      <t>クブン</t>
    </rPh>
    <phoneticPr fontId="45"/>
  </si>
  <si>
    <t>以上</t>
    <rPh sb="0" eb="2">
      <t>イジョウ</t>
    </rPh>
    <phoneticPr fontId="45"/>
  </si>
  <si>
    <t>評価</t>
    <rPh sb="0" eb="2">
      <t>ヒョウカ</t>
    </rPh>
    <phoneticPr fontId="45"/>
  </si>
  <si>
    <t>くもの巣</t>
    <rPh sb="3" eb="4">
      <t>ス</t>
    </rPh>
    <phoneticPr fontId="45"/>
  </si>
  <si>
    <t>昇順</t>
    <rPh sb="0" eb="2">
      <t>ショウジュン</t>
    </rPh>
    <phoneticPr fontId="45"/>
  </si>
  <si>
    <t>降順</t>
    <rPh sb="0" eb="2">
      <t>コウジュン</t>
    </rPh>
    <phoneticPr fontId="45"/>
  </si>
  <si>
    <t>10％以上改善</t>
    <rPh sb="3" eb="5">
      <t>イジョウ</t>
    </rPh>
    <rPh sb="5" eb="7">
      <t>カイゼン</t>
    </rPh>
    <phoneticPr fontId="45"/>
  </si>
  <si>
    <t>A</t>
    <phoneticPr fontId="45"/>
  </si>
  <si>
    <t>E</t>
    <phoneticPr fontId="45"/>
  </si>
  <si>
    <t>5％以上改善</t>
    <rPh sb="2" eb="4">
      <t>イジョウ</t>
    </rPh>
    <rPh sb="4" eb="6">
      <t>カイゼン</t>
    </rPh>
    <phoneticPr fontId="45"/>
  </si>
  <si>
    <t>D</t>
    <phoneticPr fontId="45"/>
  </si>
  <si>
    <t>5％～△5％</t>
    <phoneticPr fontId="45"/>
  </si>
  <si>
    <t>C</t>
    <phoneticPr fontId="45"/>
  </si>
  <si>
    <t>5％以上悪化</t>
    <rPh sb="2" eb="4">
      <t>イジョウ</t>
    </rPh>
    <rPh sb="4" eb="6">
      <t>アッカ</t>
    </rPh>
    <phoneticPr fontId="45"/>
  </si>
  <si>
    <t>10％以上悪化</t>
    <rPh sb="3" eb="5">
      <t>イジョウ</t>
    </rPh>
    <rPh sb="5" eb="7">
      <t>アッカ</t>
    </rPh>
    <phoneticPr fontId="45"/>
  </si>
  <si>
    <t>【法人】</t>
    <rPh sb="1" eb="3">
      <t>ホウジン</t>
    </rPh>
    <phoneticPr fontId="45"/>
  </si>
  <si>
    <t>項目</t>
    <rPh sb="0" eb="2">
      <t>コウモク</t>
    </rPh>
    <phoneticPr fontId="45"/>
  </si>
  <si>
    <t>1</t>
    <phoneticPr fontId="45"/>
  </si>
  <si>
    <t>4</t>
    <phoneticPr fontId="45"/>
  </si>
  <si>
    <t>5</t>
    <phoneticPr fontId="45"/>
  </si>
  <si>
    <t>原則評価基準使用</t>
    <rPh sb="0" eb="2">
      <t>ゲンソク</t>
    </rPh>
    <rPh sb="2" eb="4">
      <t>ヒョウカ</t>
    </rPh>
    <rPh sb="4" eb="6">
      <t>キジュン</t>
    </rPh>
    <rPh sb="6" eb="8">
      <t>シヨウ</t>
    </rPh>
    <phoneticPr fontId="45"/>
  </si>
  <si>
    <t>2</t>
    <phoneticPr fontId="45"/>
  </si>
  <si>
    <t>3</t>
    <phoneticPr fontId="45"/>
  </si>
  <si>
    <t>8</t>
    <phoneticPr fontId="45"/>
  </si>
  <si>
    <t>原則評価</t>
    <rPh sb="0" eb="2">
      <t>ゲンソク</t>
    </rPh>
    <rPh sb="2" eb="4">
      <t>ヒョウカ</t>
    </rPh>
    <phoneticPr fontId="45"/>
  </si>
  <si>
    <t>階級区分</t>
    <rPh sb="0" eb="2">
      <t>カイキュウ</t>
    </rPh>
    <rPh sb="2" eb="4">
      <t>クブン</t>
    </rPh>
    <phoneticPr fontId="45"/>
  </si>
  <si>
    <t>流動比率</t>
    <rPh sb="0" eb="2">
      <t>リュウドウ</t>
    </rPh>
    <rPh sb="2" eb="4">
      <t>ヒリツ</t>
    </rPh>
    <phoneticPr fontId="45"/>
  </si>
  <si>
    <t>人件費比率</t>
    <phoneticPr fontId="45"/>
  </si>
  <si>
    <t>【部門】</t>
    <rPh sb="1" eb="3">
      <t>ブモン</t>
    </rPh>
    <phoneticPr fontId="45"/>
  </si>
  <si>
    <t>6</t>
    <phoneticPr fontId="45"/>
  </si>
  <si>
    <t>7</t>
    <phoneticPr fontId="45"/>
  </si>
  <si>
    <t>11</t>
  </si>
  <si>
    <t>12</t>
  </si>
  <si>
    <t>13</t>
  </si>
  <si>
    <t>志願倍率（倍）</t>
    <rPh sb="0" eb="2">
      <t>シガン</t>
    </rPh>
    <rPh sb="2" eb="3">
      <t>バイ</t>
    </rPh>
    <rPh sb="5" eb="6">
      <t>バイ</t>
    </rPh>
    <phoneticPr fontId="45"/>
  </si>
  <si>
    <t>歩留率（％）</t>
    <rPh sb="0" eb="2">
      <t>ブド</t>
    </rPh>
    <phoneticPr fontId="45"/>
  </si>
  <si>
    <t>推薦割合（％）</t>
    <rPh sb="0" eb="2">
      <t>スイセン</t>
    </rPh>
    <rPh sb="2" eb="4">
      <t>ワリアイ</t>
    </rPh>
    <phoneticPr fontId="45"/>
  </si>
  <si>
    <t>入学定員充足率</t>
    <rPh sb="0" eb="2">
      <t>ニュウガク</t>
    </rPh>
    <phoneticPr fontId="45"/>
  </si>
  <si>
    <t>収容定員充足率</t>
    <phoneticPr fontId="45"/>
  </si>
  <si>
    <t>専任教員対非常勤教員割合</t>
    <rPh sb="0" eb="2">
      <t>センニン</t>
    </rPh>
    <rPh sb="2" eb="4">
      <t>キョウイン</t>
    </rPh>
    <rPh sb="4" eb="5">
      <t>ツイ</t>
    </rPh>
    <rPh sb="5" eb="8">
      <t>ヒジョウキン</t>
    </rPh>
    <rPh sb="8" eb="10">
      <t>キョウイン</t>
    </rPh>
    <rPh sb="10" eb="12">
      <t>ワリアイ</t>
    </rPh>
    <phoneticPr fontId="45"/>
  </si>
  <si>
    <t>9</t>
    <phoneticPr fontId="45"/>
  </si>
  <si>
    <t>15</t>
    <phoneticPr fontId="45"/>
  </si>
  <si>
    <t>14</t>
  </si>
  <si>
    <t>合格率</t>
    <rPh sb="0" eb="2">
      <t>ゴウカク</t>
    </rPh>
    <phoneticPr fontId="45"/>
  </si>
  <si>
    <t>奨学費割合</t>
    <rPh sb="0" eb="2">
      <t>ショウガク</t>
    </rPh>
    <rPh sb="2" eb="3">
      <t>ヒ</t>
    </rPh>
    <rPh sb="3" eb="5">
      <t>ワリアイ</t>
    </rPh>
    <phoneticPr fontId="45"/>
  </si>
  <si>
    <t>専任教員対専任職員割合</t>
    <rPh sb="0" eb="2">
      <t>センニン</t>
    </rPh>
    <rPh sb="2" eb="4">
      <t>キョウイン</t>
    </rPh>
    <rPh sb="4" eb="5">
      <t>タイ</t>
    </rPh>
    <rPh sb="5" eb="7">
      <t>センニン</t>
    </rPh>
    <rPh sb="7" eb="9">
      <t>ショクイン</t>
    </rPh>
    <rPh sb="9" eb="11">
      <t>ワリアイ</t>
    </rPh>
    <phoneticPr fontId="45"/>
  </si>
  <si>
    <t>専任教員一人当たり人件費</t>
    <rPh sb="0" eb="2">
      <t>センニン</t>
    </rPh>
    <rPh sb="2" eb="4">
      <t>キョウイン</t>
    </rPh>
    <rPh sb="4" eb="6">
      <t>ヒトリ</t>
    </rPh>
    <rPh sb="6" eb="7">
      <t>ア</t>
    </rPh>
    <rPh sb="9" eb="12">
      <t>ジンケンヒ</t>
    </rPh>
    <phoneticPr fontId="45"/>
  </si>
  <si>
    <t>専任職員一人当たり人件費</t>
    <rPh sb="0" eb="2">
      <t>センニン</t>
    </rPh>
    <rPh sb="2" eb="4">
      <t>ショクイン</t>
    </rPh>
    <rPh sb="4" eb="6">
      <t>ヒトリ</t>
    </rPh>
    <rPh sb="6" eb="7">
      <t>ア</t>
    </rPh>
    <rPh sb="9" eb="12">
      <t>ジンケンヒ</t>
    </rPh>
    <phoneticPr fontId="45"/>
  </si>
  <si>
    <t>前期末前受金（除く施設整備・その他）</t>
    <rPh sb="0" eb="3">
      <t>ゼンキマツ</t>
    </rPh>
    <rPh sb="3" eb="6">
      <t>マエウケキン</t>
    </rPh>
    <rPh sb="7" eb="8">
      <t>ノゾ</t>
    </rPh>
    <rPh sb="9" eb="11">
      <t>シセツ</t>
    </rPh>
    <rPh sb="11" eb="13">
      <t>セイビ</t>
    </rPh>
    <rPh sb="16" eb="17">
      <t>タ</t>
    </rPh>
    <phoneticPr fontId="1"/>
  </si>
  <si>
    <t>学校名</t>
    <rPh sb="0" eb="2">
      <t>ガッコウ</t>
    </rPh>
    <rPh sb="2" eb="3">
      <t>メイ</t>
    </rPh>
    <phoneticPr fontId="45"/>
  </si>
  <si>
    <t xml:space="preserve"> 専任職員数</t>
    <rPh sb="1" eb="3">
      <t>センニン</t>
    </rPh>
    <rPh sb="3" eb="5">
      <t>ショクイン</t>
    </rPh>
    <rPh sb="5" eb="6">
      <t>スウ</t>
    </rPh>
    <phoneticPr fontId="45"/>
  </si>
  <si>
    <t xml:space="preserve"> 非常勤教員数</t>
    <rPh sb="1" eb="4">
      <t>ヒジョウキン</t>
    </rPh>
    <rPh sb="4" eb="6">
      <t>キョウイン</t>
    </rPh>
    <rPh sb="6" eb="7">
      <t>スウ</t>
    </rPh>
    <phoneticPr fontId="45"/>
  </si>
  <si>
    <t xml:space="preserve"> 専任教員数</t>
    <rPh sb="1" eb="3">
      <t>センニン</t>
    </rPh>
    <rPh sb="3" eb="5">
      <t>キョウイン</t>
    </rPh>
    <rPh sb="5" eb="6">
      <t>スウ</t>
    </rPh>
    <phoneticPr fontId="45"/>
  </si>
  <si>
    <t>[教職員数]</t>
    <rPh sb="1" eb="3">
      <t>キョウショク</t>
    </rPh>
    <rPh sb="3" eb="5">
      <t>インズウ</t>
    </rPh>
    <phoneticPr fontId="45"/>
  </si>
  <si>
    <t xml:space="preserve"> 在籍者数</t>
    <phoneticPr fontId="45"/>
  </si>
  <si>
    <t xml:space="preserve"> 入学者数</t>
    <phoneticPr fontId="45"/>
  </si>
  <si>
    <t xml:space="preserve"> 合格者数</t>
    <phoneticPr fontId="45"/>
  </si>
  <si>
    <t xml:space="preserve"> 受験者数</t>
    <phoneticPr fontId="45"/>
  </si>
  <si>
    <t xml:space="preserve"> 志願者数</t>
    <phoneticPr fontId="45"/>
  </si>
  <si>
    <t xml:space="preserve"> 入学定員</t>
    <phoneticPr fontId="45"/>
  </si>
  <si>
    <t xml:space="preserve"> 退職金支出</t>
    <rPh sb="1" eb="4">
      <t>タイショクキン</t>
    </rPh>
    <rPh sb="4" eb="6">
      <t>シシュツ</t>
    </rPh>
    <phoneticPr fontId="45"/>
  </si>
  <si>
    <t xml:space="preserve"> 役員報酬支出</t>
    <rPh sb="1" eb="3">
      <t>ヤクイン</t>
    </rPh>
    <rPh sb="3" eb="5">
      <t>ホウシュウ</t>
    </rPh>
    <rPh sb="5" eb="7">
      <t>シシュツ</t>
    </rPh>
    <phoneticPr fontId="45"/>
  </si>
  <si>
    <t xml:space="preserve"> 兼務職員</t>
    <rPh sb="1" eb="3">
      <t>ケンム</t>
    </rPh>
    <rPh sb="3" eb="5">
      <t>ショクイン</t>
    </rPh>
    <phoneticPr fontId="45"/>
  </si>
  <si>
    <t>t</t>
    <phoneticPr fontId="45"/>
  </si>
  <si>
    <t xml:space="preserve"> 本務職員</t>
    <rPh sb="1" eb="3">
      <t>ホンム</t>
    </rPh>
    <rPh sb="3" eb="5">
      <t>ショクイン</t>
    </rPh>
    <phoneticPr fontId="45"/>
  </si>
  <si>
    <t xml:space="preserve"> 兼務教員</t>
    <rPh sb="1" eb="3">
      <t>ケンム</t>
    </rPh>
    <rPh sb="3" eb="5">
      <t>キョウイン</t>
    </rPh>
    <phoneticPr fontId="45"/>
  </si>
  <si>
    <t>s</t>
    <phoneticPr fontId="45"/>
  </si>
  <si>
    <t xml:space="preserve"> 本務教員</t>
    <rPh sb="1" eb="3">
      <t>ホンム</t>
    </rPh>
    <rPh sb="3" eb="5">
      <t>キョウイン</t>
    </rPh>
    <phoneticPr fontId="45"/>
  </si>
  <si>
    <t>人件費支出内訳表</t>
    <rPh sb="0" eb="3">
      <t>ジンケンヒ</t>
    </rPh>
    <rPh sb="3" eb="5">
      <t>シシュツ</t>
    </rPh>
    <rPh sb="5" eb="7">
      <t>ウチワケ</t>
    </rPh>
    <rPh sb="7" eb="8">
      <t>ヒョウ</t>
    </rPh>
    <phoneticPr fontId="45"/>
  </si>
  <si>
    <t>　　 奨学費支出</t>
    <rPh sb="3" eb="5">
      <t>ショウガク</t>
    </rPh>
    <rPh sb="5" eb="6">
      <t>ヒ</t>
    </rPh>
    <rPh sb="6" eb="8">
      <t>シシュツ</t>
    </rPh>
    <phoneticPr fontId="45"/>
  </si>
  <si>
    <t>資金収支内訳表</t>
    <rPh sb="0" eb="2">
      <t>シキン</t>
    </rPh>
    <rPh sb="2" eb="4">
      <t>シュウシ</t>
    </rPh>
    <rPh sb="4" eb="6">
      <t>ウチワケ</t>
    </rPh>
    <rPh sb="6" eb="7">
      <t>ヒョウ</t>
    </rPh>
    <phoneticPr fontId="45"/>
  </si>
  <si>
    <t>b</t>
    <phoneticPr fontId="45"/>
  </si>
  <si>
    <t>a</t>
    <phoneticPr fontId="45"/>
  </si>
  <si>
    <t>事業活動収支内訳表</t>
    <rPh sb="0" eb="2">
      <t>ジギョウ</t>
    </rPh>
    <rPh sb="2" eb="4">
      <t>カツドウ</t>
    </rPh>
    <rPh sb="4" eb="6">
      <t>シュウシ</t>
    </rPh>
    <rPh sb="6" eb="8">
      <t>ウチワケ</t>
    </rPh>
    <rPh sb="8" eb="9">
      <t>ヒョウ</t>
    </rPh>
    <phoneticPr fontId="45"/>
  </si>
  <si>
    <t>部門の収支を分析する上でのポイント</t>
    <phoneticPr fontId="1"/>
  </si>
  <si>
    <t>項目</t>
    <phoneticPr fontId="1"/>
  </si>
  <si>
    <t>比率</t>
    <phoneticPr fontId="1"/>
  </si>
  <si>
    <t>収入規模</t>
    <phoneticPr fontId="1"/>
  </si>
  <si>
    <t>学校名</t>
    <phoneticPr fontId="1"/>
  </si>
  <si>
    <t>NO</t>
    <phoneticPr fontId="1"/>
  </si>
  <si>
    <t>項目</t>
    <phoneticPr fontId="1"/>
  </si>
  <si>
    <t>(参考）　設置学校一覧</t>
    <phoneticPr fontId="1"/>
  </si>
  <si>
    <t>１－２</t>
    <phoneticPr fontId="11"/>
  </si>
  <si>
    <t>相対評価</t>
    <phoneticPr fontId="1"/>
  </si>
  <si>
    <t>【単位】百万円</t>
    <phoneticPr fontId="1"/>
  </si>
  <si>
    <t>～</t>
    <phoneticPr fontId="1"/>
  </si>
  <si>
    <t>2年連続
目標達成</t>
    <phoneticPr fontId="1"/>
  </si>
  <si>
    <t>在籍者/職員</t>
    <phoneticPr fontId="1"/>
  </si>
  <si>
    <t>在籍者/教員</t>
    <phoneticPr fontId="1"/>
  </si>
  <si>
    <t>専任教員数(p)</t>
    <phoneticPr fontId="1"/>
  </si>
  <si>
    <t>直近年度
目標未達成</t>
    <phoneticPr fontId="1"/>
  </si>
  <si>
    <t>2年連続
目標達成</t>
    <phoneticPr fontId="1"/>
  </si>
  <si>
    <t>専任教員対非常勤教員割合(q)／(p)</t>
    <phoneticPr fontId="1"/>
  </si>
  <si>
    <t>または</t>
    <phoneticPr fontId="1"/>
  </si>
  <si>
    <t xml:space="preserve">
</t>
    <phoneticPr fontId="1"/>
  </si>
  <si>
    <t>経常収入</t>
    <rPh sb="0" eb="2">
      <t>ケイジョウ</t>
    </rPh>
    <rPh sb="2" eb="4">
      <t>シュウニュウ</t>
    </rPh>
    <phoneticPr fontId="45"/>
  </si>
  <si>
    <t>経常支出</t>
    <rPh sb="0" eb="2">
      <t>ケイジョウ</t>
    </rPh>
    <rPh sb="2" eb="4">
      <t>シシュツ</t>
    </rPh>
    <phoneticPr fontId="45"/>
  </si>
  <si>
    <t xml:space="preserve"> 教育研究経費支出</t>
    <rPh sb="1" eb="3">
      <t>キョウイク</t>
    </rPh>
    <rPh sb="3" eb="5">
      <t>ケンキュウ</t>
    </rPh>
    <rPh sb="5" eb="7">
      <t>ケイヒ</t>
    </rPh>
    <rPh sb="7" eb="9">
      <t>シシュツ</t>
    </rPh>
    <phoneticPr fontId="45"/>
  </si>
  <si>
    <t xml:space="preserve"> 管理経費支出</t>
    <rPh sb="1" eb="3">
      <t>カンリ</t>
    </rPh>
    <rPh sb="3" eb="5">
      <t>ケイヒ</t>
    </rPh>
    <rPh sb="5" eb="7">
      <t>シシュツ</t>
    </rPh>
    <phoneticPr fontId="45"/>
  </si>
  <si>
    <t>安定的に達成(過去2年)</t>
    <rPh sb="0" eb="3">
      <t>アンテイテキ</t>
    </rPh>
    <rPh sb="4" eb="6">
      <t>タッセイ</t>
    </rPh>
    <rPh sb="7" eb="9">
      <t>カコ</t>
    </rPh>
    <rPh sb="10" eb="11">
      <t>ネン</t>
    </rPh>
    <phoneticPr fontId="45"/>
  </si>
  <si>
    <t>直近年度に達成</t>
    <rPh sb="0" eb="2">
      <t>チョッキン</t>
    </rPh>
    <rPh sb="2" eb="4">
      <t>ネンド</t>
    </rPh>
    <rPh sb="5" eb="7">
      <t>タッセイ</t>
    </rPh>
    <phoneticPr fontId="45"/>
  </si>
  <si>
    <t>どちらともいえない</t>
    <phoneticPr fontId="45"/>
  </si>
  <si>
    <t>直近年度に未達成</t>
    <rPh sb="0" eb="2">
      <t>チョッキン</t>
    </rPh>
    <rPh sb="2" eb="4">
      <t>ネンド</t>
    </rPh>
    <rPh sb="5" eb="8">
      <t>ミタッセイ</t>
    </rPh>
    <phoneticPr fontId="45"/>
  </si>
  <si>
    <t>連続未達成（過去2年）</t>
    <rPh sb="0" eb="2">
      <t>レンゾク</t>
    </rPh>
    <rPh sb="2" eb="5">
      <t>ミタッセイ</t>
    </rPh>
    <rPh sb="6" eb="8">
      <t>カコ</t>
    </rPh>
    <rPh sb="9" eb="10">
      <t>ネン</t>
    </rPh>
    <phoneticPr fontId="45"/>
  </si>
  <si>
    <t>区分</t>
    <rPh sb="0" eb="2">
      <t>クブン</t>
    </rPh>
    <phoneticPr fontId="45"/>
  </si>
  <si>
    <t>前年度</t>
    <rPh sb="0" eb="3">
      <t>ゼンネンド</t>
    </rPh>
    <phoneticPr fontId="45"/>
  </si>
  <si>
    <t>直近年度</t>
    <rPh sb="0" eb="2">
      <t>チョッキン</t>
    </rPh>
    <rPh sb="2" eb="4">
      <t>ネンド</t>
    </rPh>
    <phoneticPr fontId="45"/>
  </si>
  <si>
    <t>未満</t>
    <rPh sb="0" eb="2">
      <t>ミマン</t>
    </rPh>
    <phoneticPr fontId="45"/>
  </si>
  <si>
    <t>2ヵ年連続</t>
    <rPh sb="2" eb="3">
      <t>ネン</t>
    </rPh>
    <rPh sb="3" eb="5">
      <t>レンゾク</t>
    </rPh>
    <phoneticPr fontId="45"/>
  </si>
  <si>
    <t>2　人件費比率</t>
    <rPh sb="2" eb="5">
      <t>ジンケンヒ</t>
    </rPh>
    <rPh sb="5" eb="7">
      <t>ヒリツ</t>
    </rPh>
    <phoneticPr fontId="45"/>
  </si>
  <si>
    <t>A</t>
    <phoneticPr fontId="45"/>
  </si>
  <si>
    <t>B</t>
    <phoneticPr fontId="45"/>
  </si>
  <si>
    <t>D</t>
    <phoneticPr fontId="45"/>
  </si>
  <si>
    <t>目標値</t>
    <rPh sb="0" eb="2">
      <t>モクヒョウ</t>
    </rPh>
    <rPh sb="2" eb="3">
      <t>チ</t>
    </rPh>
    <phoneticPr fontId="45"/>
  </si>
  <si>
    <t>修業年限</t>
    <rPh sb="0" eb="2">
      <t>シュウギョウ</t>
    </rPh>
    <rPh sb="2" eb="4">
      <t>ネンゲン</t>
    </rPh>
    <phoneticPr fontId="45"/>
  </si>
  <si>
    <t>8　流動比率</t>
    <rPh sb="2" eb="4">
      <t>リュウドウ</t>
    </rPh>
    <rPh sb="4" eb="6">
      <t>ヒリツ</t>
    </rPh>
    <phoneticPr fontId="45"/>
  </si>
  <si>
    <t>3　志願倍率</t>
    <rPh sb="2" eb="4">
      <t>シガン</t>
    </rPh>
    <rPh sb="4" eb="6">
      <t>バイリツ</t>
    </rPh>
    <phoneticPr fontId="45"/>
  </si>
  <si>
    <t>読み替え場1</t>
    <rPh sb="0" eb="1">
      <t>ヨ</t>
    </rPh>
    <rPh sb="2" eb="3">
      <t>カ</t>
    </rPh>
    <rPh sb="4" eb="5">
      <t>バ</t>
    </rPh>
    <phoneticPr fontId="45"/>
  </si>
  <si>
    <t>大学</t>
    <rPh sb="0" eb="2">
      <t>ダイガク</t>
    </rPh>
    <phoneticPr fontId="45"/>
  </si>
  <si>
    <t>短大</t>
    <rPh sb="0" eb="1">
      <t>タン</t>
    </rPh>
    <rPh sb="1" eb="2">
      <t>ダイ</t>
    </rPh>
    <phoneticPr fontId="45"/>
  </si>
  <si>
    <t>高校以下</t>
    <rPh sb="0" eb="2">
      <t>コウコウ</t>
    </rPh>
    <rPh sb="2" eb="4">
      <t>イカ</t>
    </rPh>
    <phoneticPr fontId="45"/>
  </si>
  <si>
    <t>×</t>
    <phoneticPr fontId="45"/>
  </si>
  <si>
    <t>△</t>
    <phoneticPr fontId="45"/>
  </si>
  <si>
    <t>○</t>
    <phoneticPr fontId="45"/>
  </si>
  <si>
    <t>読み替え場2</t>
    <rPh sb="0" eb="1">
      <t>ヨ</t>
    </rPh>
    <rPh sb="2" eb="3">
      <t>カ</t>
    </rPh>
    <rPh sb="4" eb="5">
      <t>バ</t>
    </rPh>
    <phoneticPr fontId="45"/>
  </si>
  <si>
    <t>2ヵ年</t>
    <rPh sb="2" eb="3">
      <t>ネン</t>
    </rPh>
    <phoneticPr fontId="45"/>
  </si>
  <si>
    <t>7　入学定員充足率</t>
    <rPh sb="2" eb="4">
      <t>ニュウガク</t>
    </rPh>
    <rPh sb="4" eb="6">
      <t>テイイン</t>
    </rPh>
    <rPh sb="6" eb="9">
      <t>ジュウソクリツ</t>
    </rPh>
    <phoneticPr fontId="45"/>
  </si>
  <si>
    <t>8　収容定員充足率</t>
    <rPh sb="2" eb="4">
      <t>シュウヨウ</t>
    </rPh>
    <rPh sb="4" eb="6">
      <t>テイイン</t>
    </rPh>
    <rPh sb="6" eb="9">
      <t>ジュウソクリツ</t>
    </rPh>
    <phoneticPr fontId="45"/>
  </si>
  <si>
    <t>1　経常収支差額比率</t>
    <rPh sb="2" eb="4">
      <t>ケイジョウ</t>
    </rPh>
    <rPh sb="4" eb="6">
      <t>シュウシ</t>
    </rPh>
    <rPh sb="6" eb="8">
      <t>サガク</t>
    </rPh>
    <rPh sb="8" eb="10">
      <t>ヒリツ</t>
    </rPh>
    <phoneticPr fontId="45"/>
  </si>
  <si>
    <t>（3絶対評価のための基礎評価）</t>
    <rPh sb="2" eb="4">
      <t>ゼッタイ</t>
    </rPh>
    <rPh sb="4" eb="6">
      <t>ヒョウカ</t>
    </rPh>
    <rPh sb="10" eb="12">
      <t>キソ</t>
    </rPh>
    <rPh sb="12" eb="14">
      <t>ヒョウカ</t>
    </rPh>
    <phoneticPr fontId="45"/>
  </si>
  <si>
    <t>2ヵ年評価</t>
    <rPh sb="2" eb="3">
      <t>ネン</t>
    </rPh>
    <rPh sb="3" eb="5">
      <t>ヒョウカ</t>
    </rPh>
    <phoneticPr fontId="45"/>
  </si>
  <si>
    <t>学校種別</t>
    <rPh sb="0" eb="2">
      <t>ガッコウ</t>
    </rPh>
    <rPh sb="2" eb="4">
      <t>シュベツ</t>
    </rPh>
    <phoneticPr fontId="1"/>
  </si>
  <si>
    <t>【単位】百万円</t>
    <rPh sb="1" eb="3">
      <t>タンイ</t>
    </rPh>
    <rPh sb="4" eb="6">
      <t>ヒャクマン</t>
    </rPh>
    <rPh sb="6" eb="7">
      <t>エン</t>
    </rPh>
    <phoneticPr fontId="45"/>
  </si>
  <si>
    <t>－</t>
    <phoneticPr fontId="1"/>
  </si>
  <si>
    <t>2年連続
目標達成</t>
    <phoneticPr fontId="1"/>
  </si>
  <si>
    <t>－</t>
    <phoneticPr fontId="1"/>
  </si>
  <si>
    <t>合格率</t>
    <rPh sb="0" eb="3">
      <t>ゴウカクリツ</t>
    </rPh>
    <phoneticPr fontId="45"/>
  </si>
  <si>
    <t>歩留率</t>
    <rPh sb="0" eb="2">
      <t>ブド</t>
    </rPh>
    <rPh sb="2" eb="3">
      <t>リツ</t>
    </rPh>
    <phoneticPr fontId="45"/>
  </si>
  <si>
    <t>推薦割合</t>
    <rPh sb="0" eb="2">
      <t>スイセン</t>
    </rPh>
    <rPh sb="2" eb="4">
      <t>ワリアイ</t>
    </rPh>
    <phoneticPr fontId="45"/>
  </si>
  <si>
    <t>専任教員対非常勤教員割合</t>
    <rPh sb="0" eb="2">
      <t>センニン</t>
    </rPh>
    <rPh sb="2" eb="4">
      <t>キョウイン</t>
    </rPh>
    <rPh sb="4" eb="5">
      <t>タイ</t>
    </rPh>
    <rPh sb="5" eb="8">
      <t>ヒジョウキン</t>
    </rPh>
    <rPh sb="8" eb="10">
      <t>キョウイン</t>
    </rPh>
    <rPh sb="10" eb="12">
      <t>ワリアイ</t>
    </rPh>
    <phoneticPr fontId="45"/>
  </si>
  <si>
    <t>収定充足率</t>
    <rPh sb="0" eb="1">
      <t>オサム</t>
    </rPh>
    <rPh sb="1" eb="2">
      <t>テイ</t>
    </rPh>
    <rPh sb="2" eb="5">
      <t>ジュウソクリツ</t>
    </rPh>
    <phoneticPr fontId="1"/>
  </si>
  <si>
    <t>100％
以上
110%
未満</t>
    <rPh sb="5" eb="7">
      <t>イジョウ</t>
    </rPh>
    <rPh sb="13" eb="15">
      <t>ミマン</t>
    </rPh>
    <phoneticPr fontId="1"/>
  </si>
  <si>
    <t>90%
以上
100％
未満</t>
    <rPh sb="4" eb="6">
      <t>イジョウ</t>
    </rPh>
    <rPh sb="12" eb="14">
      <t>ミマン</t>
    </rPh>
    <phoneticPr fontId="1"/>
  </si>
  <si>
    <t>110%
以上</t>
    <rPh sb="5" eb="7">
      <t>イジョウ</t>
    </rPh>
    <phoneticPr fontId="1"/>
  </si>
  <si>
    <t>入定充足率</t>
    <rPh sb="0" eb="2">
      <t>ニュウテイ</t>
    </rPh>
    <rPh sb="2" eb="5">
      <t>ジュウソクリツ</t>
    </rPh>
    <phoneticPr fontId="1"/>
  </si>
  <si>
    <t>収定充足率</t>
    <rPh sb="0" eb="1">
      <t>シュウ</t>
    </rPh>
    <rPh sb="1" eb="2">
      <t>テイ</t>
    </rPh>
    <rPh sb="2" eb="5">
      <t>ジュウソクリツ</t>
    </rPh>
    <phoneticPr fontId="1"/>
  </si>
  <si>
    <t>直近年度
目標
未達成</t>
    <rPh sb="0" eb="2">
      <t>チョッキン</t>
    </rPh>
    <rPh sb="2" eb="3">
      <t>ネン</t>
    </rPh>
    <rPh sb="5" eb="7">
      <t>モクヒョウ</t>
    </rPh>
    <rPh sb="8" eb="11">
      <t>ミタッセイ</t>
    </rPh>
    <phoneticPr fontId="1"/>
  </si>
  <si>
    <t>2年連続
目標
未達成</t>
    <phoneticPr fontId="1"/>
  </si>
  <si>
    <t>2年連続
目標
未達成</t>
    <rPh sb="1" eb="2">
      <t>ネン</t>
    </rPh>
    <rPh sb="2" eb="4">
      <t>レンゾク</t>
    </rPh>
    <rPh sb="5" eb="7">
      <t>モクヒョウ</t>
    </rPh>
    <rPh sb="8" eb="9">
      <t>ミ</t>
    </rPh>
    <rPh sb="9" eb="11">
      <t>タッセイ</t>
    </rPh>
    <phoneticPr fontId="1"/>
  </si>
  <si>
    <t>100万円
以上
減少</t>
    <rPh sb="6" eb="8">
      <t>イジョウ</t>
    </rPh>
    <rPh sb="9" eb="10">
      <t>ゲン</t>
    </rPh>
    <rPh sb="10" eb="11">
      <t>ショウ</t>
    </rPh>
    <phoneticPr fontId="1"/>
  </si>
  <si>
    <t>50万円
以上
減少</t>
    <rPh sb="5" eb="7">
      <t>イジョウ</t>
    </rPh>
    <rPh sb="8" eb="9">
      <t>ゲン</t>
    </rPh>
    <rPh sb="9" eb="10">
      <t>ショウ</t>
    </rPh>
    <phoneticPr fontId="1"/>
  </si>
  <si>
    <t>50万円
以上
増加</t>
    <rPh sb="5" eb="7">
      <t>イジョウ</t>
    </rPh>
    <rPh sb="8" eb="9">
      <t>ゾウ</t>
    </rPh>
    <rPh sb="9" eb="10">
      <t>カ</t>
    </rPh>
    <phoneticPr fontId="1"/>
  </si>
  <si>
    <t>2年連続
目標
未達成</t>
    <rPh sb="5" eb="7">
      <t>モクヒョウ</t>
    </rPh>
    <rPh sb="8" eb="9">
      <t>ミ</t>
    </rPh>
    <rPh sb="9" eb="11">
      <t>タッセイ</t>
    </rPh>
    <phoneticPr fontId="1"/>
  </si>
  <si>
    <t>2年連続
目標達成</t>
    <phoneticPr fontId="1"/>
  </si>
  <si>
    <t>－</t>
    <phoneticPr fontId="1"/>
  </si>
  <si>
    <t xml:space="preserve">「法人入力シート」、「学校入力シート」に学校法人名、学校名及び決算書等の数値を入力します。入力された数値は各分析シートの該当箇所に自動的に転記されます。 </t>
    <rPh sb="1" eb="3">
      <t>ホウジン</t>
    </rPh>
    <rPh sb="3" eb="5">
      <t>ニュウリョク</t>
    </rPh>
    <rPh sb="11" eb="13">
      <t>ガッコウ</t>
    </rPh>
    <rPh sb="13" eb="15">
      <t>ニュウリョク</t>
    </rPh>
    <rPh sb="20" eb="22">
      <t>ガッコウ</t>
    </rPh>
    <rPh sb="22" eb="24">
      <t>ホウジン</t>
    </rPh>
    <rPh sb="24" eb="25">
      <t>メイ</t>
    </rPh>
    <rPh sb="26" eb="28">
      <t>ガッコウ</t>
    </rPh>
    <rPh sb="28" eb="29">
      <t>メイ</t>
    </rPh>
    <rPh sb="29" eb="30">
      <t>オヨ</t>
    </rPh>
    <rPh sb="31" eb="34">
      <t>ケッサンショ</t>
    </rPh>
    <rPh sb="34" eb="35">
      <t>トウ</t>
    </rPh>
    <rPh sb="36" eb="38">
      <t>スウチ</t>
    </rPh>
    <rPh sb="39" eb="41">
      <t>ニュウリョク</t>
    </rPh>
    <rPh sb="45" eb="47">
      <t>ニュウリョク</t>
    </rPh>
    <rPh sb="50" eb="52">
      <t>スウチ</t>
    </rPh>
    <rPh sb="53" eb="54">
      <t>カク</t>
    </rPh>
    <rPh sb="54" eb="56">
      <t>ブンセキ</t>
    </rPh>
    <rPh sb="60" eb="62">
      <t>ガイトウ</t>
    </rPh>
    <rPh sb="62" eb="64">
      <t>カショ</t>
    </rPh>
    <rPh sb="65" eb="68">
      <t>ジドウテキ</t>
    </rPh>
    <rPh sb="69" eb="71">
      <t>テンキ</t>
    </rPh>
    <phoneticPr fontId="45"/>
  </si>
  <si>
    <t>※</t>
    <phoneticPr fontId="45"/>
  </si>
  <si>
    <t>レーダーチャート</t>
    <phoneticPr fontId="45"/>
  </si>
  <si>
    <t xml:space="preserve">絶対評価、相対評価、趨勢評価が自動表示され、同時に「総括表（法人全体）」及び「総括表（部門）」シートが完成します。   </t>
    <rPh sb="26" eb="29">
      <t>ソウカツヒョウ</t>
    </rPh>
    <rPh sb="32" eb="34">
      <t>ゼンタイ</t>
    </rPh>
    <rPh sb="39" eb="42">
      <t>ソウカツヒョウ</t>
    </rPh>
    <phoneticPr fontId="45"/>
  </si>
  <si>
    <t>l</t>
    <phoneticPr fontId="1"/>
  </si>
  <si>
    <t>p</t>
    <phoneticPr fontId="1"/>
  </si>
  <si>
    <t>n</t>
    <phoneticPr fontId="1"/>
  </si>
  <si>
    <t>q</t>
    <phoneticPr fontId="1"/>
  </si>
  <si>
    <t>r</t>
    <phoneticPr fontId="1"/>
  </si>
  <si>
    <t>e</t>
    <phoneticPr fontId="1"/>
  </si>
  <si>
    <t>f</t>
    <phoneticPr fontId="1"/>
  </si>
  <si>
    <t>i</t>
    <phoneticPr fontId="1"/>
  </si>
  <si>
    <t>k</t>
    <phoneticPr fontId="1"/>
  </si>
  <si>
    <t>o</t>
    <phoneticPr fontId="1"/>
  </si>
  <si>
    <t>h</t>
    <phoneticPr fontId="1"/>
  </si>
  <si>
    <t>g</t>
    <phoneticPr fontId="1"/>
  </si>
  <si>
    <t>j</t>
    <phoneticPr fontId="1"/>
  </si>
  <si>
    <t>法人</t>
    <rPh sb="0" eb="2">
      <t>ホウジン</t>
    </rPh>
    <phoneticPr fontId="45"/>
  </si>
  <si>
    <t>現在の値</t>
    <rPh sb="0" eb="2">
      <t>ゲンザイ</t>
    </rPh>
    <rPh sb="3" eb="4">
      <t>アタイ</t>
    </rPh>
    <phoneticPr fontId="45"/>
  </si>
  <si>
    <t>◆使い方（法人・部門共通）</t>
  </si>
  <si>
    <t>（2）同系統平均</t>
    <phoneticPr fontId="45"/>
  </si>
  <si>
    <t>3</t>
    <phoneticPr fontId="45"/>
  </si>
  <si>
    <t>部門</t>
    <rPh sb="0" eb="2">
      <t>ブモン</t>
    </rPh>
    <phoneticPr fontId="45"/>
  </si>
  <si>
    <t>（1）学校で設定した目標値</t>
  </si>
  <si>
    <t>11</t>
    <phoneticPr fontId="45"/>
  </si>
  <si>
    <t>14</t>
    <phoneticPr fontId="45"/>
  </si>
  <si>
    <t>（2）同系統平均</t>
    <phoneticPr fontId="45"/>
  </si>
  <si>
    <t>4</t>
    <phoneticPr fontId="45"/>
  </si>
  <si>
    <t>5</t>
    <phoneticPr fontId="45"/>
  </si>
  <si>
    <t>6</t>
    <phoneticPr fontId="45"/>
  </si>
  <si>
    <t>(参考)
現在の相対評価</t>
    <rPh sb="5" eb="7">
      <t>ゲンザイ</t>
    </rPh>
    <rPh sb="8" eb="10">
      <t>ソウタイ</t>
    </rPh>
    <rPh sb="10" eb="11">
      <t>ヒョウ</t>
    </rPh>
    <rPh sb="11" eb="12">
      <t>カ</t>
    </rPh>
    <phoneticPr fontId="45"/>
  </si>
  <si>
    <t>（1）学校で設定した
目標値</t>
    <phoneticPr fontId="45"/>
  </si>
  <si>
    <r>
      <t>　絶対評価では</t>
    </r>
    <r>
      <rPr>
        <u/>
        <sz val="11"/>
        <color theme="1"/>
        <rFont val="ＭＳ Ｐゴシック"/>
        <family val="3"/>
        <charset val="128"/>
        <scheme val="minor"/>
      </rPr>
      <t>目標値の設定が必要な項目</t>
    </r>
    <r>
      <rPr>
        <sz val="11"/>
        <color theme="1"/>
        <rFont val="ＭＳ Ｐゴシック"/>
        <family val="2"/>
        <charset val="128"/>
        <scheme val="minor"/>
      </rPr>
      <t>があります。本シートでその値の入力を行います。</t>
    </r>
    <phoneticPr fontId="45"/>
  </si>
  <si>
    <t>チェック欄</t>
    <rPh sb="4" eb="5">
      <t>ラン</t>
    </rPh>
    <phoneticPr fontId="45"/>
  </si>
  <si>
    <t>主　な　項　目</t>
    <rPh sb="4" eb="5">
      <t>コウ</t>
    </rPh>
    <rPh sb="6" eb="7">
      <t>メ</t>
    </rPh>
    <phoneticPr fontId="45"/>
  </si>
  <si>
    <t>人件費比率が上昇傾向にないか</t>
  </si>
  <si>
    <t>労働組合に対する適切な情報公開と説明により経営方針の理解が得られているか</t>
  </si>
  <si>
    <t>教職員研修（ＦＤ、ＳＤ）組織的に実施しているか</t>
  </si>
  <si>
    <t>人事考課を行っている場合に、適正な基準に基づき行われているか</t>
  </si>
  <si>
    <t>5.財務体質の改善</t>
    <rPh sb="2" eb="4">
      <t>ザイム</t>
    </rPh>
    <rPh sb="4" eb="6">
      <t>タイシツ</t>
    </rPh>
    <rPh sb="7" eb="9">
      <t>カイゼン</t>
    </rPh>
    <phoneticPr fontId="45"/>
  </si>
  <si>
    <t>資金繰表等を作成し、キャッシュフローの動向を常に把握している</t>
    <rPh sb="0" eb="2">
      <t>シキン</t>
    </rPh>
    <rPh sb="2" eb="3">
      <t>グ</t>
    </rPh>
    <rPh sb="22" eb="23">
      <t>ツネ</t>
    </rPh>
    <rPh sb="24" eb="26">
      <t>ハアク</t>
    </rPh>
    <phoneticPr fontId="45"/>
  </si>
  <si>
    <t>人件費の適正化や経費の抑制・縮減のための具体的方策を立て、実行している</t>
    <rPh sb="0" eb="3">
      <t>ジンケンヒ</t>
    </rPh>
    <rPh sb="4" eb="7">
      <t>テキセイカ</t>
    </rPh>
    <rPh sb="8" eb="10">
      <t>ケイヒ</t>
    </rPh>
    <rPh sb="11" eb="13">
      <t>ヨクセイ</t>
    </rPh>
    <rPh sb="14" eb="16">
      <t>シュクゲン</t>
    </rPh>
    <rPh sb="20" eb="23">
      <t>グタイテキ</t>
    </rPh>
    <rPh sb="23" eb="24">
      <t>ホウ</t>
    </rPh>
    <rPh sb="24" eb="25">
      <t>サク</t>
    </rPh>
    <rPh sb="26" eb="27">
      <t>タ</t>
    </rPh>
    <rPh sb="29" eb="31">
      <t>ジッコウ</t>
    </rPh>
    <phoneticPr fontId="45"/>
  </si>
  <si>
    <t>6.教学内容の改善</t>
    <rPh sb="2" eb="4">
      <t>キョウガク</t>
    </rPh>
    <rPh sb="4" eb="6">
      <t>ナイヨウ</t>
    </rPh>
    <rPh sb="7" eb="9">
      <t>カイゼン</t>
    </rPh>
    <phoneticPr fontId="45"/>
  </si>
  <si>
    <t>「管理運営CL」シートの管理運営に関するチェックリストの各項目をチェックします。</t>
    <rPh sb="1" eb="3">
      <t>カンリ</t>
    </rPh>
    <rPh sb="3" eb="5">
      <t>ウンエイ</t>
    </rPh>
    <rPh sb="28" eb="31">
      <t>カクコウモク</t>
    </rPh>
    <phoneticPr fontId="45"/>
  </si>
  <si>
    <t>経常収支差額</t>
    <rPh sb="0" eb="2">
      <t>ケイジョウ</t>
    </rPh>
    <rPh sb="2" eb="4">
      <t>シュウシ</t>
    </rPh>
    <rPh sb="4" eb="6">
      <t>サガク</t>
    </rPh>
    <phoneticPr fontId="45"/>
  </si>
  <si>
    <t>[減価償却累計額の内訳を記入]※有形固定資産のみ</t>
    <rPh sb="1" eb="3">
      <t>ゲンカ</t>
    </rPh>
    <rPh sb="3" eb="5">
      <t>ショウキャク</t>
    </rPh>
    <rPh sb="5" eb="7">
      <t>ルイケイ</t>
    </rPh>
    <rPh sb="7" eb="8">
      <t>ガク</t>
    </rPh>
    <rPh sb="9" eb="11">
      <t>ウチワケ</t>
    </rPh>
    <rPh sb="12" eb="14">
      <t>キニュウ</t>
    </rPh>
    <rPh sb="16" eb="18">
      <t>ユウケイ</t>
    </rPh>
    <rPh sb="18" eb="20">
      <t>コテイ</t>
    </rPh>
    <rPh sb="20" eb="22">
      <t>シサン</t>
    </rPh>
    <phoneticPr fontId="45"/>
  </si>
  <si>
    <t>　計</t>
    <rPh sb="1" eb="2">
      <t>ケイ</t>
    </rPh>
    <phoneticPr fontId="1"/>
  </si>
  <si>
    <t>※　外部負債＝借入金＋学校債＋未払金＋手形債務</t>
    <rPh sb="2" eb="4">
      <t>ガイブ</t>
    </rPh>
    <rPh sb="4" eb="6">
      <t>フサイ</t>
    </rPh>
    <rPh sb="7" eb="9">
      <t>カリイレ</t>
    </rPh>
    <rPh sb="9" eb="10">
      <t>キン</t>
    </rPh>
    <rPh sb="11" eb="13">
      <t>ガッコウ</t>
    </rPh>
    <rPh sb="13" eb="14">
      <t>サイ</t>
    </rPh>
    <rPh sb="15" eb="16">
      <t>ミ</t>
    </rPh>
    <rPh sb="16" eb="17">
      <t>バライ</t>
    </rPh>
    <rPh sb="17" eb="18">
      <t>キン</t>
    </rPh>
    <rPh sb="19" eb="21">
      <t>テガタ</t>
    </rPh>
    <rPh sb="21" eb="23">
      <t>サイム</t>
    </rPh>
    <phoneticPr fontId="1"/>
  </si>
  <si>
    <t>☆　その他の固定資産のうち、有価証券、各種引当特定資産以外で運用資産に相当するもの（長期性預金など）があれば加えても構いません。</t>
    <phoneticPr fontId="1"/>
  </si>
  <si>
    <t>10P
以上
増加</t>
    <rPh sb="4" eb="6">
      <t>イジョウ</t>
    </rPh>
    <rPh sb="7" eb="9">
      <t>ゾウカ</t>
    </rPh>
    <phoneticPr fontId="1"/>
  </si>
  <si>
    <t>10P
以上
増加</t>
    <rPh sb="4" eb="6">
      <t>イジョウ</t>
    </rPh>
    <phoneticPr fontId="1"/>
  </si>
  <si>
    <t>5P
以上
増加</t>
    <rPh sb="3" eb="5">
      <t>イジョウ</t>
    </rPh>
    <phoneticPr fontId="1"/>
  </si>
  <si>
    <t>5P
以上
減少</t>
    <rPh sb="3" eb="5">
      <t>イジョウ</t>
    </rPh>
    <rPh sb="6" eb="8">
      <t>ゲンショウ</t>
    </rPh>
    <phoneticPr fontId="1"/>
  </si>
  <si>
    <t>10P
以上
減少</t>
    <rPh sb="4" eb="6">
      <t>イジョウ</t>
    </rPh>
    <rPh sb="7" eb="9">
      <t>ゲンショウ</t>
    </rPh>
    <phoneticPr fontId="1"/>
  </si>
  <si>
    <t>10P以上増加</t>
    <rPh sb="3" eb="5">
      <t>イジョウ</t>
    </rPh>
    <phoneticPr fontId="1"/>
  </si>
  <si>
    <t>5P以上増加</t>
    <rPh sb="2" eb="4">
      <t>イジョウ</t>
    </rPh>
    <phoneticPr fontId="1"/>
  </si>
  <si>
    <t>5P以上減少</t>
    <rPh sb="2" eb="4">
      <t>イジョウ</t>
    </rPh>
    <phoneticPr fontId="1"/>
  </si>
  <si>
    <t>10P以上減少</t>
    <rPh sb="3" eb="5">
      <t>イジョウ</t>
    </rPh>
    <phoneticPr fontId="1"/>
  </si>
  <si>
    <t xml:space="preserve">   その他の有形固定資産（図書除く）</t>
    <rPh sb="5" eb="6">
      <t>タ</t>
    </rPh>
    <rPh sb="7" eb="9">
      <t>ユウケイ</t>
    </rPh>
    <rPh sb="9" eb="11">
      <t>コテイ</t>
    </rPh>
    <rPh sb="11" eb="13">
      <t>シサン</t>
    </rPh>
    <rPh sb="14" eb="16">
      <t>トショ</t>
    </rPh>
    <rPh sb="16" eb="17">
      <t>ノゾ</t>
    </rPh>
    <phoneticPr fontId="45"/>
  </si>
  <si>
    <t>学校法人名を入力してください→</t>
    <rPh sb="0" eb="2">
      <t>ガッコウ</t>
    </rPh>
    <rPh sb="2" eb="4">
      <t>ホウジン</t>
    </rPh>
    <rPh sb="4" eb="5">
      <t>メイ</t>
    </rPh>
    <rPh sb="6" eb="8">
      <t>ニュウリョク</t>
    </rPh>
    <phoneticPr fontId="45"/>
  </si>
  <si>
    <t>経常収支差額比率</t>
  </si>
  <si>
    <t>学校名を入力してください→</t>
    <rPh sb="0" eb="2">
      <t>ガッコウ</t>
    </rPh>
    <rPh sb="2" eb="3">
      <t>メイ</t>
    </rPh>
    <rPh sb="3" eb="4">
      <t>ジンメイ</t>
    </rPh>
    <rPh sb="4" eb="6">
      <t>ニュウリョク</t>
    </rPh>
    <phoneticPr fontId="45"/>
  </si>
  <si>
    <t>総括表（法人全体）へ戻る</t>
    <rPh sb="0" eb="3">
      <t>ソウカツヒョウ</t>
    </rPh>
    <rPh sb="4" eb="6">
      <t>ホウジン</t>
    </rPh>
    <rPh sb="6" eb="8">
      <t>ゼンタイ</t>
    </rPh>
    <rPh sb="10" eb="11">
      <t>モド</t>
    </rPh>
    <phoneticPr fontId="1"/>
  </si>
  <si>
    <t>総括表（部門）へ戻る</t>
  </si>
  <si>
    <t>ﾏｲﾅｽ入力</t>
    <rPh sb="4" eb="6">
      <t>ニュウリョク</t>
    </rPh>
    <phoneticPr fontId="1"/>
  </si>
  <si>
    <t>10P以上増加</t>
    <rPh sb="3" eb="5">
      <t>イジョウ</t>
    </rPh>
    <rPh sb="5" eb="6">
      <t>ゾウ</t>
    </rPh>
    <rPh sb="6" eb="7">
      <t>カ</t>
    </rPh>
    <phoneticPr fontId="1"/>
  </si>
  <si>
    <t>5P以上減少</t>
    <rPh sb="2" eb="4">
      <t>イジョウ</t>
    </rPh>
    <rPh sb="4" eb="5">
      <t>ゲン</t>
    </rPh>
    <rPh sb="5" eb="6">
      <t>ショウ</t>
    </rPh>
    <phoneticPr fontId="1"/>
  </si>
  <si>
    <t>10P以上減少</t>
    <rPh sb="3" eb="5">
      <t>イジョウ</t>
    </rPh>
    <rPh sb="5" eb="6">
      <t>ゲン</t>
    </rPh>
    <rPh sb="6" eb="7">
      <t>ショウ</t>
    </rPh>
    <phoneticPr fontId="1"/>
  </si>
  <si>
    <t>10%以上増加</t>
    <rPh sb="3" eb="5">
      <t>イジョウ</t>
    </rPh>
    <rPh sb="5" eb="6">
      <t>ゾウ</t>
    </rPh>
    <rPh sb="6" eb="7">
      <t>カ</t>
    </rPh>
    <phoneticPr fontId="1"/>
  </si>
  <si>
    <t>5～△5%
増減</t>
    <rPh sb="6" eb="8">
      <t>ゾウゲン</t>
    </rPh>
    <phoneticPr fontId="1"/>
  </si>
  <si>
    <t>5%以上減少</t>
    <rPh sb="2" eb="4">
      <t>イジョウ</t>
    </rPh>
    <phoneticPr fontId="1"/>
  </si>
  <si>
    <t>10%以上減少</t>
    <rPh sb="3" eb="5">
      <t>イジョウ</t>
    </rPh>
    <phoneticPr fontId="1"/>
  </si>
  <si>
    <t>5%以上増加</t>
    <rPh sb="2" eb="4">
      <t>イジョウ</t>
    </rPh>
    <rPh sb="4" eb="5">
      <t>ゾウ</t>
    </rPh>
    <rPh sb="5" eb="6">
      <t>カ</t>
    </rPh>
    <phoneticPr fontId="1"/>
  </si>
  <si>
    <t>10%以上減少</t>
    <rPh sb="3" eb="5">
      <t>イジョウ</t>
    </rPh>
    <rPh sb="5" eb="7">
      <t>ゲンショウ</t>
    </rPh>
    <phoneticPr fontId="1"/>
  </si>
  <si>
    <t>5%以上減少</t>
    <rPh sb="2" eb="4">
      <t>イジョウ</t>
    </rPh>
    <rPh sb="4" eb="6">
      <t>ゲンショウ</t>
    </rPh>
    <phoneticPr fontId="1"/>
  </si>
  <si>
    <t>5%以上増加</t>
    <rPh sb="2" eb="4">
      <t>イジョウ</t>
    </rPh>
    <rPh sb="4" eb="6">
      <t>ゾウカ</t>
    </rPh>
    <phoneticPr fontId="1"/>
  </si>
  <si>
    <t>10%以上増加</t>
    <rPh sb="3" eb="5">
      <t>イジョウ</t>
    </rPh>
    <rPh sb="5" eb="7">
      <t>ゾウカ</t>
    </rPh>
    <phoneticPr fontId="1"/>
  </si>
  <si>
    <t>10%以上
増加</t>
    <rPh sb="3" eb="5">
      <t>イジョウ</t>
    </rPh>
    <phoneticPr fontId="1"/>
  </si>
  <si>
    <t>5%以上
増加</t>
    <rPh sb="2" eb="4">
      <t>イジョウ</t>
    </rPh>
    <phoneticPr fontId="1"/>
  </si>
  <si>
    <t>5%以上
減少</t>
    <rPh sb="2" eb="4">
      <t>イジョウ</t>
    </rPh>
    <phoneticPr fontId="1"/>
  </si>
  <si>
    <t>10%以上
減少</t>
    <rPh sb="3" eb="5">
      <t>イジョウ</t>
    </rPh>
    <phoneticPr fontId="1"/>
  </si>
  <si>
    <t>自己診断チェックリストの本体は「表紙」シートから「管理運営CL」シートまでとなります。</t>
    <rPh sb="0" eb="2">
      <t>ジコ</t>
    </rPh>
    <rPh sb="2" eb="4">
      <t>シンダン</t>
    </rPh>
    <rPh sb="12" eb="14">
      <t>ホンタイ</t>
    </rPh>
    <rPh sb="16" eb="18">
      <t>ヒョウシ</t>
    </rPh>
    <rPh sb="25" eb="27">
      <t>カンリ</t>
    </rPh>
    <rPh sb="27" eb="29">
      <t>ウンエイ</t>
    </rPh>
    <phoneticPr fontId="45"/>
  </si>
  <si>
    <t>絶対評価</t>
    <rPh sb="0" eb="2">
      <t>ゼッタイ</t>
    </rPh>
    <rPh sb="2" eb="4">
      <t>ヒョウカ</t>
    </rPh>
    <phoneticPr fontId="45"/>
  </si>
  <si>
    <t>～</t>
  </si>
  <si>
    <t>相対評価</t>
    <rPh sb="0" eb="2">
      <t>ソウタイ</t>
    </rPh>
    <rPh sb="2" eb="4">
      <t>ヒョウカ</t>
    </rPh>
    <phoneticPr fontId="45"/>
  </si>
  <si>
    <t>８．流動比率</t>
    <rPh sb="2" eb="4">
      <t>リュウドウ</t>
    </rPh>
    <rPh sb="4" eb="5">
      <t>ヒ</t>
    </rPh>
    <rPh sb="5" eb="6">
      <t>リツ</t>
    </rPh>
    <phoneticPr fontId="45"/>
  </si>
  <si>
    <t>―</t>
  </si>
  <si>
    <t>５．積立率</t>
    <rPh sb="2" eb="4">
      <t>ツミタテ</t>
    </rPh>
    <rPh sb="4" eb="5">
      <t>リツ</t>
    </rPh>
    <phoneticPr fontId="45"/>
  </si>
  <si>
    <t>5ポイント以上増加</t>
    <rPh sb="7" eb="8">
      <t>ゾウ</t>
    </rPh>
    <rPh sb="8" eb="9">
      <t>カ</t>
    </rPh>
    <phoneticPr fontId="45"/>
  </si>
  <si>
    <t>2.5ポイント以上増加</t>
    <rPh sb="9" eb="10">
      <t>ゾウ</t>
    </rPh>
    <rPh sb="10" eb="11">
      <t>カ</t>
    </rPh>
    <phoneticPr fontId="45"/>
  </si>
  <si>
    <t>2.5ポイント以上減少</t>
    <rPh sb="9" eb="10">
      <t>ゲン</t>
    </rPh>
    <rPh sb="10" eb="11">
      <t>ショウ</t>
    </rPh>
    <phoneticPr fontId="45"/>
  </si>
  <si>
    <t>5ポイント以上減少</t>
    <rPh sb="7" eb="8">
      <t>ゲン</t>
    </rPh>
    <rPh sb="8" eb="9">
      <t>ショウ</t>
    </rPh>
    <phoneticPr fontId="45"/>
  </si>
  <si>
    <t>10ポイント以上減少</t>
    <rPh sb="8" eb="9">
      <t>ゲン</t>
    </rPh>
    <rPh sb="9" eb="10">
      <t>ショウ</t>
    </rPh>
    <phoneticPr fontId="45"/>
  </si>
  <si>
    <t>5ポイント以上減少</t>
    <rPh sb="7" eb="9">
      <t>ゲンショウ</t>
    </rPh>
    <phoneticPr fontId="45"/>
  </si>
  <si>
    <t>5～△5ポイント増減</t>
    <rPh sb="8" eb="10">
      <t>ゾウゲン</t>
    </rPh>
    <phoneticPr fontId="45"/>
  </si>
  <si>
    <t>10ポイント以上増加</t>
    <rPh sb="8" eb="10">
      <t>ゾウカ</t>
    </rPh>
    <phoneticPr fontId="45"/>
  </si>
  <si>
    <t>別　表</t>
    <rPh sb="0" eb="1">
      <t>ベツ</t>
    </rPh>
    <rPh sb="2" eb="3">
      <t>オモテ</t>
    </rPh>
    <phoneticPr fontId="45"/>
  </si>
  <si>
    <r>
      <t>相対評価</t>
    </r>
    <r>
      <rPr>
        <sz val="6"/>
        <rFont val="ＭＳ Ｐゴシック"/>
        <family val="3"/>
        <charset val="128"/>
      </rPr>
      <t>（15）</t>
    </r>
    <rPh sb="0" eb="2">
      <t>ソウタイ</t>
    </rPh>
    <rPh sb="2" eb="4">
      <t>ヒョウカ</t>
    </rPh>
    <phoneticPr fontId="45"/>
  </si>
  <si>
    <r>
      <t>相対評価</t>
    </r>
    <r>
      <rPr>
        <sz val="6"/>
        <rFont val="ＭＳ Ｐゴシック"/>
        <family val="3"/>
        <charset val="128"/>
      </rPr>
      <t>（10）</t>
    </r>
    <rPh sb="0" eb="2">
      <t>ソウタイ</t>
    </rPh>
    <rPh sb="2" eb="4">
      <t>ヒョウカ</t>
    </rPh>
    <phoneticPr fontId="45"/>
  </si>
  <si>
    <r>
      <t>相対評価</t>
    </r>
    <r>
      <rPr>
        <sz val="6"/>
        <rFont val="ＭＳ Ｐゴシック"/>
        <family val="3"/>
        <charset val="128"/>
      </rPr>
      <t>（8）</t>
    </r>
    <rPh sb="0" eb="2">
      <t>ソウタイ</t>
    </rPh>
    <rPh sb="2" eb="4">
      <t>ヒョウカ</t>
    </rPh>
    <phoneticPr fontId="45"/>
  </si>
  <si>
    <r>
      <t>相対評価</t>
    </r>
    <r>
      <rPr>
        <sz val="6"/>
        <rFont val="ＭＳ Ｐゴシック"/>
        <family val="3"/>
        <charset val="128"/>
      </rPr>
      <t>（7）</t>
    </r>
    <rPh sb="0" eb="2">
      <t>ソウタイ</t>
    </rPh>
    <rPh sb="2" eb="4">
      <t>ヒョウカ</t>
    </rPh>
    <phoneticPr fontId="45"/>
  </si>
  <si>
    <t>７．入学定員充足率　８．収容定員充足率</t>
    <rPh sb="2" eb="4">
      <t>ニュウガク</t>
    </rPh>
    <rPh sb="4" eb="6">
      <t>テイイン</t>
    </rPh>
    <rPh sb="6" eb="9">
      <t>ジュウソクリツ</t>
    </rPh>
    <rPh sb="12" eb="14">
      <t>シュウヨウ</t>
    </rPh>
    <rPh sb="14" eb="16">
      <t>テイイン</t>
    </rPh>
    <rPh sb="16" eb="19">
      <t>ジュウソクリツ</t>
    </rPh>
    <phoneticPr fontId="45"/>
  </si>
  <si>
    <t>相対評価（6）</t>
    <rPh sb="0" eb="2">
      <t>ソウタイ</t>
    </rPh>
    <rPh sb="2" eb="4">
      <t>ヒョウカ</t>
    </rPh>
    <phoneticPr fontId="45"/>
  </si>
  <si>
    <t>相対評価（5）</t>
    <rPh sb="0" eb="2">
      <t>ソウタイ</t>
    </rPh>
    <rPh sb="2" eb="4">
      <t>ヒョウカ</t>
    </rPh>
    <phoneticPr fontId="45"/>
  </si>
  <si>
    <t>５．歩留率　６．推薦割合</t>
    <rPh sb="2" eb="4">
      <t>ブド</t>
    </rPh>
    <rPh sb="4" eb="5">
      <t>リツ</t>
    </rPh>
    <phoneticPr fontId="45"/>
  </si>
  <si>
    <t>４．合格率</t>
    <rPh sb="2" eb="5">
      <t>ゴウカクリツ</t>
    </rPh>
    <phoneticPr fontId="45"/>
  </si>
  <si>
    <t>３．志願倍率</t>
    <rPh sb="2" eb="4">
      <t>シガン</t>
    </rPh>
    <rPh sb="4" eb="6">
      <t>バイリツ</t>
    </rPh>
    <phoneticPr fontId="45"/>
  </si>
  <si>
    <t>２．人件費比率</t>
    <phoneticPr fontId="45"/>
  </si>
  <si>
    <t>2.5～△2.5ポイント増減</t>
    <phoneticPr fontId="45"/>
  </si>
  <si>
    <t>直近年度は目標達成</t>
    <phoneticPr fontId="45"/>
  </si>
  <si>
    <t>5ポイント以上減少</t>
    <phoneticPr fontId="45"/>
  </si>
  <si>
    <t>直近年度は目標未達成</t>
    <phoneticPr fontId="45"/>
  </si>
  <si>
    <t>5ポイント以上増加</t>
    <phoneticPr fontId="45"/>
  </si>
  <si>
    <t>c</t>
    <phoneticPr fontId="45"/>
  </si>
  <si>
    <t>５-参考）減価償却比率</t>
    <rPh sb="2" eb="4">
      <t>サンコウ</t>
    </rPh>
    <rPh sb="5" eb="7">
      <t>ゲンカ</t>
    </rPh>
    <rPh sb="7" eb="9">
      <t>ショウキャク</t>
    </rPh>
    <rPh sb="9" eb="11">
      <t>ヒリツ</t>
    </rPh>
    <phoneticPr fontId="45"/>
  </si>
  <si>
    <t>趨勢評価</t>
    <phoneticPr fontId="45"/>
  </si>
  <si>
    <t>2.5ポイント以上減少</t>
    <phoneticPr fontId="45"/>
  </si>
  <si>
    <t>2.5ポイント以上増加</t>
    <phoneticPr fontId="45"/>
  </si>
  <si>
    <t>―</t>
    <phoneticPr fontId="45"/>
  </si>
  <si>
    <t>～</t>
    <phoneticPr fontId="1"/>
  </si>
  <si>
    <t>系　統　名</t>
    <rPh sb="0" eb="1">
      <t>ケイ</t>
    </rPh>
    <rPh sb="2" eb="3">
      <t>オサム</t>
    </rPh>
    <rPh sb="4" eb="5">
      <t>メイ</t>
    </rPh>
    <phoneticPr fontId="45"/>
  </si>
  <si>
    <t>合計</t>
    <rPh sb="0" eb="2">
      <t>ゴウケイ</t>
    </rPh>
    <phoneticPr fontId="45"/>
  </si>
  <si>
    <t>集計法人数</t>
    <rPh sb="0" eb="2">
      <t>シュウケイ</t>
    </rPh>
    <rPh sb="2" eb="5">
      <t>ホウジンスウ</t>
    </rPh>
    <phoneticPr fontId="45"/>
  </si>
  <si>
    <t>積立率</t>
    <rPh sb="0" eb="2">
      <t>ツミタテ</t>
    </rPh>
    <rPh sb="2" eb="3">
      <t>リツ</t>
    </rPh>
    <phoneticPr fontId="45"/>
  </si>
  <si>
    <t>減価償却比率</t>
    <rPh sb="0" eb="2">
      <t>ゲンカ</t>
    </rPh>
    <rPh sb="2" eb="4">
      <t>ショウキャク</t>
    </rPh>
    <rPh sb="4" eb="6">
      <t>ヒリツ</t>
    </rPh>
    <phoneticPr fontId="45"/>
  </si>
  <si>
    <t>財務集計学校数</t>
    <rPh sb="0" eb="2">
      <t>ザイム</t>
    </rPh>
    <rPh sb="2" eb="4">
      <t>シュウケイ</t>
    </rPh>
    <rPh sb="4" eb="6">
      <t>ガッコウ</t>
    </rPh>
    <rPh sb="6" eb="7">
      <t>カズ</t>
    </rPh>
    <phoneticPr fontId="45"/>
  </si>
  <si>
    <t>教職員数集計学校数</t>
    <rPh sb="0" eb="3">
      <t>キョウショクイン</t>
    </rPh>
    <rPh sb="3" eb="4">
      <t>スウ</t>
    </rPh>
    <rPh sb="4" eb="6">
      <t>シュウケイ</t>
    </rPh>
    <rPh sb="6" eb="8">
      <t>ガッコウ</t>
    </rPh>
    <rPh sb="8" eb="9">
      <t>スウ</t>
    </rPh>
    <phoneticPr fontId="45"/>
  </si>
  <si>
    <t>人件費比率</t>
    <rPh sb="0" eb="3">
      <t>ジンケンヒ</t>
    </rPh>
    <rPh sb="3" eb="5">
      <t>ヒリツ</t>
    </rPh>
    <phoneticPr fontId="45"/>
  </si>
  <si>
    <t>志願倍率</t>
    <rPh sb="0" eb="2">
      <t>シガン</t>
    </rPh>
    <rPh sb="2" eb="4">
      <t>バイリツ</t>
    </rPh>
    <phoneticPr fontId="45"/>
  </si>
  <si>
    <t>（倍）</t>
    <rPh sb="1" eb="2">
      <t>バイ</t>
    </rPh>
    <phoneticPr fontId="45"/>
  </si>
  <si>
    <t>（人）</t>
    <rPh sb="1" eb="2">
      <t>ニン</t>
    </rPh>
    <phoneticPr fontId="45"/>
  </si>
  <si>
    <t>（百万円）</t>
    <rPh sb="1" eb="4">
      <t>ヒャクマンエン</t>
    </rPh>
    <phoneticPr fontId="45"/>
  </si>
  <si>
    <t>（千円）</t>
    <rPh sb="1" eb="3">
      <t>センエン</t>
    </rPh>
    <phoneticPr fontId="45"/>
  </si>
  <si>
    <t>経常収支差額比率</t>
    <rPh sb="0" eb="2">
      <t>ケイジョウ</t>
    </rPh>
    <phoneticPr fontId="45"/>
  </si>
  <si>
    <t>教育活動資金収支差額比率</t>
    <rPh sb="4" eb="6">
      <t>シキン</t>
    </rPh>
    <phoneticPr fontId="45"/>
  </si>
  <si>
    <t>入学定員充足率</t>
    <rPh sb="0" eb="2">
      <t>ニュウガク</t>
    </rPh>
    <rPh sb="2" eb="4">
      <t>テイイン</t>
    </rPh>
    <rPh sb="4" eb="7">
      <t>ジュウソクリツ</t>
    </rPh>
    <phoneticPr fontId="45"/>
  </si>
  <si>
    <t>収容定員充足率</t>
    <rPh sb="0" eb="2">
      <t>シュウヨウ</t>
    </rPh>
    <rPh sb="2" eb="4">
      <t>テイイン</t>
    </rPh>
    <rPh sb="4" eb="7">
      <t>ジュウソクリツ</t>
    </rPh>
    <phoneticPr fontId="45"/>
  </si>
  <si>
    <t>法人種別</t>
    <rPh sb="0" eb="2">
      <t>ホウジン</t>
    </rPh>
    <rPh sb="2" eb="4">
      <t>シュベツ</t>
    </rPh>
    <phoneticPr fontId="1"/>
  </si>
  <si>
    <t>※減価償却比率は相対評価のみとなります。</t>
    <rPh sb="8" eb="10">
      <t>ソウタイ</t>
    </rPh>
    <rPh sb="10" eb="12">
      <t>ヒョウカ</t>
    </rPh>
    <phoneticPr fontId="1"/>
  </si>
  <si>
    <t>１．経常収支差額比率</t>
    <rPh sb="2" eb="4">
      <t>ケイジョウ</t>
    </rPh>
    <phoneticPr fontId="45"/>
  </si>
  <si>
    <t>４．教育活動資金収支差額比率</t>
    <rPh sb="2" eb="4">
      <t>キョウイク</t>
    </rPh>
    <rPh sb="4" eb="6">
      <t>カツドウ</t>
    </rPh>
    <rPh sb="6" eb="8">
      <t>シキン</t>
    </rPh>
    <rPh sb="8" eb="10">
      <t>シュウシ</t>
    </rPh>
    <rPh sb="10" eb="12">
      <t>サガク</t>
    </rPh>
    <rPh sb="12" eb="14">
      <t>ヒリツ</t>
    </rPh>
    <phoneticPr fontId="45"/>
  </si>
  <si>
    <t>６．運用資産超過額対教育活動資金収支差額比</t>
    <rPh sb="2" eb="4">
      <t>ウンヨウ</t>
    </rPh>
    <rPh sb="4" eb="6">
      <t>シサン</t>
    </rPh>
    <rPh sb="6" eb="9">
      <t>チョウカガク</t>
    </rPh>
    <rPh sb="9" eb="10">
      <t>ツイ</t>
    </rPh>
    <rPh sb="10" eb="12">
      <t>キョウイク</t>
    </rPh>
    <rPh sb="12" eb="14">
      <t>カツドウ</t>
    </rPh>
    <rPh sb="14" eb="16">
      <t>シキン</t>
    </rPh>
    <rPh sb="16" eb="18">
      <t>シュウシ</t>
    </rPh>
    <rPh sb="18" eb="20">
      <t>サガク</t>
    </rPh>
    <rPh sb="20" eb="21">
      <t>ヒ</t>
    </rPh>
    <phoneticPr fontId="45"/>
  </si>
  <si>
    <t>７．運用資産対教育活動資金収支差額比</t>
    <rPh sb="7" eb="9">
      <t>キョウイク</t>
    </rPh>
    <rPh sb="9" eb="11">
      <t>カツドウ</t>
    </rPh>
    <rPh sb="11" eb="13">
      <t>シキン</t>
    </rPh>
    <rPh sb="13" eb="15">
      <t>シュウシ</t>
    </rPh>
    <rPh sb="15" eb="17">
      <t>サガク</t>
    </rPh>
    <phoneticPr fontId="45"/>
  </si>
  <si>
    <t>９．外部負債超過額対教育活動資金収支差額比</t>
    <rPh sb="2" eb="4">
      <t>ガイブ</t>
    </rPh>
    <rPh sb="4" eb="6">
      <t>フサイ</t>
    </rPh>
    <rPh sb="6" eb="9">
      <t>チョウカガク</t>
    </rPh>
    <rPh sb="9" eb="10">
      <t>タイ</t>
    </rPh>
    <rPh sb="10" eb="12">
      <t>キョウイク</t>
    </rPh>
    <rPh sb="12" eb="14">
      <t>カツドウ</t>
    </rPh>
    <rPh sb="14" eb="16">
      <t>シキン</t>
    </rPh>
    <rPh sb="16" eb="18">
      <t>シュウシ</t>
    </rPh>
    <rPh sb="18" eb="20">
      <t>サガク</t>
    </rPh>
    <rPh sb="20" eb="21">
      <t>ヒ</t>
    </rPh>
    <phoneticPr fontId="45"/>
  </si>
  <si>
    <t>F</t>
    <phoneticPr fontId="45"/>
  </si>
  <si>
    <t>G</t>
    <phoneticPr fontId="45"/>
  </si>
  <si>
    <t>H</t>
    <phoneticPr fontId="1"/>
  </si>
  <si>
    <t>I</t>
    <phoneticPr fontId="1"/>
  </si>
  <si>
    <t>L</t>
    <phoneticPr fontId="1"/>
  </si>
  <si>
    <t>P</t>
    <phoneticPr fontId="1"/>
  </si>
  <si>
    <t>M</t>
    <phoneticPr fontId="1"/>
  </si>
  <si>
    <t>Q</t>
    <phoneticPr fontId="1"/>
  </si>
  <si>
    <t>U</t>
    <phoneticPr fontId="1"/>
  </si>
  <si>
    <t>V</t>
    <phoneticPr fontId="1"/>
  </si>
  <si>
    <t>J</t>
    <phoneticPr fontId="1"/>
  </si>
  <si>
    <t>T</t>
    <phoneticPr fontId="1"/>
  </si>
  <si>
    <t>K</t>
    <phoneticPr fontId="1"/>
  </si>
  <si>
    <t>O</t>
    <phoneticPr fontId="1"/>
  </si>
  <si>
    <t>N</t>
    <phoneticPr fontId="1"/>
  </si>
  <si>
    <t>R</t>
    <phoneticPr fontId="1"/>
  </si>
  <si>
    <t>S</t>
    <phoneticPr fontId="1"/>
  </si>
  <si>
    <t>※　運用資産＝特定資産＋有価証券＋現金預金</t>
    <rPh sb="2" eb="4">
      <t>ウンヨウ</t>
    </rPh>
    <rPh sb="4" eb="6">
      <t>シサン</t>
    </rPh>
    <rPh sb="7" eb="9">
      <t>トクテイ</t>
    </rPh>
    <rPh sb="9" eb="11">
      <t>シサン</t>
    </rPh>
    <rPh sb="12" eb="14">
      <t>ユウカ</t>
    </rPh>
    <rPh sb="14" eb="16">
      <t>ショウケン</t>
    </rPh>
    <rPh sb="17" eb="19">
      <t>ゲンキン</t>
    </rPh>
    <rPh sb="19" eb="21">
      <t>ヨキン</t>
    </rPh>
    <phoneticPr fontId="1"/>
  </si>
  <si>
    <t>経常収支差額比率(C)／(A)</t>
    <rPh sb="0" eb="2">
      <t>ケイジョウ</t>
    </rPh>
    <rPh sb="2" eb="4">
      <t>シュウシ</t>
    </rPh>
    <rPh sb="4" eb="6">
      <t>サガク</t>
    </rPh>
    <rPh sb="6" eb="8">
      <t>ヒリツ</t>
    </rPh>
    <phoneticPr fontId="1"/>
  </si>
  <si>
    <t>経常収入(A)</t>
    <rPh sb="0" eb="2">
      <t>ケイジョウ</t>
    </rPh>
    <rPh sb="2" eb="4">
      <t>シュウニュウ</t>
    </rPh>
    <phoneticPr fontId="1"/>
  </si>
  <si>
    <t>経常支出(B)</t>
    <rPh sb="0" eb="2">
      <t>ケイジョウ</t>
    </rPh>
    <rPh sb="2" eb="4">
      <t>シシュツ</t>
    </rPh>
    <phoneticPr fontId="1"/>
  </si>
  <si>
    <t>経常収支差額(C)=(A)-(B)</t>
    <rPh sb="0" eb="2">
      <t>ケイジョウ</t>
    </rPh>
    <rPh sb="2" eb="4">
      <t>シュウシ</t>
    </rPh>
    <rPh sb="4" eb="6">
      <t>サガク</t>
    </rPh>
    <phoneticPr fontId="1"/>
  </si>
  <si>
    <t>人件費比率(D)／(A)</t>
    <rPh sb="0" eb="3">
      <t>ジンケンヒ</t>
    </rPh>
    <rPh sb="3" eb="5">
      <t>ヒリツ</t>
    </rPh>
    <phoneticPr fontId="1"/>
  </si>
  <si>
    <t>人件費(D)</t>
    <rPh sb="0" eb="3">
      <t>ジンケンヒ</t>
    </rPh>
    <phoneticPr fontId="1"/>
  </si>
  <si>
    <t>学生生徒等納付金(E)</t>
    <rPh sb="0" eb="2">
      <t>ガクセイ</t>
    </rPh>
    <rPh sb="2" eb="4">
      <t>セイト</t>
    </rPh>
    <rPh sb="4" eb="5">
      <t>トウ</t>
    </rPh>
    <rPh sb="5" eb="8">
      <t>ノウフキン</t>
    </rPh>
    <phoneticPr fontId="1"/>
  </si>
  <si>
    <t>教育活動資金収支差額比率(I)／(F)</t>
    <phoneticPr fontId="1"/>
  </si>
  <si>
    <t>教育活動資金収入※1)計(F)</t>
    <rPh sb="0" eb="2">
      <t>キョウイク</t>
    </rPh>
    <rPh sb="2" eb="4">
      <t>カツドウ</t>
    </rPh>
    <rPh sb="4" eb="6">
      <t>シキン</t>
    </rPh>
    <rPh sb="6" eb="8">
      <t>シュウニュウ</t>
    </rPh>
    <rPh sb="11" eb="12">
      <t>ケイ</t>
    </rPh>
    <phoneticPr fontId="1"/>
  </si>
  <si>
    <t>教育活動資金支出※2)計(G)</t>
    <rPh sb="0" eb="2">
      <t>キョウイク</t>
    </rPh>
    <rPh sb="2" eb="4">
      <t>カツドウ</t>
    </rPh>
    <rPh sb="4" eb="6">
      <t>シキン</t>
    </rPh>
    <rPh sb="6" eb="8">
      <t>シシュツ</t>
    </rPh>
    <rPh sb="11" eb="12">
      <t>ケイ</t>
    </rPh>
    <phoneticPr fontId="1"/>
  </si>
  <si>
    <t>教育活動調整勘定等※3)計(H)</t>
    <rPh sb="0" eb="2">
      <t>キョウイク</t>
    </rPh>
    <rPh sb="2" eb="4">
      <t>カツドウ</t>
    </rPh>
    <rPh sb="4" eb="6">
      <t>チョウセイ</t>
    </rPh>
    <rPh sb="6" eb="8">
      <t>カンジョウ</t>
    </rPh>
    <rPh sb="8" eb="9">
      <t>トウ</t>
    </rPh>
    <rPh sb="12" eb="13">
      <t>ケイ</t>
    </rPh>
    <phoneticPr fontId="1"/>
  </si>
  <si>
    <t>教育活動資金収支差額(I)=(F)-(G)+(H)</t>
    <rPh sb="0" eb="2">
      <t>キョウイク</t>
    </rPh>
    <rPh sb="2" eb="4">
      <t>カツドウ</t>
    </rPh>
    <rPh sb="4" eb="6">
      <t>シキン</t>
    </rPh>
    <rPh sb="6" eb="8">
      <t>シュウシ</t>
    </rPh>
    <rPh sb="8" eb="10">
      <t>サガク</t>
    </rPh>
    <phoneticPr fontId="1"/>
  </si>
  <si>
    <t>特定資産</t>
    <rPh sb="0" eb="2">
      <t>トクテイ</t>
    </rPh>
    <rPh sb="2" eb="4">
      <t>シサン</t>
    </rPh>
    <phoneticPr fontId="1"/>
  </si>
  <si>
    <t>減価償却累計額</t>
    <rPh sb="0" eb="2">
      <t>ゲンカ</t>
    </rPh>
    <rPh sb="2" eb="4">
      <t>ショウキャク</t>
    </rPh>
    <rPh sb="4" eb="7">
      <t>ルイケイガク</t>
    </rPh>
    <phoneticPr fontId="1"/>
  </si>
  <si>
    <t>積立率(J)／(N)</t>
    <rPh sb="0" eb="2">
      <t>ツミタテ</t>
    </rPh>
    <rPh sb="2" eb="3">
      <t>リツ</t>
    </rPh>
    <phoneticPr fontId="1"/>
  </si>
  <si>
    <t>有価証券（固定資産）(K)</t>
    <rPh sb="0" eb="2">
      <t>ユウカ</t>
    </rPh>
    <rPh sb="2" eb="4">
      <t>ショウケン</t>
    </rPh>
    <rPh sb="5" eb="7">
      <t>コテイ</t>
    </rPh>
    <rPh sb="7" eb="9">
      <t>シサン</t>
    </rPh>
    <phoneticPr fontId="1"/>
  </si>
  <si>
    <t>有価証券（流動資産）(L)</t>
    <rPh sb="0" eb="2">
      <t>ユウカ</t>
    </rPh>
    <rPh sb="2" eb="4">
      <t>ショウケン</t>
    </rPh>
    <rPh sb="5" eb="7">
      <t>リュウドウ</t>
    </rPh>
    <rPh sb="7" eb="9">
      <t>シサン</t>
    </rPh>
    <phoneticPr fontId="1"/>
  </si>
  <si>
    <t>現金預金(M)</t>
    <rPh sb="0" eb="2">
      <t>ゲンキン</t>
    </rPh>
    <rPh sb="2" eb="4">
      <t>ヨキン</t>
    </rPh>
    <phoneticPr fontId="1"/>
  </si>
  <si>
    <t>退職給与引当金(O)</t>
    <rPh sb="0" eb="2">
      <t>タイショク</t>
    </rPh>
    <rPh sb="2" eb="4">
      <t>キュウヨ</t>
    </rPh>
    <rPh sb="4" eb="6">
      <t>ヒキアテ</t>
    </rPh>
    <rPh sb="6" eb="7">
      <t>キン</t>
    </rPh>
    <phoneticPr fontId="1"/>
  </si>
  <si>
    <t>第2号基本金(P)</t>
    <rPh sb="0" eb="1">
      <t>ダイ</t>
    </rPh>
    <rPh sb="2" eb="3">
      <t>ゴウ</t>
    </rPh>
    <rPh sb="3" eb="5">
      <t>キホン</t>
    </rPh>
    <rPh sb="5" eb="6">
      <t>キン</t>
    </rPh>
    <phoneticPr fontId="1"/>
  </si>
  <si>
    <t>第3号基本金(Q)</t>
    <rPh sb="0" eb="1">
      <t>ダイ</t>
    </rPh>
    <rPh sb="2" eb="3">
      <t>ゴウ</t>
    </rPh>
    <rPh sb="3" eb="5">
      <t>キホン</t>
    </rPh>
    <rPh sb="5" eb="6">
      <t>キン</t>
    </rPh>
    <phoneticPr fontId="1"/>
  </si>
  <si>
    <r>
      <rPr>
        <b/>
        <sz val="8"/>
        <color theme="1"/>
        <rFont val="ＭＳ ゴシック"/>
        <family val="3"/>
        <charset val="128"/>
      </rPr>
      <t>参考）</t>
    </r>
    <r>
      <rPr>
        <b/>
        <sz val="12"/>
        <color theme="1"/>
        <rFont val="ＭＳ ゴシック"/>
        <family val="3"/>
        <charset val="128"/>
      </rPr>
      <t>減価償却比率(R)／(S)</t>
    </r>
    <rPh sb="0" eb="2">
      <t>サンコウ</t>
    </rPh>
    <phoneticPr fontId="1"/>
  </si>
  <si>
    <t>減価償却累計額（図書を除く有形固定資産）(R)</t>
    <phoneticPr fontId="1"/>
  </si>
  <si>
    <t>運用資産※1)(J)</t>
    <rPh sb="0" eb="2">
      <t>ウンヨウ</t>
    </rPh>
    <rPh sb="2" eb="4">
      <t>シサン</t>
    </rPh>
    <phoneticPr fontId="1"/>
  </si>
  <si>
    <t>教育活動資金収支差額(I)</t>
    <rPh sb="0" eb="2">
      <t>キョウイク</t>
    </rPh>
    <rPh sb="2" eb="4">
      <t>カツドウ</t>
    </rPh>
    <rPh sb="4" eb="6">
      <t>シキン</t>
    </rPh>
    <rPh sb="6" eb="8">
      <t>シュウシ</t>
    </rPh>
    <rPh sb="8" eb="10">
      <t>サガク</t>
    </rPh>
    <phoneticPr fontId="1"/>
  </si>
  <si>
    <t>運用資産対教育活動資金
収支差額比(J)／(I)</t>
    <rPh sb="0" eb="2">
      <t>ウンヨウ</t>
    </rPh>
    <rPh sb="2" eb="4">
      <t>シサン</t>
    </rPh>
    <rPh sb="4" eb="5">
      <t>タイ</t>
    </rPh>
    <rPh sb="5" eb="7">
      <t>キョウイク</t>
    </rPh>
    <rPh sb="7" eb="9">
      <t>カツドウ</t>
    </rPh>
    <rPh sb="9" eb="11">
      <t>シキン</t>
    </rPh>
    <rPh sb="12" eb="14">
      <t>シュウシ</t>
    </rPh>
    <rPh sb="14" eb="16">
      <t>サガク</t>
    </rPh>
    <rPh sb="16" eb="17">
      <t>ヒ</t>
    </rPh>
    <phoneticPr fontId="1"/>
  </si>
  <si>
    <t>流動比率(U)／(V)</t>
    <rPh sb="0" eb="2">
      <t>リュウドウ</t>
    </rPh>
    <rPh sb="2" eb="4">
      <t>ヒリツ</t>
    </rPh>
    <phoneticPr fontId="1"/>
  </si>
  <si>
    <t>流動資産(U)</t>
    <rPh sb="0" eb="2">
      <t>リュウドウ</t>
    </rPh>
    <rPh sb="2" eb="4">
      <t>シサン</t>
    </rPh>
    <phoneticPr fontId="1"/>
  </si>
  <si>
    <t>流動負債(V)</t>
    <rPh sb="0" eb="2">
      <t>リュウドウ</t>
    </rPh>
    <rPh sb="2" eb="4">
      <t>フサイ</t>
    </rPh>
    <phoneticPr fontId="1"/>
  </si>
  <si>
    <t>外部負債※2)(T)</t>
    <rPh sb="0" eb="2">
      <t>ガイブ</t>
    </rPh>
    <rPh sb="2" eb="4">
      <t>フサイ</t>
    </rPh>
    <phoneticPr fontId="1"/>
  </si>
  <si>
    <t>運用資産超過額(W)=(J)-(T)</t>
    <rPh sb="0" eb="2">
      <t>ウンヨウ</t>
    </rPh>
    <rPh sb="2" eb="4">
      <t>シサン</t>
    </rPh>
    <rPh sb="4" eb="6">
      <t>チョウカ</t>
    </rPh>
    <rPh sb="6" eb="7">
      <t>ガク</t>
    </rPh>
    <phoneticPr fontId="1"/>
  </si>
  <si>
    <t>運用資産超過額対教育活動資金
収支差額比(W)／(I)</t>
    <rPh sb="0" eb="2">
      <t>ウンヨウ</t>
    </rPh>
    <rPh sb="2" eb="4">
      <t>シサン</t>
    </rPh>
    <rPh sb="4" eb="6">
      <t>チョウカ</t>
    </rPh>
    <rPh sb="6" eb="7">
      <t>ガク</t>
    </rPh>
    <rPh sb="7" eb="8">
      <t>タイ</t>
    </rPh>
    <rPh sb="8" eb="10">
      <t>キョウイク</t>
    </rPh>
    <rPh sb="10" eb="12">
      <t>カツドウ</t>
    </rPh>
    <rPh sb="12" eb="14">
      <t>シキン</t>
    </rPh>
    <rPh sb="15" eb="17">
      <t>シュウシ</t>
    </rPh>
    <rPh sb="17" eb="19">
      <t>サガク</t>
    </rPh>
    <rPh sb="19" eb="20">
      <t>ヒ</t>
    </rPh>
    <phoneticPr fontId="1"/>
  </si>
  <si>
    <t>学生生徒等納付金収入</t>
    <rPh sb="0" eb="2">
      <t>ガクセイ</t>
    </rPh>
    <rPh sb="2" eb="4">
      <t>セイト</t>
    </rPh>
    <rPh sb="4" eb="5">
      <t>トウ</t>
    </rPh>
    <rPh sb="5" eb="8">
      <t>ノウフキン</t>
    </rPh>
    <rPh sb="8" eb="10">
      <t>シュウニュウ</t>
    </rPh>
    <phoneticPr fontId="1"/>
  </si>
  <si>
    <r>
      <t>(参考)
相対評価1upの</t>
    </r>
    <r>
      <rPr>
        <sz val="11"/>
        <rFont val="ＭＳ Ｐゴシック"/>
        <family val="3"/>
        <charset val="128"/>
        <scheme val="minor"/>
      </rPr>
      <t>数値</t>
    </r>
    <rPh sb="5" eb="7">
      <t>ソウタイ</t>
    </rPh>
    <rPh sb="7" eb="9">
      <t>ヒョウカ</t>
    </rPh>
    <rPh sb="13" eb="15">
      <t>スウチ</t>
    </rPh>
    <phoneticPr fontId="45"/>
  </si>
  <si>
    <t>Ⅰ　事業活動収支状況（法人全体）</t>
    <rPh sb="2" eb="4">
      <t>ジギョウ</t>
    </rPh>
    <rPh sb="4" eb="6">
      <t>カツドウ</t>
    </rPh>
    <rPh sb="6" eb="8">
      <t>シュウシ</t>
    </rPh>
    <rPh sb="8" eb="10">
      <t>ジョウキョウ</t>
    </rPh>
    <rPh sb="11" eb="13">
      <t>ホウジン</t>
    </rPh>
    <rPh sb="13" eb="15">
      <t>ゼンタイ</t>
    </rPh>
    <phoneticPr fontId="1"/>
  </si>
  <si>
    <t>※1)運用資産＝特定資産＋有価証券＋現金預金</t>
    <rPh sb="3" eb="5">
      <t>ウンヨウ</t>
    </rPh>
    <rPh sb="5" eb="7">
      <t>シサン</t>
    </rPh>
    <rPh sb="8" eb="10">
      <t>トクテイ</t>
    </rPh>
    <rPh sb="10" eb="12">
      <t>シサン</t>
    </rPh>
    <rPh sb="13" eb="15">
      <t>ユウカ</t>
    </rPh>
    <rPh sb="15" eb="17">
      <t>ショウケン</t>
    </rPh>
    <rPh sb="18" eb="20">
      <t>ゲンキン</t>
    </rPh>
    <rPh sb="20" eb="22">
      <t>ヨキン</t>
    </rPh>
    <phoneticPr fontId="1"/>
  </si>
  <si>
    <t>運用資産※1）(J)</t>
    <rPh sb="0" eb="2">
      <t>ウンヨウ</t>
    </rPh>
    <rPh sb="2" eb="4">
      <t>シサン</t>
    </rPh>
    <phoneticPr fontId="1"/>
  </si>
  <si>
    <t>要積立額※2）(N)</t>
    <rPh sb="0" eb="1">
      <t>ヨウ</t>
    </rPh>
    <rPh sb="1" eb="3">
      <t>ツミタテ</t>
    </rPh>
    <rPh sb="3" eb="4">
      <t>ガク</t>
    </rPh>
    <phoneticPr fontId="1"/>
  </si>
  <si>
    <t>減価償却資産取得価額（図書を除く有形固定資産）※3)(S)</t>
    <rPh sb="0" eb="2">
      <t>ゲンカ</t>
    </rPh>
    <rPh sb="2" eb="4">
      <t>ショウキャク</t>
    </rPh>
    <rPh sb="4" eb="6">
      <t>シサン</t>
    </rPh>
    <rPh sb="6" eb="8">
      <t>シュトク</t>
    </rPh>
    <rPh sb="8" eb="10">
      <t>カガク</t>
    </rPh>
    <rPh sb="11" eb="13">
      <t>トショ</t>
    </rPh>
    <rPh sb="14" eb="15">
      <t>ノゾ</t>
    </rPh>
    <rPh sb="16" eb="18">
      <t>ユウケイ</t>
    </rPh>
    <rPh sb="18" eb="20">
      <t>コテイ</t>
    </rPh>
    <rPh sb="20" eb="22">
      <t>シサン</t>
    </rPh>
    <phoneticPr fontId="1"/>
  </si>
  <si>
    <r>
      <t>要積立額</t>
    </r>
    <r>
      <rPr>
        <b/>
        <sz val="8"/>
        <rFont val="ＭＳ ゴシック"/>
        <family val="3"/>
        <charset val="128"/>
      </rPr>
      <t>（退引+2号+3号+減価）</t>
    </r>
    <rPh sb="0" eb="1">
      <t>ヨウ</t>
    </rPh>
    <rPh sb="1" eb="3">
      <t>ツミタテ</t>
    </rPh>
    <rPh sb="3" eb="4">
      <t>ガク</t>
    </rPh>
    <rPh sb="5" eb="6">
      <t>タイ</t>
    </rPh>
    <rPh sb="6" eb="7">
      <t>イン</t>
    </rPh>
    <rPh sb="9" eb="10">
      <t>ゴウ</t>
    </rPh>
    <rPh sb="12" eb="13">
      <t>ゴウ</t>
    </rPh>
    <rPh sb="14" eb="16">
      <t>ゲンカ</t>
    </rPh>
    <phoneticPr fontId="1"/>
  </si>
  <si>
    <t>※2)外部負債＝借入金＋学校債＋未払金＋手形債務</t>
    <rPh sb="3" eb="5">
      <t>ガイブ</t>
    </rPh>
    <rPh sb="5" eb="7">
      <t>フサイ</t>
    </rPh>
    <rPh sb="8" eb="10">
      <t>カリイレ</t>
    </rPh>
    <rPh sb="10" eb="11">
      <t>キン</t>
    </rPh>
    <rPh sb="12" eb="14">
      <t>ガッコウ</t>
    </rPh>
    <rPh sb="14" eb="15">
      <t>サイ</t>
    </rPh>
    <rPh sb="16" eb="17">
      <t>ミ</t>
    </rPh>
    <rPh sb="17" eb="18">
      <t>バライ</t>
    </rPh>
    <rPh sb="18" eb="19">
      <t>キン</t>
    </rPh>
    <rPh sb="20" eb="22">
      <t>テガタ</t>
    </rPh>
    <rPh sb="22" eb="24">
      <t>サイム</t>
    </rPh>
    <phoneticPr fontId="1"/>
  </si>
  <si>
    <t>Ⅴ　事業活動収支状況（学校単位）</t>
    <rPh sb="2" eb="4">
      <t>ジギョウ</t>
    </rPh>
    <rPh sb="4" eb="6">
      <t>カツドウ</t>
    </rPh>
    <rPh sb="6" eb="8">
      <t>シュウシ</t>
    </rPh>
    <rPh sb="8" eb="10">
      <t>ジョウキョウ</t>
    </rPh>
    <rPh sb="11" eb="13">
      <t>ガッコウ</t>
    </rPh>
    <rPh sb="13" eb="15">
      <t>タンイ</t>
    </rPh>
    <phoneticPr fontId="1"/>
  </si>
  <si>
    <t>Ⅰ　事業活動収支状況（法人全体）</t>
    <rPh sb="2" eb="4">
      <t>ジギョウ</t>
    </rPh>
    <rPh sb="4" eb="6">
      <t>カツドウ</t>
    </rPh>
    <rPh sb="6" eb="8">
      <t>シュウシ</t>
    </rPh>
    <rPh sb="8" eb="10">
      <t>ジョウキョウ</t>
    </rPh>
    <rPh sb="11" eb="13">
      <t>ホウジン</t>
    </rPh>
    <rPh sb="13" eb="15">
      <t>ゼンタイ</t>
    </rPh>
    <phoneticPr fontId="11"/>
  </si>
  <si>
    <t>Ⅴ　事業活動収支状況（学校単位）</t>
    <rPh sb="2" eb="4">
      <t>ジギョウ</t>
    </rPh>
    <rPh sb="4" eb="6">
      <t>カツドウ</t>
    </rPh>
    <rPh sb="6" eb="8">
      <t>シュウシ</t>
    </rPh>
    <rPh sb="8" eb="10">
      <t>ジョウキョウ</t>
    </rPh>
    <rPh sb="11" eb="13">
      <t>ガッコウ</t>
    </rPh>
    <rPh sb="13" eb="15">
      <t>タンイ</t>
    </rPh>
    <phoneticPr fontId="11"/>
  </si>
  <si>
    <t>※3)教育活動調整勘定等：教育活動による調整勘定に関連する資金収入及び資金支出を相互に加減した額</t>
    <phoneticPr fontId="1"/>
  </si>
  <si>
    <t>学生生徒等納付金収入(o)</t>
    <rPh sb="2" eb="4">
      <t>セイト</t>
    </rPh>
    <phoneticPr fontId="1"/>
  </si>
  <si>
    <t>　　　なお、教育活動資金収支差額がマイナスの時に値が表示されます。</t>
    <phoneticPr fontId="1"/>
  </si>
  <si>
    <t>　　　なお、教育活動資金収支差額がマイナス、かつ運用資産超過額がプラスの時に値が表示されます。</t>
    <rPh sb="24" eb="26">
      <t>ウンヨウ</t>
    </rPh>
    <rPh sb="26" eb="28">
      <t>シサン</t>
    </rPh>
    <phoneticPr fontId="1"/>
  </si>
  <si>
    <t>３．志願倍率（倍）</t>
    <rPh sb="2" eb="4">
      <t>シガン</t>
    </rPh>
    <rPh sb="4" eb="6">
      <t>バイリツ</t>
    </rPh>
    <rPh sb="7" eb="8">
      <t>バイ</t>
    </rPh>
    <phoneticPr fontId="1"/>
  </si>
  <si>
    <t>一部の理事に権限が集中することなく、理事会の一体的な協力体制が維持できている</t>
  </si>
  <si>
    <t>施設設備を適切に管理・保全し、更新に向けた具体的計画を立てている</t>
    <rPh sb="0" eb="2">
      <t>シセツ</t>
    </rPh>
    <rPh sb="2" eb="4">
      <t>セツビ</t>
    </rPh>
    <rPh sb="5" eb="7">
      <t>テキセツ</t>
    </rPh>
    <rPh sb="8" eb="10">
      <t>カンリ</t>
    </rPh>
    <rPh sb="11" eb="13">
      <t>ホゼン</t>
    </rPh>
    <rPh sb="15" eb="17">
      <t>コウシン</t>
    </rPh>
    <rPh sb="18" eb="19">
      <t>ム</t>
    </rPh>
    <rPh sb="21" eb="24">
      <t>グタイテキ</t>
    </rPh>
    <rPh sb="24" eb="26">
      <t>ケイカク</t>
    </rPh>
    <rPh sb="27" eb="28">
      <t>タ</t>
    </rPh>
    <phoneticPr fontId="45"/>
  </si>
  <si>
    <t>公租公課、所定福利費、共済掛金等の滞納の恐れがない</t>
    <rPh sb="0" eb="2">
      <t>コウソ</t>
    </rPh>
    <rPh sb="2" eb="4">
      <t>コウカ</t>
    </rPh>
    <rPh sb="5" eb="7">
      <t>ショテイ</t>
    </rPh>
    <rPh sb="7" eb="9">
      <t>フクリ</t>
    </rPh>
    <rPh sb="9" eb="10">
      <t>ヒ</t>
    </rPh>
    <rPh sb="11" eb="13">
      <t>キョウサイ</t>
    </rPh>
    <rPh sb="13" eb="15">
      <t>カケキン</t>
    </rPh>
    <rPh sb="15" eb="16">
      <t>トウ</t>
    </rPh>
    <rPh sb="17" eb="19">
      <t>タイノウ</t>
    </rPh>
    <rPh sb="20" eb="21">
      <t>オソ</t>
    </rPh>
    <phoneticPr fontId="45"/>
  </si>
  <si>
    <t>建学の精神を踏まえた、教育方針やカリキュラムの見直しと充実を、教員・職員の協働により進めている</t>
    <rPh sb="0" eb="2">
      <t>ケンガク</t>
    </rPh>
    <rPh sb="3" eb="5">
      <t>セイシン</t>
    </rPh>
    <rPh sb="6" eb="7">
      <t>フ</t>
    </rPh>
    <rPh sb="11" eb="13">
      <t>キョウイク</t>
    </rPh>
    <rPh sb="13" eb="15">
      <t>ホウシン</t>
    </rPh>
    <rPh sb="23" eb="25">
      <t>ミナオ</t>
    </rPh>
    <rPh sb="27" eb="29">
      <t>ジュウジツ</t>
    </rPh>
    <rPh sb="42" eb="43">
      <t>スス</t>
    </rPh>
    <phoneticPr fontId="45"/>
  </si>
  <si>
    <t>1.ガバナンスの確立</t>
    <rPh sb="8" eb="10">
      <t>カクリツ</t>
    </rPh>
    <phoneticPr fontId="45"/>
  </si>
  <si>
    <t>2.経営理念と戦略の策定</t>
    <rPh sb="2" eb="4">
      <t>ケイエイ</t>
    </rPh>
    <rPh sb="4" eb="6">
      <t>リネン</t>
    </rPh>
    <rPh sb="7" eb="9">
      <t>センリャク</t>
    </rPh>
    <rPh sb="10" eb="12">
      <t>サクテイ</t>
    </rPh>
    <phoneticPr fontId="45"/>
  </si>
  <si>
    <t>時宜に即した規程の整備・見直しを行い、規程にのっとった運営を行っている</t>
    <rPh sb="0" eb="2">
      <t>ジギ</t>
    </rPh>
    <phoneticPr fontId="45"/>
  </si>
  <si>
    <t>使途不明・不正流用・二重帳簿作成などの不適正な会計処理が生じないように、十分なチェックを行っている</t>
    <rPh sb="44" eb="45">
      <t>オコナ</t>
    </rPh>
    <phoneticPr fontId="45"/>
  </si>
  <si>
    <t>建学の精神を時代に即した使命として確立し、全部門・全教職員に明示している</t>
    <rPh sb="25" eb="26">
      <t>ゼン</t>
    </rPh>
    <rPh sb="26" eb="29">
      <t>キョウショクイン</t>
    </rPh>
    <phoneticPr fontId="45"/>
  </si>
  <si>
    <t>経営環境（内部・外部）と経営資源（ヒト・モノ・カネ・情報等）の変化を分析している</t>
    <rPh sb="26" eb="28">
      <t>ジョウホウ</t>
    </rPh>
    <phoneticPr fontId="45"/>
  </si>
  <si>
    <t>経営戦略・中長期計画等を企画立案し、部門間の連絡調整等を行う組織を設置している</t>
    <rPh sb="2" eb="4">
      <t>センリャク</t>
    </rPh>
    <rPh sb="5" eb="8">
      <t>チュウチョウキ</t>
    </rPh>
    <rPh sb="8" eb="10">
      <t>ケイカク</t>
    </rPh>
    <rPh sb="10" eb="11">
      <t>トウ</t>
    </rPh>
    <rPh sb="18" eb="20">
      <t>ブモン</t>
    </rPh>
    <rPh sb="20" eb="21">
      <t>カン</t>
    </rPh>
    <phoneticPr fontId="45"/>
  </si>
  <si>
    <t>経営戦略や中長期計画等を実現するための、適切な将来予測を踏まえた財務計画を立てている</t>
    <rPh sb="0" eb="2">
      <t>ケイエイ</t>
    </rPh>
    <rPh sb="2" eb="4">
      <t>センリャク</t>
    </rPh>
    <rPh sb="5" eb="8">
      <t>チュウチョウキ</t>
    </rPh>
    <rPh sb="8" eb="10">
      <t>ケイカク</t>
    </rPh>
    <rPh sb="10" eb="11">
      <t>トウ</t>
    </rPh>
    <rPh sb="12" eb="14">
      <t>ジツゲン</t>
    </rPh>
    <rPh sb="20" eb="22">
      <t>テキセツ</t>
    </rPh>
    <rPh sb="23" eb="25">
      <t>ショウライ</t>
    </rPh>
    <rPh sb="25" eb="27">
      <t>ヨソク</t>
    </rPh>
    <rPh sb="28" eb="29">
      <t>フ</t>
    </rPh>
    <rPh sb="32" eb="34">
      <t>ザイム</t>
    </rPh>
    <rPh sb="34" eb="36">
      <t>ケイカク</t>
    </rPh>
    <rPh sb="37" eb="38">
      <t>タ</t>
    </rPh>
    <phoneticPr fontId="45"/>
  </si>
  <si>
    <t>組織再編やアウトソーシングの活用等により、効率的な職務体制を構築している</t>
    <rPh sb="2" eb="4">
      <t>サイヘン</t>
    </rPh>
    <rPh sb="16" eb="17">
      <t>トウ</t>
    </rPh>
    <rPh sb="30" eb="32">
      <t>コウチク</t>
    </rPh>
    <phoneticPr fontId="45"/>
  </si>
  <si>
    <t>教職員からの意見を学校運営に反映させる仕組みを機能させている</t>
    <rPh sb="9" eb="11">
      <t>ガッコウ</t>
    </rPh>
    <rPh sb="11" eb="13">
      <t>ウンエイ</t>
    </rPh>
    <rPh sb="23" eb="25">
      <t>キノウ</t>
    </rPh>
    <phoneticPr fontId="45"/>
  </si>
  <si>
    <t>全教職員に十分な情報提供と説明を行い、良好な労使関係を構築している</t>
    <rPh sb="0" eb="1">
      <t>ゼン</t>
    </rPh>
    <rPh sb="1" eb="4">
      <t>キョウショクイン</t>
    </rPh>
    <rPh sb="19" eb="21">
      <t>リョウコウ</t>
    </rPh>
    <phoneticPr fontId="45"/>
  </si>
  <si>
    <t>収入の範囲内に支出を抑制するための予算管理、予算統制を実行している</t>
    <rPh sb="0" eb="2">
      <t>シュウニュウ</t>
    </rPh>
    <rPh sb="3" eb="5">
      <t>ハンイ</t>
    </rPh>
    <rPh sb="5" eb="6">
      <t>ナイ</t>
    </rPh>
    <rPh sb="7" eb="9">
      <t>シシュツ</t>
    </rPh>
    <rPh sb="10" eb="12">
      <t>ヨクセイ</t>
    </rPh>
    <rPh sb="17" eb="19">
      <t>ヨサン</t>
    </rPh>
    <rPh sb="19" eb="21">
      <t>カンリ</t>
    </rPh>
    <rPh sb="22" eb="24">
      <t>ヨサン</t>
    </rPh>
    <rPh sb="24" eb="26">
      <t>トウセイ</t>
    </rPh>
    <rPh sb="27" eb="29">
      <t>ジッコウ</t>
    </rPh>
    <phoneticPr fontId="45"/>
  </si>
  <si>
    <t>借入金について明確な返済計画を策定しており、滞りなく確実に返済が可能である</t>
    <rPh sb="0" eb="2">
      <t>カリイレ</t>
    </rPh>
    <rPh sb="2" eb="3">
      <t>キン</t>
    </rPh>
    <rPh sb="7" eb="9">
      <t>メイカク</t>
    </rPh>
    <rPh sb="10" eb="12">
      <t>ヘンサイ</t>
    </rPh>
    <rPh sb="12" eb="14">
      <t>ケイカク</t>
    </rPh>
    <rPh sb="15" eb="17">
      <t>サクテイ</t>
    </rPh>
    <rPh sb="22" eb="23">
      <t>トドコオ</t>
    </rPh>
    <rPh sb="26" eb="28">
      <t>カクジツ</t>
    </rPh>
    <rPh sb="29" eb="31">
      <t>ヘンサイ</t>
    </rPh>
    <rPh sb="32" eb="34">
      <t>カノウ</t>
    </rPh>
    <phoneticPr fontId="45"/>
  </si>
  <si>
    <t>出典：学校法人基礎調査</t>
  </si>
  <si>
    <t>集計数</t>
    <rPh sb="0" eb="2">
      <t>シュウケイ</t>
    </rPh>
    <rPh sb="2" eb="3">
      <t>カズ</t>
    </rPh>
    <phoneticPr fontId="45"/>
  </si>
  <si>
    <t>経常収支差額比率（％）</t>
    <rPh sb="0" eb="2">
      <t>ケイジョウ</t>
    </rPh>
    <phoneticPr fontId="45"/>
  </si>
  <si>
    <t>積立率（％）</t>
    <rPh sb="0" eb="2">
      <t>ツミタテ</t>
    </rPh>
    <rPh sb="2" eb="3">
      <t>リツ</t>
    </rPh>
    <phoneticPr fontId="45"/>
  </si>
  <si>
    <t>減価償却比率（％）</t>
    <rPh sb="0" eb="2">
      <t>ゲンカ</t>
    </rPh>
    <rPh sb="2" eb="4">
      <t>ショウキャク</t>
    </rPh>
    <rPh sb="4" eb="6">
      <t>ヒリツ</t>
    </rPh>
    <phoneticPr fontId="45"/>
  </si>
  <si>
    <t>流動比率（％）</t>
    <rPh sb="0" eb="2">
      <t>リュウドウ</t>
    </rPh>
    <rPh sb="2" eb="4">
      <t>ヒリツ</t>
    </rPh>
    <phoneticPr fontId="45"/>
  </si>
  <si>
    <t>合格率（％）</t>
    <rPh sb="0" eb="2">
      <t>ゴウカク</t>
    </rPh>
    <phoneticPr fontId="45"/>
  </si>
  <si>
    <t>入学定員充足率（％）</t>
    <rPh sb="0" eb="2">
      <t>ニュウガク</t>
    </rPh>
    <phoneticPr fontId="45"/>
  </si>
  <si>
    <t>奨学費割合（％）</t>
    <rPh sb="0" eb="2">
      <t>ショウガク</t>
    </rPh>
    <rPh sb="2" eb="3">
      <t>ヒ</t>
    </rPh>
    <rPh sb="3" eb="5">
      <t>ワリアイ</t>
    </rPh>
    <phoneticPr fontId="45"/>
  </si>
  <si>
    <t>専任教員対非常勤教員割合（％）</t>
    <rPh sb="0" eb="2">
      <t>センニン</t>
    </rPh>
    <rPh sb="2" eb="4">
      <t>キョウイン</t>
    </rPh>
    <rPh sb="4" eb="5">
      <t>ツイ</t>
    </rPh>
    <rPh sb="5" eb="8">
      <t>ヒジョウキン</t>
    </rPh>
    <rPh sb="8" eb="10">
      <t>キョウイン</t>
    </rPh>
    <rPh sb="10" eb="12">
      <t>ワリアイ</t>
    </rPh>
    <phoneticPr fontId="45"/>
  </si>
  <si>
    <t>専任教員対専任職員割合（％）</t>
    <rPh sb="0" eb="2">
      <t>センニン</t>
    </rPh>
    <rPh sb="2" eb="4">
      <t>キョウイン</t>
    </rPh>
    <rPh sb="4" eb="5">
      <t>タイ</t>
    </rPh>
    <rPh sb="5" eb="7">
      <t>センニン</t>
    </rPh>
    <rPh sb="7" eb="9">
      <t>ショクイン</t>
    </rPh>
    <rPh sb="9" eb="11">
      <t>ワリアイ</t>
    </rPh>
    <phoneticPr fontId="45"/>
  </si>
  <si>
    <t>5%以上
増加</t>
    <rPh sb="2" eb="4">
      <t>イジョウ</t>
    </rPh>
    <rPh sb="5" eb="7">
      <t>ゾウカ</t>
    </rPh>
    <phoneticPr fontId="1"/>
  </si>
  <si>
    <t>10%以上
増加</t>
    <rPh sb="3" eb="5">
      <t>イジョウ</t>
    </rPh>
    <rPh sb="6" eb="8">
      <t>ゾウカ</t>
    </rPh>
    <phoneticPr fontId="1"/>
  </si>
  <si>
    <t>減価償却比率※</t>
    <rPh sb="0" eb="2">
      <t>ゲンカ</t>
    </rPh>
    <rPh sb="2" eb="4">
      <t>ショウキャク</t>
    </rPh>
    <rPh sb="4" eb="6">
      <t>ヒリツ</t>
    </rPh>
    <phoneticPr fontId="1"/>
  </si>
  <si>
    <r>
      <t>絶対評価</t>
    </r>
    <r>
      <rPr>
        <sz val="8"/>
        <color theme="1"/>
        <rFont val="ＭＳ ゴシック"/>
        <family val="3"/>
        <charset val="128"/>
      </rPr>
      <t>※</t>
    </r>
    <rPh sb="0" eb="2">
      <t>ゼッタイ</t>
    </rPh>
    <rPh sb="2" eb="4">
      <t>ヒョウカ</t>
    </rPh>
    <phoneticPr fontId="1"/>
  </si>
  <si>
    <t>※絶対評価は直近年度で判断しています。</t>
    <rPh sb="1" eb="3">
      <t>ゼッタイ</t>
    </rPh>
    <rPh sb="3" eb="5">
      <t>ヒョウカ</t>
    </rPh>
    <rPh sb="6" eb="8">
      <t>チョッキン</t>
    </rPh>
    <rPh sb="8" eb="10">
      <t>ネンド</t>
    </rPh>
    <rPh sb="11" eb="13">
      <t>ハンダン</t>
    </rPh>
    <phoneticPr fontId="1"/>
  </si>
  <si>
    <t>5～△5%増減</t>
    <rPh sb="5" eb="7">
      <t>ゾウゲン</t>
    </rPh>
    <phoneticPr fontId="1"/>
  </si>
  <si>
    <r>
      <t>趨勢評価</t>
    </r>
    <r>
      <rPr>
        <sz val="8"/>
        <color theme="1"/>
        <rFont val="ＭＳ ゴシック"/>
        <family val="3"/>
        <charset val="128"/>
      </rPr>
      <t>※</t>
    </r>
    <r>
      <rPr>
        <sz val="11"/>
        <color theme="1"/>
        <rFont val="ＭＳ ゴシック"/>
        <family val="3"/>
        <charset val="128"/>
      </rPr>
      <t xml:space="preserve">
</t>
    </r>
    <r>
      <rPr>
        <sz val="8"/>
        <color theme="1"/>
        <rFont val="ＭＳ ゴシック"/>
        <family val="3"/>
        <charset val="128"/>
      </rPr>
      <t>（P:ポイント）</t>
    </r>
    <rPh sb="0" eb="2">
      <t>スウセイ</t>
    </rPh>
    <rPh sb="2" eb="4">
      <t>ヒョウカ</t>
    </rPh>
    <phoneticPr fontId="1"/>
  </si>
  <si>
    <r>
      <t>趨勢評価</t>
    </r>
    <r>
      <rPr>
        <sz val="8"/>
        <color theme="1"/>
        <rFont val="ＭＳ ゴシック"/>
        <family val="3"/>
        <charset val="128"/>
      </rPr>
      <t>※
（P:ポイント）</t>
    </r>
    <rPh sb="0" eb="2">
      <t>スウセイ</t>
    </rPh>
    <rPh sb="2" eb="4">
      <t>ヒョウカ</t>
    </rPh>
    <phoneticPr fontId="1"/>
  </si>
  <si>
    <t>原則評価基準使用</t>
    <phoneticPr fontId="1"/>
  </si>
  <si>
    <t>前年度</t>
    <rPh sb="0" eb="3">
      <t>ゼンネンド</t>
    </rPh>
    <phoneticPr fontId="1"/>
  </si>
  <si>
    <t>直近年度</t>
    <rPh sb="0" eb="2">
      <t>チョッキン</t>
    </rPh>
    <rPh sb="2" eb="4">
      <t>ネンド</t>
    </rPh>
    <phoneticPr fontId="1"/>
  </si>
  <si>
    <t>2年連続
3年以上</t>
    <rPh sb="1" eb="2">
      <t>ネン</t>
    </rPh>
    <rPh sb="2" eb="4">
      <t>レンゾク</t>
    </rPh>
    <rPh sb="6" eb="7">
      <t>ネン</t>
    </rPh>
    <rPh sb="7" eb="9">
      <t>イジョウ</t>
    </rPh>
    <phoneticPr fontId="1"/>
  </si>
  <si>
    <t>直近年度
3年以上</t>
    <rPh sb="0" eb="2">
      <t>チョッキン</t>
    </rPh>
    <rPh sb="2" eb="3">
      <t>ネン</t>
    </rPh>
    <rPh sb="6" eb="7">
      <t>ネン</t>
    </rPh>
    <rPh sb="7" eb="9">
      <t>イジョウ</t>
    </rPh>
    <phoneticPr fontId="1"/>
  </si>
  <si>
    <t>直近年度
3年未満</t>
    <rPh sb="0" eb="2">
      <t>チョッキン</t>
    </rPh>
    <rPh sb="2" eb="3">
      <t>ネン</t>
    </rPh>
    <rPh sb="6" eb="7">
      <t>ネン</t>
    </rPh>
    <rPh sb="7" eb="9">
      <t>ミマン</t>
    </rPh>
    <phoneticPr fontId="1"/>
  </si>
  <si>
    <t>2年連続
3年未満</t>
    <rPh sb="1" eb="2">
      <t>ネン</t>
    </rPh>
    <rPh sb="2" eb="4">
      <t>レンゾク</t>
    </rPh>
    <rPh sb="4" eb="5">
      <t>ネンド</t>
    </rPh>
    <rPh sb="6" eb="7">
      <t>ネン</t>
    </rPh>
    <rPh sb="7" eb="9">
      <t>ミマン</t>
    </rPh>
    <phoneticPr fontId="1"/>
  </si>
  <si>
    <t>0.3P以上増加</t>
    <rPh sb="4" eb="6">
      <t>イジョウ</t>
    </rPh>
    <rPh sb="6" eb="7">
      <t>ゾウ</t>
    </rPh>
    <rPh sb="7" eb="8">
      <t>カ</t>
    </rPh>
    <phoneticPr fontId="1"/>
  </si>
  <si>
    <t>0.3～△0.3P
増減</t>
    <rPh sb="10" eb="12">
      <t>ゾウゲン</t>
    </rPh>
    <phoneticPr fontId="1"/>
  </si>
  <si>
    <t>0.3P以上減少</t>
    <rPh sb="4" eb="6">
      <t>イジョウ</t>
    </rPh>
    <rPh sb="6" eb="7">
      <t>ゲン</t>
    </rPh>
    <rPh sb="7" eb="8">
      <t>ショウ</t>
    </rPh>
    <phoneticPr fontId="1"/>
  </si>
  <si>
    <t>生徒数・教職員数</t>
    <rPh sb="0" eb="3">
      <t>セイトスウ</t>
    </rPh>
    <rPh sb="4" eb="7">
      <t>キョウショクイン</t>
    </rPh>
    <rPh sb="7" eb="8">
      <t>スウ</t>
    </rPh>
    <phoneticPr fontId="45"/>
  </si>
  <si>
    <t>[生徒数]</t>
    <rPh sb="1" eb="3">
      <t>セイト</t>
    </rPh>
    <rPh sb="3" eb="4">
      <t>スウ</t>
    </rPh>
    <phoneticPr fontId="45"/>
  </si>
  <si>
    <t>３．補正人件費依存率</t>
    <rPh sb="2" eb="4">
      <t>ホセイ</t>
    </rPh>
    <rPh sb="4" eb="7">
      <t>ジンケンヒ</t>
    </rPh>
    <rPh sb="7" eb="9">
      <t>イゾン</t>
    </rPh>
    <rPh sb="9" eb="10">
      <t>リツ</t>
    </rPh>
    <phoneticPr fontId="1"/>
  </si>
  <si>
    <t xml:space="preserve">   補助活動収入</t>
    <rPh sb="3" eb="5">
      <t>ホジョ</t>
    </rPh>
    <rPh sb="5" eb="7">
      <t>カツドウ</t>
    </rPh>
    <rPh sb="7" eb="9">
      <t>シュウニュウ</t>
    </rPh>
    <phoneticPr fontId="1"/>
  </si>
  <si>
    <t xml:space="preserve">   附属事業収入</t>
    <rPh sb="3" eb="5">
      <t>フゾク</t>
    </rPh>
    <rPh sb="5" eb="7">
      <t>ジギョウ</t>
    </rPh>
    <rPh sb="7" eb="9">
      <t>シュウニュウ</t>
    </rPh>
    <phoneticPr fontId="1"/>
  </si>
  <si>
    <t xml:space="preserve">   受託事業収入</t>
    <rPh sb="3" eb="5">
      <t>ジュタク</t>
    </rPh>
    <rPh sb="5" eb="7">
      <t>ジギョウ</t>
    </rPh>
    <rPh sb="7" eb="9">
      <t>シュウニュウ</t>
    </rPh>
    <phoneticPr fontId="1"/>
  </si>
  <si>
    <t xml:space="preserve">   その他付随事業収入</t>
    <rPh sb="5" eb="6">
      <t>タ</t>
    </rPh>
    <rPh sb="6" eb="8">
      <t>フズイ</t>
    </rPh>
    <rPh sb="8" eb="10">
      <t>ジギョウ</t>
    </rPh>
    <rPh sb="10" eb="12">
      <t>シュウニュウ</t>
    </rPh>
    <phoneticPr fontId="1"/>
  </si>
  <si>
    <t xml:space="preserve"> 前受金収入</t>
    <rPh sb="1" eb="4">
      <t>マエウケキン</t>
    </rPh>
    <rPh sb="4" eb="6">
      <t>シュウニュウ</t>
    </rPh>
    <phoneticPr fontId="1"/>
  </si>
  <si>
    <t xml:space="preserve"> 補助金収入</t>
    <rPh sb="1" eb="4">
      <t>ホジョキン</t>
    </rPh>
    <rPh sb="4" eb="6">
      <t>シュウニュウ</t>
    </rPh>
    <phoneticPr fontId="1"/>
  </si>
  <si>
    <t xml:space="preserve">   国庫補助金収入(経常的なもの)</t>
    <rPh sb="3" eb="5">
      <t>コッコ</t>
    </rPh>
    <rPh sb="5" eb="8">
      <t>ホジョキン</t>
    </rPh>
    <rPh sb="8" eb="10">
      <t>シュウニュウ</t>
    </rPh>
    <rPh sb="11" eb="13">
      <t>ケイジョウ</t>
    </rPh>
    <rPh sb="13" eb="14">
      <t>テキ</t>
    </rPh>
    <phoneticPr fontId="1"/>
  </si>
  <si>
    <t xml:space="preserve">   地方公共団体補助金収入（経常的なもの）</t>
    <rPh sb="3" eb="5">
      <t>チホウ</t>
    </rPh>
    <rPh sb="5" eb="7">
      <t>コウキョウ</t>
    </rPh>
    <rPh sb="7" eb="9">
      <t>ダンタイ</t>
    </rPh>
    <rPh sb="9" eb="12">
      <t>ホジョキン</t>
    </rPh>
    <rPh sb="12" eb="14">
      <t>シュウニュウ</t>
    </rPh>
    <rPh sb="15" eb="18">
      <t>ケイジョウテキ</t>
    </rPh>
    <phoneticPr fontId="1"/>
  </si>
  <si>
    <t xml:space="preserve">   その他補助金収入（経常的なもの）</t>
    <rPh sb="5" eb="6">
      <t>タ</t>
    </rPh>
    <rPh sb="6" eb="9">
      <t>ホジョキン</t>
    </rPh>
    <rPh sb="9" eb="11">
      <t>シュウニュウ</t>
    </rPh>
    <rPh sb="12" eb="15">
      <t>ケイジョウテキ</t>
    </rPh>
    <phoneticPr fontId="1"/>
  </si>
  <si>
    <t>（3）県平均</t>
    <rPh sb="3" eb="4">
      <t>ケン</t>
    </rPh>
    <phoneticPr fontId="45"/>
  </si>
  <si>
    <t>（4）目標値として使用する数値</t>
    <rPh sb="3" eb="6">
      <t>モクヒョウチ</t>
    </rPh>
    <rPh sb="9" eb="11">
      <t>シヨウ</t>
    </rPh>
    <rPh sb="13" eb="15">
      <t>スウチ</t>
    </rPh>
    <phoneticPr fontId="45"/>
  </si>
  <si>
    <t>高等学校法人（都道府県別）</t>
    <rPh sb="0" eb="2">
      <t>コウトウ</t>
    </rPh>
    <rPh sb="2" eb="4">
      <t>ガッコウ</t>
    </rPh>
    <rPh sb="4" eb="6">
      <t>ホウジン</t>
    </rPh>
    <rPh sb="7" eb="11">
      <t>トドウフケン</t>
    </rPh>
    <rPh sb="11" eb="12">
      <t>ベツ</t>
    </rPh>
    <phoneticPr fontId="45"/>
  </si>
  <si>
    <t>都道府県名</t>
    <rPh sb="0" eb="4">
      <t>トドウフケン</t>
    </rPh>
    <rPh sb="4" eb="5">
      <t>メイ</t>
    </rPh>
    <phoneticPr fontId="45"/>
  </si>
  <si>
    <t>集計
法人数</t>
    <rPh sb="0" eb="2">
      <t>シュウケイ</t>
    </rPh>
    <rPh sb="3" eb="5">
      <t>ホウジン</t>
    </rPh>
    <rPh sb="5" eb="6">
      <t>スウ</t>
    </rPh>
    <phoneticPr fontId="45"/>
  </si>
  <si>
    <t>1</t>
    <phoneticPr fontId="45"/>
  </si>
  <si>
    <t>2</t>
    <phoneticPr fontId="45"/>
  </si>
  <si>
    <t>3</t>
    <phoneticPr fontId="45"/>
  </si>
  <si>
    <t>4</t>
    <phoneticPr fontId="45"/>
  </si>
  <si>
    <t>5</t>
    <phoneticPr fontId="45"/>
  </si>
  <si>
    <t>8</t>
    <phoneticPr fontId="45"/>
  </si>
  <si>
    <t>補正人件費依存率</t>
    <rPh sb="0" eb="2">
      <t>ホセイ</t>
    </rPh>
    <rPh sb="2" eb="5">
      <t>ジンケンヒ</t>
    </rPh>
    <rPh sb="5" eb="7">
      <t>イゾン</t>
    </rPh>
    <rPh sb="7" eb="8">
      <t>リツ</t>
    </rPh>
    <phoneticPr fontId="45"/>
  </si>
  <si>
    <t>減価償却
比率</t>
    <rPh sb="0" eb="2">
      <t>ゲンカ</t>
    </rPh>
    <rPh sb="2" eb="4">
      <t>ショウキャク</t>
    </rPh>
    <rPh sb="5" eb="7">
      <t>ヒリツ</t>
    </rPh>
    <phoneticPr fontId="45"/>
  </si>
  <si>
    <t>（％）</t>
    <phoneticPr fontId="45"/>
  </si>
  <si>
    <t>北海道</t>
  </si>
  <si>
    <t>青  森</t>
  </si>
  <si>
    <t>岩  手</t>
  </si>
  <si>
    <t>宮  城</t>
  </si>
  <si>
    <t>秋  田</t>
  </si>
  <si>
    <t>山  形</t>
  </si>
  <si>
    <t>福  島</t>
  </si>
  <si>
    <t>茨  城</t>
  </si>
  <si>
    <t>栃  木</t>
  </si>
  <si>
    <t>群  馬</t>
  </si>
  <si>
    <t>埼  玉</t>
  </si>
  <si>
    <t>千  葉</t>
  </si>
  <si>
    <t>東  京</t>
  </si>
  <si>
    <t>神奈川</t>
  </si>
  <si>
    <t>新  潟</t>
  </si>
  <si>
    <t>富  山</t>
  </si>
  <si>
    <t>石  川</t>
  </si>
  <si>
    <t>福  井</t>
  </si>
  <si>
    <t>山  梨</t>
  </si>
  <si>
    <t>長  野</t>
  </si>
  <si>
    <t>岐  阜</t>
  </si>
  <si>
    <t>静  岡</t>
  </si>
  <si>
    <t>愛  知</t>
  </si>
  <si>
    <t>三  重</t>
  </si>
  <si>
    <t>滋  賀</t>
  </si>
  <si>
    <t>京  都</t>
  </si>
  <si>
    <t>大  阪</t>
  </si>
  <si>
    <t>兵  庫</t>
  </si>
  <si>
    <t>鳥  取</t>
  </si>
  <si>
    <t>島  根</t>
  </si>
  <si>
    <t>岡  山</t>
  </si>
  <si>
    <t>広  島</t>
  </si>
  <si>
    <t>山  口</t>
  </si>
  <si>
    <t>愛  媛</t>
  </si>
  <si>
    <t>高  知</t>
  </si>
  <si>
    <t>福  岡</t>
  </si>
  <si>
    <t>佐  賀</t>
  </si>
  <si>
    <t>長  崎</t>
  </si>
  <si>
    <t>熊  本</t>
  </si>
  <si>
    <t>大  分</t>
  </si>
  <si>
    <t>宮  崎</t>
  </si>
  <si>
    <t>全国</t>
  </si>
  <si>
    <t>高等学校部門（都道府県別）</t>
    <rPh sb="0" eb="2">
      <t>コウトウ</t>
    </rPh>
    <rPh sb="2" eb="4">
      <t>ガッコウ</t>
    </rPh>
    <rPh sb="4" eb="6">
      <t>ブモン</t>
    </rPh>
    <rPh sb="7" eb="11">
      <t>トドウフケン</t>
    </rPh>
    <rPh sb="11" eb="12">
      <t>ベツ</t>
    </rPh>
    <phoneticPr fontId="45"/>
  </si>
  <si>
    <t>集計学校数</t>
    <rPh sb="0" eb="2">
      <t>シュウケイ</t>
    </rPh>
    <rPh sb="2" eb="4">
      <t>ガッコウ</t>
    </rPh>
    <rPh sb="4" eb="5">
      <t>スウ</t>
    </rPh>
    <phoneticPr fontId="45"/>
  </si>
  <si>
    <t>6</t>
    <phoneticPr fontId="45"/>
  </si>
  <si>
    <t>7</t>
    <phoneticPr fontId="45"/>
  </si>
  <si>
    <t>10</t>
    <phoneticPr fontId="45"/>
  </si>
  <si>
    <t>11</t>
    <phoneticPr fontId="45"/>
  </si>
  <si>
    <t>12</t>
    <phoneticPr fontId="45"/>
  </si>
  <si>
    <t>13</t>
    <phoneticPr fontId="45"/>
  </si>
  <si>
    <t>14</t>
    <phoneticPr fontId="45"/>
  </si>
  <si>
    <t>15</t>
    <phoneticPr fontId="45"/>
  </si>
  <si>
    <t>16</t>
    <phoneticPr fontId="45"/>
  </si>
  <si>
    <t>都道
府県名</t>
    <phoneticPr fontId="45"/>
  </si>
  <si>
    <t>財
務</t>
    <rPh sb="0" eb="1">
      <t>ザイ</t>
    </rPh>
    <rPh sb="2" eb="3">
      <t>ツトム</t>
    </rPh>
    <phoneticPr fontId="45"/>
  </si>
  <si>
    <t>教
職
員
数</t>
    <rPh sb="0" eb="1">
      <t>キョウ</t>
    </rPh>
    <rPh sb="2" eb="3">
      <t>ショク</t>
    </rPh>
    <rPh sb="4" eb="5">
      <t>イン</t>
    </rPh>
    <rPh sb="6" eb="7">
      <t>スウ</t>
    </rPh>
    <phoneticPr fontId="45"/>
  </si>
  <si>
    <t>志願
倍率</t>
    <rPh sb="0" eb="2">
      <t>シガン</t>
    </rPh>
    <rPh sb="3" eb="5">
      <t>バイリツ</t>
    </rPh>
    <phoneticPr fontId="45"/>
  </si>
  <si>
    <t>推薦
割合</t>
    <rPh sb="0" eb="2">
      <t>スイセン</t>
    </rPh>
    <rPh sb="3" eb="5">
      <t>ワリアイ</t>
    </rPh>
    <phoneticPr fontId="45"/>
  </si>
  <si>
    <t>入学
定員
充足率</t>
    <rPh sb="0" eb="2">
      <t>ニュウガク</t>
    </rPh>
    <rPh sb="3" eb="5">
      <t>テイイン</t>
    </rPh>
    <rPh sb="6" eb="9">
      <t>ジュウソクリツ</t>
    </rPh>
    <phoneticPr fontId="45"/>
  </si>
  <si>
    <t>収容
定員
充足率</t>
    <rPh sb="0" eb="2">
      <t>シュウヨウ</t>
    </rPh>
    <rPh sb="3" eb="5">
      <t>テイイン</t>
    </rPh>
    <rPh sb="6" eb="9">
      <t>ジュウソクリツ</t>
    </rPh>
    <phoneticPr fontId="45"/>
  </si>
  <si>
    <t>専任教員一人当たり生徒数</t>
    <rPh sb="0" eb="2">
      <t>センニン</t>
    </rPh>
    <rPh sb="2" eb="4">
      <t>キョウイン</t>
    </rPh>
    <rPh sb="4" eb="6">
      <t>ヒトリ</t>
    </rPh>
    <rPh sb="6" eb="7">
      <t>ア</t>
    </rPh>
    <rPh sb="9" eb="11">
      <t>セイト</t>
    </rPh>
    <rPh sb="11" eb="12">
      <t>スウ</t>
    </rPh>
    <phoneticPr fontId="45"/>
  </si>
  <si>
    <t>専任職員一人当たり生徒数</t>
    <rPh sb="0" eb="2">
      <t>センニン</t>
    </rPh>
    <rPh sb="2" eb="4">
      <t>ショクイン</t>
    </rPh>
    <rPh sb="4" eb="6">
      <t>ヒトリ</t>
    </rPh>
    <rPh sb="6" eb="7">
      <t>ア</t>
    </rPh>
    <rPh sb="9" eb="11">
      <t>セイト</t>
    </rPh>
    <rPh sb="11" eb="12">
      <t>スウ</t>
    </rPh>
    <phoneticPr fontId="45"/>
  </si>
  <si>
    <t>奈  良</t>
  </si>
  <si>
    <t>和歌山</t>
  </si>
  <si>
    <t>補正人件費依存率</t>
    <rPh sb="0" eb="2">
      <t>ホセイ</t>
    </rPh>
    <rPh sb="2" eb="5">
      <t>ジンケンヒ</t>
    </rPh>
    <rPh sb="5" eb="7">
      <t>イゾン</t>
    </rPh>
    <phoneticPr fontId="45"/>
  </si>
  <si>
    <t>県</t>
    <rPh sb="0" eb="1">
      <t>ケン</t>
    </rPh>
    <phoneticPr fontId="1"/>
  </si>
  <si>
    <t>県</t>
    <rPh sb="0" eb="1">
      <t>ケン</t>
    </rPh>
    <phoneticPr fontId="45"/>
  </si>
  <si>
    <t>高等学校法人</t>
    <rPh sb="0" eb="2">
      <t>コウトウ</t>
    </rPh>
    <rPh sb="2" eb="4">
      <t>ガッコウ</t>
    </rPh>
    <rPh sb="4" eb="6">
      <t>ホウジン</t>
    </rPh>
    <phoneticPr fontId="45"/>
  </si>
  <si>
    <t>項　目</t>
    <phoneticPr fontId="45"/>
  </si>
  <si>
    <t>人件費比率（％）</t>
    <phoneticPr fontId="45"/>
  </si>
  <si>
    <t>補正人件費依存率（％）</t>
    <rPh sb="0" eb="2">
      <t>ホセイ</t>
    </rPh>
    <rPh sb="5" eb="7">
      <t>イゾン</t>
    </rPh>
    <phoneticPr fontId="45"/>
  </si>
  <si>
    <t>高等学校部門</t>
    <rPh sb="0" eb="2">
      <t>コウトウ</t>
    </rPh>
    <rPh sb="2" eb="4">
      <t>ガッコウ</t>
    </rPh>
    <rPh sb="4" eb="6">
      <t>ブモン</t>
    </rPh>
    <phoneticPr fontId="45"/>
  </si>
  <si>
    <t>収容定員充足率（％）</t>
    <phoneticPr fontId="45"/>
  </si>
  <si>
    <t>9</t>
  </si>
  <si>
    <t>10</t>
  </si>
  <si>
    <t>15</t>
  </si>
  <si>
    <t>　※系統区分については『今日の私学財政』の系統区分による。加重平均で算出している。</t>
    <rPh sb="2" eb="4">
      <t>ケイトウ</t>
    </rPh>
    <rPh sb="4" eb="6">
      <t>クブン</t>
    </rPh>
    <rPh sb="12" eb="14">
      <t>コンニチ</t>
    </rPh>
    <rPh sb="15" eb="17">
      <t>シガク</t>
    </rPh>
    <rPh sb="17" eb="19">
      <t>ザイセイ</t>
    </rPh>
    <rPh sb="21" eb="23">
      <t>ケイトウ</t>
    </rPh>
    <rPh sb="23" eb="25">
      <t>クブン</t>
    </rPh>
    <rPh sb="29" eb="31">
      <t>カジュウ</t>
    </rPh>
    <rPh sb="31" eb="33">
      <t>ヘイキン</t>
    </rPh>
    <rPh sb="34" eb="36">
      <t>サンシュツ</t>
    </rPh>
    <phoneticPr fontId="45"/>
  </si>
  <si>
    <t>　※高等学校部門には大学法人、短期大学法人が設置する高等学校部門の財務比率等が含まれる。</t>
    <rPh sb="2" eb="4">
      <t>コウトウ</t>
    </rPh>
    <rPh sb="4" eb="6">
      <t>ガッコウ</t>
    </rPh>
    <rPh sb="6" eb="8">
      <t>ブモン</t>
    </rPh>
    <rPh sb="10" eb="12">
      <t>ダイガク</t>
    </rPh>
    <rPh sb="12" eb="14">
      <t>ホウジン</t>
    </rPh>
    <rPh sb="15" eb="17">
      <t>タンキ</t>
    </rPh>
    <rPh sb="17" eb="19">
      <t>ダイガク</t>
    </rPh>
    <rPh sb="19" eb="21">
      <t>ホウジン</t>
    </rPh>
    <rPh sb="22" eb="24">
      <t>セッチ</t>
    </rPh>
    <rPh sb="26" eb="28">
      <t>コウトウ</t>
    </rPh>
    <rPh sb="28" eb="30">
      <t>ガッコウ</t>
    </rPh>
    <rPh sb="30" eb="32">
      <t>ブモン</t>
    </rPh>
    <rPh sb="33" eb="35">
      <t>ザイム</t>
    </rPh>
    <rPh sb="35" eb="37">
      <t>ヒリツ</t>
    </rPh>
    <rPh sb="37" eb="38">
      <t>トウ</t>
    </rPh>
    <rPh sb="39" eb="40">
      <t>フク</t>
    </rPh>
    <phoneticPr fontId="45"/>
  </si>
  <si>
    <t>高等学校法人（学科系統別）</t>
    <rPh sb="0" eb="2">
      <t>コウトウ</t>
    </rPh>
    <rPh sb="2" eb="4">
      <t>ガッコウ</t>
    </rPh>
    <rPh sb="4" eb="6">
      <t>ホウジン</t>
    </rPh>
    <rPh sb="7" eb="9">
      <t>ガッカ</t>
    </rPh>
    <rPh sb="9" eb="11">
      <t>ケイトウ</t>
    </rPh>
    <rPh sb="11" eb="12">
      <t>ベツ</t>
    </rPh>
    <phoneticPr fontId="45"/>
  </si>
  <si>
    <t>普通・職業科設置</t>
    <rPh sb="0" eb="2">
      <t>フツウ</t>
    </rPh>
    <rPh sb="3" eb="5">
      <t>ショクギョウ</t>
    </rPh>
    <rPh sb="5" eb="6">
      <t>カ</t>
    </rPh>
    <rPh sb="6" eb="8">
      <t>セッチ</t>
    </rPh>
    <phoneticPr fontId="45"/>
  </si>
  <si>
    <t>普通科設置</t>
    <rPh sb="0" eb="2">
      <t>フツウ</t>
    </rPh>
    <rPh sb="2" eb="3">
      <t>カ</t>
    </rPh>
    <rPh sb="3" eb="5">
      <t>セッチ</t>
    </rPh>
    <phoneticPr fontId="45"/>
  </si>
  <si>
    <t>職業科設置</t>
    <rPh sb="0" eb="3">
      <t>ショクギョウカ</t>
    </rPh>
    <rPh sb="3" eb="5">
      <t>セッチ</t>
    </rPh>
    <phoneticPr fontId="45"/>
  </si>
  <si>
    <t>補正人件費依存率</t>
    <rPh sb="0" eb="2">
      <t>ホセイ</t>
    </rPh>
    <rPh sb="5" eb="7">
      <t>イゾン</t>
    </rPh>
    <phoneticPr fontId="45"/>
  </si>
  <si>
    <t>高等学校部門（学科系統別）</t>
    <rPh sb="0" eb="2">
      <t>コウトウ</t>
    </rPh>
    <rPh sb="2" eb="4">
      <t>ガッコウ</t>
    </rPh>
    <rPh sb="4" eb="6">
      <t>ブモン</t>
    </rPh>
    <rPh sb="7" eb="9">
      <t>ガッカ</t>
    </rPh>
    <rPh sb="9" eb="11">
      <t>ケイトウ</t>
    </rPh>
    <rPh sb="11" eb="12">
      <t>ベツ</t>
    </rPh>
    <phoneticPr fontId="45"/>
  </si>
  <si>
    <t>志願倍率</t>
    <rPh sb="0" eb="2">
      <t>シガン</t>
    </rPh>
    <rPh sb="2" eb="3">
      <t>バイ</t>
    </rPh>
    <phoneticPr fontId="45"/>
  </si>
  <si>
    <t>歩留率</t>
    <rPh sb="0" eb="2">
      <t>ブド</t>
    </rPh>
    <phoneticPr fontId="45"/>
  </si>
  <si>
    <t>収容定員充足率</t>
    <phoneticPr fontId="45"/>
  </si>
  <si>
    <t>9</t>
    <phoneticPr fontId="45"/>
  </si>
  <si>
    <t>所在県を選択してください→</t>
    <rPh sb="0" eb="2">
      <t>ショザイ</t>
    </rPh>
    <rPh sb="2" eb="3">
      <t>ケン</t>
    </rPh>
    <rPh sb="3" eb="4">
      <t>ジンメイ</t>
    </rPh>
    <rPh sb="4" eb="6">
      <t>センタク</t>
    </rPh>
    <phoneticPr fontId="45"/>
  </si>
  <si>
    <t>普通・職業科</t>
    <rPh sb="0" eb="2">
      <t>フツウ</t>
    </rPh>
    <rPh sb="3" eb="5">
      <t>ショクギョウ</t>
    </rPh>
    <rPh sb="5" eb="6">
      <t>カ</t>
    </rPh>
    <phoneticPr fontId="45"/>
  </si>
  <si>
    <t>普通科</t>
    <rPh sb="0" eb="2">
      <t>フツウ</t>
    </rPh>
    <rPh sb="2" eb="3">
      <t>カ</t>
    </rPh>
    <phoneticPr fontId="45"/>
  </si>
  <si>
    <t>職業科</t>
    <rPh sb="0" eb="3">
      <t>ショクギョウカ</t>
    </rPh>
    <phoneticPr fontId="45"/>
  </si>
  <si>
    <t>高等学校部門・県別</t>
    <rPh sb="0" eb="2">
      <t>コウトウ</t>
    </rPh>
    <rPh sb="2" eb="4">
      <t>ガッコウ</t>
    </rPh>
    <rPh sb="4" eb="6">
      <t>ブモン</t>
    </rPh>
    <rPh sb="7" eb="9">
      <t>ケンベツ</t>
    </rPh>
    <phoneticPr fontId="46"/>
  </si>
  <si>
    <t>すべての系統</t>
    <rPh sb="4" eb="6">
      <t>ケイトウ</t>
    </rPh>
    <phoneticPr fontId="2"/>
  </si>
  <si>
    <t>高等学校法人・県別</t>
    <rPh sb="0" eb="2">
      <t>コウトウ</t>
    </rPh>
    <rPh sb="2" eb="4">
      <t>ガッコウ</t>
    </rPh>
    <rPh sb="4" eb="6">
      <t>ホウジン</t>
    </rPh>
    <rPh sb="7" eb="9">
      <t>ケンベツ</t>
    </rPh>
    <phoneticPr fontId="46"/>
  </si>
  <si>
    <t>人件費比率</t>
    <phoneticPr fontId="45"/>
  </si>
  <si>
    <t>鹿児島</t>
    <phoneticPr fontId="45"/>
  </si>
  <si>
    <t>鹿児島</t>
    <rPh sb="0" eb="3">
      <t>カゴシマ</t>
    </rPh>
    <phoneticPr fontId="1"/>
  </si>
  <si>
    <t>経常収支差額比率</t>
    <rPh sb="0" eb="2">
      <t>ケイジョウ</t>
    </rPh>
    <rPh sb="2" eb="4">
      <t>シュウシ</t>
    </rPh>
    <rPh sb="4" eb="6">
      <t>サガク</t>
    </rPh>
    <rPh sb="6" eb="8">
      <t>ヒリツ</t>
    </rPh>
    <phoneticPr fontId="45"/>
  </si>
  <si>
    <t>経常
収支
差額
比率</t>
    <rPh sb="0" eb="2">
      <t>ケイジョウ</t>
    </rPh>
    <rPh sb="3" eb="5">
      <t>シュウシ</t>
    </rPh>
    <rPh sb="6" eb="8">
      <t>サガク</t>
    </rPh>
    <rPh sb="9" eb="11">
      <t>ヒリツ</t>
    </rPh>
    <phoneticPr fontId="45"/>
  </si>
  <si>
    <t>人件費
比率</t>
    <rPh sb="0" eb="3">
      <t>ジンケンヒ</t>
    </rPh>
    <rPh sb="4" eb="6">
      <t>ヒリツ</t>
    </rPh>
    <phoneticPr fontId="45"/>
  </si>
  <si>
    <t xml:space="preserve"> 雑収入（除く過年度修正収入）</t>
    <rPh sb="1" eb="4">
      <t>ザツシュウニュウ</t>
    </rPh>
    <rPh sb="5" eb="6">
      <t>ノゾ</t>
    </rPh>
    <rPh sb="7" eb="10">
      <t>カネンド</t>
    </rPh>
    <rPh sb="10" eb="12">
      <t>シュウセイ</t>
    </rPh>
    <rPh sb="12" eb="14">
      <t>シュウニュウ</t>
    </rPh>
    <phoneticPr fontId="1"/>
  </si>
  <si>
    <t>「教育研究経費支出」+「管理経費支出」</t>
    <rPh sb="1" eb="3">
      <t>キョウイク</t>
    </rPh>
    <rPh sb="3" eb="5">
      <t>ケンキュウ</t>
    </rPh>
    <rPh sb="5" eb="7">
      <t>ケイヒ</t>
    </rPh>
    <rPh sb="7" eb="9">
      <t>シシュツ</t>
    </rPh>
    <rPh sb="12" eb="14">
      <t>カンリ</t>
    </rPh>
    <rPh sb="14" eb="16">
      <t>ケイヒ</t>
    </rPh>
    <rPh sb="16" eb="18">
      <t>シシュツ</t>
    </rPh>
    <phoneticPr fontId="1"/>
  </si>
  <si>
    <t>経費支出/人</t>
    <rPh sb="5" eb="6">
      <t>ニン</t>
    </rPh>
    <phoneticPr fontId="1"/>
  </si>
  <si>
    <t>３．補正人件費依存率</t>
    <rPh sb="2" eb="4">
      <t>ホセイ</t>
    </rPh>
    <rPh sb="4" eb="7">
      <t>ジンケンヒ</t>
    </rPh>
    <rPh sb="7" eb="9">
      <t>イゾン</t>
    </rPh>
    <rPh sb="9" eb="10">
      <t>リツ</t>
    </rPh>
    <phoneticPr fontId="7"/>
  </si>
  <si>
    <t>９．奨学費割合</t>
    <rPh sb="2" eb="4">
      <t>ショウガク</t>
    </rPh>
    <rPh sb="4" eb="5">
      <t>ヒ</t>
    </rPh>
    <rPh sb="5" eb="7">
      <t>ワリアイ</t>
    </rPh>
    <phoneticPr fontId="1"/>
  </si>
  <si>
    <t>9.奨学費割合</t>
    <rPh sb="2" eb="4">
      <t>ショウガク</t>
    </rPh>
    <rPh sb="4" eb="5">
      <t>ヒ</t>
    </rPh>
    <rPh sb="5" eb="7">
      <t>ワリアイ</t>
    </rPh>
    <phoneticPr fontId="7"/>
  </si>
  <si>
    <t>１１．専任教員対非常勤教員割合</t>
    <rPh sb="3" eb="5">
      <t>センニン</t>
    </rPh>
    <rPh sb="5" eb="7">
      <t>キョウイン</t>
    </rPh>
    <rPh sb="7" eb="8">
      <t>タイ</t>
    </rPh>
    <rPh sb="8" eb="11">
      <t>ヒジョウキン</t>
    </rPh>
    <rPh sb="11" eb="13">
      <t>キョウイン</t>
    </rPh>
    <rPh sb="13" eb="15">
      <t>ワリアイ</t>
    </rPh>
    <phoneticPr fontId="1"/>
  </si>
  <si>
    <t>１２．専任教員対専任職員割合</t>
    <rPh sb="3" eb="5">
      <t>センニン</t>
    </rPh>
    <rPh sb="5" eb="7">
      <t>キョウイン</t>
    </rPh>
    <rPh sb="7" eb="8">
      <t>タイ</t>
    </rPh>
    <rPh sb="8" eb="10">
      <t>センニン</t>
    </rPh>
    <rPh sb="10" eb="12">
      <t>ショクイン</t>
    </rPh>
    <rPh sb="12" eb="14">
      <t>ワリアイ</t>
    </rPh>
    <phoneticPr fontId="1"/>
  </si>
  <si>
    <t>11.専任教員対非常勤教員割合</t>
    <rPh sb="3" eb="5">
      <t>センニン</t>
    </rPh>
    <rPh sb="5" eb="7">
      <t>キョウイン</t>
    </rPh>
    <rPh sb="7" eb="8">
      <t>タイ</t>
    </rPh>
    <rPh sb="8" eb="11">
      <t>ヒジョウキン</t>
    </rPh>
    <rPh sb="11" eb="13">
      <t>キョウイン</t>
    </rPh>
    <rPh sb="13" eb="15">
      <t>ワリアイ</t>
    </rPh>
    <phoneticPr fontId="7"/>
  </si>
  <si>
    <t>B</t>
    <phoneticPr fontId="45"/>
  </si>
  <si>
    <t>１．高校は収入の5割が学納金、3割が補助金であるため、収入のほとんどが生徒数で決まる。</t>
    <rPh sb="2" eb="4">
      <t>コウコウ</t>
    </rPh>
    <rPh sb="5" eb="7">
      <t>シュウニュウ</t>
    </rPh>
    <rPh sb="9" eb="10">
      <t>ワリ</t>
    </rPh>
    <rPh sb="11" eb="12">
      <t>ガク</t>
    </rPh>
    <rPh sb="12" eb="14">
      <t>ノウキン</t>
    </rPh>
    <rPh sb="16" eb="17">
      <t>ワリ</t>
    </rPh>
    <rPh sb="18" eb="21">
      <t>ホジョキン</t>
    </rPh>
    <rPh sb="35" eb="37">
      <t>セイト</t>
    </rPh>
    <phoneticPr fontId="45"/>
  </si>
  <si>
    <t>２．支出の7割弱は人件費であるため、支出の最重要要素は教職員数である。</t>
    <rPh sb="2" eb="4">
      <t>シシュツ</t>
    </rPh>
    <rPh sb="6" eb="7">
      <t>ワリ</t>
    </rPh>
    <rPh sb="7" eb="8">
      <t>ジャク</t>
    </rPh>
    <rPh sb="9" eb="12">
      <t>ジンケンヒ</t>
    </rPh>
    <rPh sb="18" eb="20">
      <t>シシュツ</t>
    </rPh>
    <rPh sb="21" eb="24">
      <t>サイジュウヨウ</t>
    </rPh>
    <rPh sb="24" eb="25">
      <t>ヨウ</t>
    </rPh>
    <phoneticPr fontId="45"/>
  </si>
  <si>
    <t>12.専任教員対専任職員割合</t>
    <rPh sb="3" eb="5">
      <t>センニン</t>
    </rPh>
    <rPh sb="5" eb="7">
      <t>キョウイン</t>
    </rPh>
    <rPh sb="7" eb="8">
      <t>タイ</t>
    </rPh>
    <rPh sb="8" eb="10">
      <t>センニン</t>
    </rPh>
    <rPh sb="10" eb="12">
      <t>ショクイン</t>
    </rPh>
    <rPh sb="12" eb="14">
      <t>ワリアイ</t>
    </rPh>
    <phoneticPr fontId="7"/>
  </si>
  <si>
    <t>総括表（部門）へ戻る</t>
    <phoneticPr fontId="1"/>
  </si>
  <si>
    <t xml:space="preserve">                   </t>
    <phoneticPr fontId="45"/>
  </si>
  <si>
    <t>（高等学校編）</t>
    <rPh sb="1" eb="3">
      <t>コウトウ</t>
    </rPh>
    <rPh sb="3" eb="5">
      <t>ガッコウ</t>
    </rPh>
    <rPh sb="5" eb="6">
      <t>ヘン</t>
    </rPh>
    <phoneticPr fontId="45"/>
  </si>
  <si>
    <t xml:space="preserve">　　　　 　　     　　　　 　　　　 </t>
    <phoneticPr fontId="45"/>
  </si>
  <si>
    <t>理事会の決定方針を、全部門・全教職員に周知徹底している</t>
    <phoneticPr fontId="45"/>
  </si>
  <si>
    <t>登下校環境の確認、構内の防犯体制整備、安全教育の実施、個人情報保護等、生徒の安全確保のための方策を十分に講じている</t>
    <rPh sb="27" eb="29">
      <t>コジン</t>
    </rPh>
    <rPh sb="29" eb="31">
      <t>ジョウホウ</t>
    </rPh>
    <rPh sb="31" eb="33">
      <t>ホゴ</t>
    </rPh>
    <rPh sb="33" eb="34">
      <t>トウ</t>
    </rPh>
    <rPh sb="38" eb="40">
      <t>アンゼン</t>
    </rPh>
    <rPh sb="40" eb="42">
      <t>カクホ</t>
    </rPh>
    <rPh sb="46" eb="48">
      <t>ホウサク</t>
    </rPh>
    <rPh sb="49" eb="51">
      <t>ジュウブン</t>
    </rPh>
    <rPh sb="52" eb="53">
      <t>コウ</t>
    </rPh>
    <phoneticPr fontId="45"/>
  </si>
  <si>
    <t>外部理事を積極的に登用し、法人の運営に多様な意見を取り入れ、経営機能の強化を図っている</t>
    <rPh sb="0" eb="2">
      <t>ガイブ</t>
    </rPh>
    <rPh sb="2" eb="4">
      <t>リジ</t>
    </rPh>
    <rPh sb="5" eb="8">
      <t>セッキョクテキ</t>
    </rPh>
    <rPh sb="9" eb="11">
      <t>トウヨウ</t>
    </rPh>
    <rPh sb="13" eb="15">
      <t>ホウジン</t>
    </rPh>
    <rPh sb="16" eb="18">
      <t>ウンエイ</t>
    </rPh>
    <rPh sb="19" eb="21">
      <t>タヨウ</t>
    </rPh>
    <rPh sb="22" eb="24">
      <t>イケン</t>
    </rPh>
    <rPh sb="25" eb="26">
      <t>ト</t>
    </rPh>
    <rPh sb="27" eb="28">
      <t>イ</t>
    </rPh>
    <rPh sb="30" eb="32">
      <t>ケイエイ</t>
    </rPh>
    <rPh sb="32" eb="34">
      <t>キノウ</t>
    </rPh>
    <rPh sb="35" eb="37">
      <t>キョウカ</t>
    </rPh>
    <rPh sb="38" eb="39">
      <t>ハカ</t>
    </rPh>
    <phoneticPr fontId="45"/>
  </si>
  <si>
    <t>教育方法の改善や授業研究、ICTの活用などにより、教員の指導能力の向上を図っている</t>
    <rPh sb="0" eb="2">
      <t>キョウイク</t>
    </rPh>
    <rPh sb="2" eb="4">
      <t>ホウホウ</t>
    </rPh>
    <rPh sb="5" eb="7">
      <t>カイゼン</t>
    </rPh>
    <rPh sb="8" eb="10">
      <t>ジュギョウ</t>
    </rPh>
    <rPh sb="10" eb="12">
      <t>ケンキュウ</t>
    </rPh>
    <rPh sb="17" eb="19">
      <t>カツヨウ</t>
    </rPh>
    <rPh sb="25" eb="27">
      <t>キョウイン</t>
    </rPh>
    <rPh sb="28" eb="30">
      <t>シドウ</t>
    </rPh>
    <rPh sb="30" eb="32">
      <t>ノウリョク</t>
    </rPh>
    <rPh sb="33" eb="35">
      <t>コウジョウ</t>
    </rPh>
    <rPh sb="36" eb="37">
      <t>ハカ</t>
    </rPh>
    <phoneticPr fontId="45"/>
  </si>
  <si>
    <t>補習、補講の充実や習熟度別授業、進路別授業等、特色ある教育を実施している</t>
    <rPh sb="0" eb="2">
      <t>ホシュウ</t>
    </rPh>
    <rPh sb="3" eb="5">
      <t>ホコウ</t>
    </rPh>
    <rPh sb="6" eb="8">
      <t>ジュウジツ</t>
    </rPh>
    <rPh sb="9" eb="11">
      <t>シュウジュク</t>
    </rPh>
    <rPh sb="11" eb="12">
      <t>ド</t>
    </rPh>
    <rPh sb="12" eb="13">
      <t>ベツ</t>
    </rPh>
    <rPh sb="13" eb="15">
      <t>ジュギョウ</t>
    </rPh>
    <rPh sb="16" eb="18">
      <t>シンロ</t>
    </rPh>
    <rPh sb="18" eb="19">
      <t>ベツ</t>
    </rPh>
    <rPh sb="19" eb="22">
      <t>ジュギョウナド</t>
    </rPh>
    <rPh sb="23" eb="25">
      <t>トクショク</t>
    </rPh>
    <rPh sb="27" eb="29">
      <t>キョウイク</t>
    </rPh>
    <rPh sb="30" eb="32">
      <t>ジッシ</t>
    </rPh>
    <phoneticPr fontId="45"/>
  </si>
  <si>
    <t>生徒の自主的な学習や様々な課外活動をサポートする体制を充分に整備している</t>
    <phoneticPr fontId="45"/>
  </si>
  <si>
    <t>生徒の服装、時間管理、登下校態度などに関する生活指導を適切に行っている</t>
    <rPh sb="30" eb="31">
      <t>オコナ</t>
    </rPh>
    <phoneticPr fontId="45"/>
  </si>
  <si>
    <t>3.組織運営の円滑化</t>
    <rPh sb="2" eb="4">
      <t>ソシキ</t>
    </rPh>
    <rPh sb="4" eb="6">
      <t>ウンエイ</t>
    </rPh>
    <rPh sb="7" eb="9">
      <t>エンカツ</t>
    </rPh>
    <rPh sb="9" eb="10">
      <t>カ</t>
    </rPh>
    <phoneticPr fontId="45"/>
  </si>
  <si>
    <t>教職員に対する研修を計画的・体系的に実施し、その成果を検証して改善を行っている</t>
    <rPh sb="0" eb="3">
      <t>キョウショクイン</t>
    </rPh>
    <rPh sb="4" eb="5">
      <t>タイ</t>
    </rPh>
    <rPh sb="7" eb="9">
      <t>ケンシュウ</t>
    </rPh>
    <rPh sb="10" eb="13">
      <t>ケイカクテキ</t>
    </rPh>
    <rPh sb="14" eb="17">
      <t>タイケイテキ</t>
    </rPh>
    <rPh sb="18" eb="20">
      <t>ジッシ</t>
    </rPh>
    <rPh sb="31" eb="33">
      <t>カイゼン</t>
    </rPh>
    <rPh sb="34" eb="35">
      <t>オコナ</t>
    </rPh>
    <phoneticPr fontId="45"/>
  </si>
  <si>
    <t>7.生徒への支援</t>
    <rPh sb="6" eb="8">
      <t>シエン</t>
    </rPh>
    <phoneticPr fontId="45"/>
  </si>
  <si>
    <t>面談機会の設定、カウンセラーの設置など、生徒や保護者からの相談に応じる体制を整備している</t>
    <phoneticPr fontId="45"/>
  </si>
  <si>
    <t>個別の生徒の状況を把握したうえで、教員間で共有し、中途退学や留年等を防ぐための有効な対策を実施している</t>
    <rPh sb="0" eb="2">
      <t>コベツ</t>
    </rPh>
    <rPh sb="3" eb="5">
      <t>セイト</t>
    </rPh>
    <rPh sb="6" eb="8">
      <t>ジョウキョウ</t>
    </rPh>
    <rPh sb="9" eb="11">
      <t>ハアク</t>
    </rPh>
    <rPh sb="17" eb="19">
      <t>キョウイン</t>
    </rPh>
    <rPh sb="19" eb="20">
      <t>カン</t>
    </rPh>
    <rPh sb="21" eb="23">
      <t>キョウユウ</t>
    </rPh>
    <rPh sb="25" eb="27">
      <t>チュウト</t>
    </rPh>
    <phoneticPr fontId="45"/>
  </si>
  <si>
    <t>部活動の状況を把握し、部活動が生徒及び教職員の負担とならないよう改善を図っている</t>
    <rPh sb="0" eb="3">
      <t>ブカツドウ</t>
    </rPh>
    <rPh sb="4" eb="6">
      <t>ジョウキョウ</t>
    </rPh>
    <rPh sb="7" eb="9">
      <t>ハアク</t>
    </rPh>
    <rPh sb="11" eb="14">
      <t>ブカツドウ</t>
    </rPh>
    <rPh sb="15" eb="17">
      <t>セイト</t>
    </rPh>
    <rPh sb="17" eb="18">
      <t>オヨ</t>
    </rPh>
    <rPh sb="19" eb="22">
      <t>キョウショクイン</t>
    </rPh>
    <rPh sb="23" eb="25">
      <t>フタン</t>
    </rPh>
    <rPh sb="32" eb="34">
      <t>カイゼン</t>
    </rPh>
    <rPh sb="35" eb="36">
      <t>ハカ</t>
    </rPh>
    <phoneticPr fontId="45"/>
  </si>
  <si>
    <t>教育活動資金収支差額比率</t>
    <rPh sb="0" eb="2">
      <t>キョウイク</t>
    </rPh>
    <rPh sb="2" eb="4">
      <t>カツドウ</t>
    </rPh>
    <rPh sb="4" eb="6">
      <t>シキン</t>
    </rPh>
    <rPh sb="6" eb="8">
      <t>シュウシ</t>
    </rPh>
    <rPh sb="8" eb="10">
      <t>サガク</t>
    </rPh>
    <rPh sb="10" eb="12">
      <t>ヒリツ</t>
    </rPh>
    <phoneticPr fontId="45"/>
  </si>
  <si>
    <t>人件費比率</t>
  </si>
  <si>
    <t>人件費比率（％）</t>
  </si>
  <si>
    <t>運用資産超過額対教育活動資金収支差額比（年）</t>
  </si>
  <si>
    <t>運用資産対教育活動資金収支差額比（年）</t>
  </si>
  <si>
    <t>9外部負債超過額対教育活動資金収支差額比（年）</t>
    <phoneticPr fontId="45"/>
  </si>
  <si>
    <t>教育活動資金収支差額比率</t>
    <phoneticPr fontId="1"/>
  </si>
  <si>
    <t>4　教育活動資金収支差額比率</t>
    <rPh sb="2" eb="4">
      <t>キョウイク</t>
    </rPh>
    <rPh sb="4" eb="6">
      <t>カツドウ</t>
    </rPh>
    <rPh sb="6" eb="8">
      <t>シキン</t>
    </rPh>
    <rPh sb="8" eb="10">
      <t>シュウシ</t>
    </rPh>
    <rPh sb="10" eb="12">
      <t>サガク</t>
    </rPh>
    <rPh sb="12" eb="14">
      <t>ヒリツ</t>
    </rPh>
    <phoneticPr fontId="45"/>
  </si>
  <si>
    <t>6　運用資産超過額対教育活動資金収支差額比（年）</t>
    <rPh sb="2" eb="4">
      <t>ウンヨウ</t>
    </rPh>
    <rPh sb="4" eb="6">
      <t>シサン</t>
    </rPh>
    <rPh sb="6" eb="8">
      <t>チョウカ</t>
    </rPh>
    <rPh sb="8" eb="9">
      <t>ガク</t>
    </rPh>
    <rPh sb="9" eb="10">
      <t>タイ</t>
    </rPh>
    <rPh sb="10" eb="12">
      <t>キョウイク</t>
    </rPh>
    <rPh sb="12" eb="14">
      <t>カツドウ</t>
    </rPh>
    <rPh sb="14" eb="16">
      <t>シキン</t>
    </rPh>
    <rPh sb="16" eb="18">
      <t>シュウシ</t>
    </rPh>
    <rPh sb="18" eb="20">
      <t>サガク</t>
    </rPh>
    <rPh sb="20" eb="21">
      <t>ヒ</t>
    </rPh>
    <rPh sb="22" eb="23">
      <t>トシ</t>
    </rPh>
    <phoneticPr fontId="45"/>
  </si>
  <si>
    <t>7　運用資産対教育活動資金収支差額比（年）</t>
    <rPh sb="2" eb="4">
      <t>ウンヨウ</t>
    </rPh>
    <rPh sb="4" eb="6">
      <t>シサン</t>
    </rPh>
    <rPh sb="6" eb="7">
      <t>タイ</t>
    </rPh>
    <rPh sb="7" eb="9">
      <t>キョウイク</t>
    </rPh>
    <rPh sb="9" eb="11">
      <t>カツドウ</t>
    </rPh>
    <rPh sb="11" eb="13">
      <t>シキン</t>
    </rPh>
    <rPh sb="13" eb="15">
      <t>シュウシ</t>
    </rPh>
    <rPh sb="15" eb="17">
      <t>サガク</t>
    </rPh>
    <rPh sb="17" eb="18">
      <t>ヒ</t>
    </rPh>
    <rPh sb="19" eb="20">
      <t>トシ</t>
    </rPh>
    <phoneticPr fontId="45"/>
  </si>
  <si>
    <t>9　外部負債超過額対教育活動資金収支差額比（年）</t>
    <rPh sb="2" eb="4">
      <t>ガイブ</t>
    </rPh>
    <rPh sb="4" eb="6">
      <t>フサイ</t>
    </rPh>
    <rPh sb="6" eb="8">
      <t>チョウカ</t>
    </rPh>
    <rPh sb="8" eb="9">
      <t>ガク</t>
    </rPh>
    <rPh sb="9" eb="10">
      <t>タイ</t>
    </rPh>
    <rPh sb="10" eb="12">
      <t>キョウイク</t>
    </rPh>
    <rPh sb="12" eb="14">
      <t>カツドウ</t>
    </rPh>
    <rPh sb="14" eb="16">
      <t>シキン</t>
    </rPh>
    <rPh sb="16" eb="18">
      <t>シュウシ</t>
    </rPh>
    <rPh sb="18" eb="20">
      <t>サガク</t>
    </rPh>
    <rPh sb="20" eb="21">
      <t>ヒ</t>
    </rPh>
    <rPh sb="22" eb="23">
      <t>トシ</t>
    </rPh>
    <phoneticPr fontId="45"/>
  </si>
  <si>
    <t>第１階層</t>
    <rPh sb="3" eb="4">
      <t>ソウ</t>
    </rPh>
    <phoneticPr fontId="45"/>
  </si>
  <si>
    <t>第２階層</t>
    <phoneticPr fontId="1"/>
  </si>
  <si>
    <t>第３階層</t>
    <phoneticPr fontId="1"/>
  </si>
  <si>
    <t>第４階層</t>
    <phoneticPr fontId="1"/>
  </si>
  <si>
    <t>第５階層</t>
    <phoneticPr fontId="1"/>
  </si>
  <si>
    <t>第６階層</t>
    <phoneticPr fontId="1"/>
  </si>
  <si>
    <t>第７階層</t>
    <phoneticPr fontId="1"/>
  </si>
  <si>
    <t>第８階層</t>
    <phoneticPr fontId="1"/>
  </si>
  <si>
    <t>第９階層</t>
    <phoneticPr fontId="1"/>
  </si>
  <si>
    <t>第10階層</t>
    <phoneticPr fontId="1"/>
  </si>
  <si>
    <t>Ⅱ　資金収支状況</t>
    <rPh sb="2" eb="4">
      <t>シキン</t>
    </rPh>
    <rPh sb="4" eb="6">
      <t>シュウシ</t>
    </rPh>
    <rPh sb="6" eb="8">
      <t>ジョウキョウ</t>
    </rPh>
    <phoneticPr fontId="11"/>
  </si>
  <si>
    <t>教育活動資金収支差額比率（％）</t>
    <rPh sb="4" eb="6">
      <t>シキン</t>
    </rPh>
    <rPh sb="6" eb="8">
      <t>シュウシ</t>
    </rPh>
    <phoneticPr fontId="45"/>
  </si>
  <si>
    <t>法人名</t>
    <rPh sb="0" eb="2">
      <t>ホウジン</t>
    </rPh>
    <rPh sb="2" eb="3">
      <t>メイ</t>
    </rPh>
    <phoneticPr fontId="45"/>
  </si>
  <si>
    <t>評価早見表【高校部門】</t>
    <rPh sb="0" eb="2">
      <t>ヒョウカ</t>
    </rPh>
    <rPh sb="2" eb="4">
      <t>ハヤミ</t>
    </rPh>
    <rPh sb="4" eb="5">
      <t>ヒョウ</t>
    </rPh>
    <rPh sb="6" eb="8">
      <t>コウコウ</t>
    </rPh>
    <rPh sb="8" eb="10">
      <t>ブモン</t>
    </rPh>
    <phoneticPr fontId="45"/>
  </si>
  <si>
    <t>直近年度1.5倍未満</t>
    <rPh sb="8" eb="10">
      <t>ミマン</t>
    </rPh>
    <phoneticPr fontId="45"/>
  </si>
  <si>
    <r>
      <t>相対評価</t>
    </r>
    <r>
      <rPr>
        <sz val="6"/>
        <rFont val="ＭＳ Ｐゴシック"/>
        <family val="3"/>
        <charset val="128"/>
      </rPr>
      <t>（12）</t>
    </r>
    <r>
      <rPr>
        <sz val="11"/>
        <rFont val="ＭＳ Ｐゴシック"/>
        <family val="3"/>
        <charset val="128"/>
      </rPr>
      <t/>
    </r>
    <rPh sb="0" eb="2">
      <t>ソウタイ</t>
    </rPh>
    <rPh sb="2" eb="4">
      <t>ヒョウカ</t>
    </rPh>
    <phoneticPr fontId="45"/>
  </si>
  <si>
    <t>11．専任教員対非常勤教員割合</t>
    <rPh sb="3" eb="5">
      <t>センニン</t>
    </rPh>
    <rPh sb="5" eb="7">
      <t>キョウイン</t>
    </rPh>
    <rPh sb="7" eb="8">
      <t>タイ</t>
    </rPh>
    <rPh sb="8" eb="11">
      <t>ヒジョウキン</t>
    </rPh>
    <rPh sb="11" eb="13">
      <t>キョウイン</t>
    </rPh>
    <rPh sb="13" eb="15">
      <t>ワリアイ</t>
    </rPh>
    <phoneticPr fontId="45"/>
  </si>
  <si>
    <t>13．専任教員対専任職員割合</t>
    <rPh sb="3" eb="5">
      <t>センニン</t>
    </rPh>
    <rPh sb="5" eb="7">
      <t>キョウイン</t>
    </rPh>
    <rPh sb="7" eb="8">
      <t>タイ</t>
    </rPh>
    <rPh sb="8" eb="10">
      <t>センニン</t>
    </rPh>
    <rPh sb="10" eb="12">
      <t>ショクイン</t>
    </rPh>
    <rPh sb="12" eb="14">
      <t>ワリアイ</t>
    </rPh>
    <phoneticPr fontId="45"/>
  </si>
  <si>
    <r>
      <t>相対評価</t>
    </r>
    <r>
      <rPr>
        <sz val="6"/>
        <rFont val="ＭＳ Ｐゴシック"/>
        <family val="3"/>
        <charset val="128"/>
      </rPr>
      <t>（14）</t>
    </r>
    <rPh sb="0" eb="2">
      <t>ソウタイ</t>
    </rPh>
    <rPh sb="2" eb="4">
      <t>ヒョウカ</t>
    </rPh>
    <phoneticPr fontId="45"/>
  </si>
  <si>
    <t>３．補正人件費依存率</t>
    <rPh sb="2" eb="4">
      <t>ホセイ</t>
    </rPh>
    <rPh sb="4" eb="7">
      <t>ジンケンヒ</t>
    </rPh>
    <rPh sb="7" eb="9">
      <t>イゾン</t>
    </rPh>
    <phoneticPr fontId="45"/>
  </si>
  <si>
    <t>評価早見表【高校法人】</t>
    <rPh sb="0" eb="2">
      <t>ヒョウカ</t>
    </rPh>
    <rPh sb="2" eb="4">
      <t>ハヤミ</t>
    </rPh>
    <rPh sb="4" eb="5">
      <t>ヒョウ</t>
    </rPh>
    <rPh sb="6" eb="8">
      <t>コウコウ</t>
    </rPh>
    <rPh sb="8" eb="10">
      <t>ホウジン</t>
    </rPh>
    <phoneticPr fontId="45"/>
  </si>
  <si>
    <t>3　補正人件費依存率</t>
    <rPh sb="2" eb="4">
      <t>ホセイ</t>
    </rPh>
    <rPh sb="4" eb="7">
      <t>ジンケンヒ</t>
    </rPh>
    <rPh sb="7" eb="9">
      <t>イゾン</t>
    </rPh>
    <rPh sb="9" eb="10">
      <t>リツ</t>
    </rPh>
    <phoneticPr fontId="45"/>
  </si>
  <si>
    <t>Ⅱ　資金収支状況</t>
    <rPh sb="2" eb="4">
      <t>シキン</t>
    </rPh>
    <rPh sb="4" eb="6">
      <t>シュウシ</t>
    </rPh>
    <rPh sb="6" eb="8">
      <t>ジョウキョウ</t>
    </rPh>
    <phoneticPr fontId="1"/>
  </si>
  <si>
    <t>D</t>
    <phoneticPr fontId="1"/>
  </si>
  <si>
    <t>※高等学校部門には大学法人、短期大学法人が設置する高等学校部門の財務比率等が含まれる。</t>
    <phoneticPr fontId="45"/>
  </si>
  <si>
    <t>※高等学校部門には大学法人、短期大学法人が設置する高等学校部門の財務比率等が含まれる。</t>
    <phoneticPr fontId="1"/>
  </si>
  <si>
    <t>2年連続
55%未満</t>
    <rPh sb="1" eb="2">
      <t>ネン</t>
    </rPh>
    <rPh sb="2" eb="4">
      <t>レンゾク</t>
    </rPh>
    <rPh sb="8" eb="10">
      <t>ミマン</t>
    </rPh>
    <phoneticPr fontId="1"/>
  </si>
  <si>
    <t>直近年度
55%未満</t>
    <rPh sb="0" eb="2">
      <t>チョッキン</t>
    </rPh>
    <rPh sb="2" eb="3">
      <t>ネン</t>
    </rPh>
    <rPh sb="8" eb="10">
      <t>ミマン</t>
    </rPh>
    <phoneticPr fontId="1"/>
  </si>
  <si>
    <r>
      <t xml:space="preserve">直近年度
</t>
    </r>
    <r>
      <rPr>
        <sz val="10"/>
        <color theme="1"/>
        <rFont val="ＭＳ ゴシック"/>
        <family val="3"/>
        <charset val="128"/>
      </rPr>
      <t>55%以上65%未満</t>
    </r>
    <rPh sb="0" eb="2">
      <t>チョッキン</t>
    </rPh>
    <rPh sb="2" eb="3">
      <t>ネン</t>
    </rPh>
    <rPh sb="8" eb="10">
      <t>イジョウ</t>
    </rPh>
    <rPh sb="13" eb="15">
      <t>ミマン</t>
    </rPh>
    <phoneticPr fontId="1"/>
  </si>
  <si>
    <t>直近年度
65%以上</t>
    <rPh sb="0" eb="2">
      <t>チョッキン</t>
    </rPh>
    <rPh sb="2" eb="3">
      <t>ネン</t>
    </rPh>
    <rPh sb="8" eb="10">
      <t>イジョウ</t>
    </rPh>
    <phoneticPr fontId="1"/>
  </si>
  <si>
    <t>2年連続
65%以上</t>
    <rPh sb="1" eb="2">
      <t>ネン</t>
    </rPh>
    <rPh sb="2" eb="4">
      <t>レンゾク</t>
    </rPh>
    <rPh sb="4" eb="5">
      <t>ネンド</t>
    </rPh>
    <rPh sb="8" eb="10">
      <t>イジョウ</t>
    </rPh>
    <phoneticPr fontId="1"/>
  </si>
  <si>
    <r>
      <t>　・設置学科や規模等にあった目標値を学校法人独自で設定している場合は、</t>
    </r>
    <r>
      <rPr>
        <sz val="11"/>
        <rFont val="ＭＳ Ｐゴシック"/>
        <family val="3"/>
        <charset val="128"/>
        <scheme val="minor"/>
      </rPr>
      <t>F列の黄色のセルに数値を入力します。</t>
    </r>
    <rPh sb="4" eb="6">
      <t>ガッカ</t>
    </rPh>
    <rPh sb="36" eb="37">
      <t>レツ</t>
    </rPh>
    <rPh sb="38" eb="40">
      <t>キイロ</t>
    </rPh>
    <phoneticPr fontId="45"/>
  </si>
  <si>
    <t xml:space="preserve"> 管理経費支出（除くデリバティブ解約損支出、過年度修正支出）</t>
    <phoneticPr fontId="45"/>
  </si>
  <si>
    <t>2年連続
65%以上</t>
    <rPh sb="1" eb="2">
      <t>ネン</t>
    </rPh>
    <rPh sb="2" eb="4">
      <t>レンゾク</t>
    </rPh>
    <rPh sb="8" eb="10">
      <t>イジョウ</t>
    </rPh>
    <phoneticPr fontId="1"/>
  </si>
  <si>
    <t>2年連続
3倍以上</t>
    <rPh sb="1" eb="2">
      <t>ネン</t>
    </rPh>
    <rPh sb="2" eb="4">
      <t>レンゾク</t>
    </rPh>
    <rPh sb="6" eb="7">
      <t>バイ</t>
    </rPh>
    <rPh sb="7" eb="9">
      <t>イジョウ</t>
    </rPh>
    <phoneticPr fontId="1"/>
  </si>
  <si>
    <t>2年連続
1.5倍以上</t>
    <rPh sb="1" eb="2">
      <t>ネン</t>
    </rPh>
    <rPh sb="2" eb="4">
      <t>レンゾク</t>
    </rPh>
    <rPh sb="8" eb="9">
      <t>バイ</t>
    </rPh>
    <rPh sb="9" eb="11">
      <t>イジョウ</t>
    </rPh>
    <phoneticPr fontId="1"/>
  </si>
  <si>
    <t>直近年度
1.5倍以上</t>
    <rPh sb="0" eb="2">
      <t>チョッキン</t>
    </rPh>
    <rPh sb="2" eb="3">
      <t>ネン</t>
    </rPh>
    <rPh sb="8" eb="9">
      <t>バイ</t>
    </rPh>
    <rPh sb="9" eb="11">
      <t>イジョウ</t>
    </rPh>
    <phoneticPr fontId="1"/>
  </si>
  <si>
    <t>直近年度
1.5倍未満</t>
    <rPh sb="0" eb="2">
      <t>チョッキン</t>
    </rPh>
    <rPh sb="2" eb="3">
      <t>ネン</t>
    </rPh>
    <rPh sb="8" eb="9">
      <t>バイ</t>
    </rPh>
    <rPh sb="9" eb="11">
      <t>ミマン</t>
    </rPh>
    <phoneticPr fontId="1"/>
  </si>
  <si>
    <t>2年連続
1.5倍未満</t>
    <rPh sb="1" eb="2">
      <t>ネン</t>
    </rPh>
    <rPh sb="2" eb="4">
      <t>レンゾク</t>
    </rPh>
    <rPh sb="8" eb="9">
      <t>バイ</t>
    </rPh>
    <rPh sb="9" eb="11">
      <t>ミマン</t>
    </rPh>
    <phoneticPr fontId="1"/>
  </si>
  <si>
    <r>
      <t>経常収支差額比率</t>
    </r>
    <r>
      <rPr>
        <sz val="11"/>
        <rFont val="ＭＳ Ｐゴシック"/>
        <family val="3"/>
        <charset val="128"/>
      </rPr>
      <t>で部門の収支状況と法人財務への影響度を把握。</t>
    </r>
    <rPh sb="0" eb="2">
      <t>ケイジョウ</t>
    </rPh>
    <phoneticPr fontId="45"/>
  </si>
  <si>
    <t>※2)要積立額＝退職給与引当金＋第2号基本金＋第3号基本金＋減価償却累計額</t>
    <rPh sb="3" eb="4">
      <t>ヨウ</t>
    </rPh>
    <rPh sb="4" eb="6">
      <t>ツミタテ</t>
    </rPh>
    <rPh sb="6" eb="7">
      <t>ガク</t>
    </rPh>
    <rPh sb="8" eb="10">
      <t>タイショク</t>
    </rPh>
    <rPh sb="10" eb="12">
      <t>キュウヨ</t>
    </rPh>
    <rPh sb="12" eb="14">
      <t>ヒキアテ</t>
    </rPh>
    <rPh sb="14" eb="15">
      <t>キン</t>
    </rPh>
    <rPh sb="16" eb="17">
      <t>ダイ</t>
    </rPh>
    <rPh sb="18" eb="19">
      <t>ゴウ</t>
    </rPh>
    <rPh sb="19" eb="21">
      <t>キホン</t>
    </rPh>
    <rPh sb="21" eb="22">
      <t>キン</t>
    </rPh>
    <rPh sb="23" eb="24">
      <t>ダイ</t>
    </rPh>
    <rPh sb="25" eb="26">
      <t>ゴウ</t>
    </rPh>
    <rPh sb="26" eb="28">
      <t>キホン</t>
    </rPh>
    <rPh sb="28" eb="29">
      <t>キン</t>
    </rPh>
    <rPh sb="30" eb="32">
      <t>ゲンカ</t>
    </rPh>
    <rPh sb="32" eb="34">
      <t>ショウキャク</t>
    </rPh>
    <rPh sb="34" eb="36">
      <t>ルイケイ</t>
    </rPh>
    <rPh sb="36" eb="37">
      <t>ガク</t>
    </rPh>
    <phoneticPr fontId="1"/>
  </si>
  <si>
    <t xml:space="preserve"> 図書減価償却累計額</t>
    <phoneticPr fontId="1"/>
  </si>
  <si>
    <t>学生生徒等納付金+経常費等補助金</t>
    <rPh sb="0" eb="2">
      <t>ガクセイ</t>
    </rPh>
    <rPh sb="2" eb="4">
      <t>セイト</t>
    </rPh>
    <rPh sb="4" eb="5">
      <t>トウ</t>
    </rPh>
    <rPh sb="5" eb="8">
      <t>ノウフキン</t>
    </rPh>
    <rPh sb="9" eb="12">
      <t>ケイジョウヒ</t>
    </rPh>
    <rPh sb="12" eb="13">
      <t>トウ</t>
    </rPh>
    <rPh sb="13" eb="16">
      <t>ホジョキン</t>
    </rPh>
    <phoneticPr fontId="1"/>
  </si>
  <si>
    <t>Ⅵ　生徒数関係</t>
    <rPh sb="2" eb="5">
      <t>セイトスウ</t>
    </rPh>
    <rPh sb="5" eb="7">
      <t>カンケイ</t>
    </rPh>
    <phoneticPr fontId="11"/>
  </si>
  <si>
    <t>Ⅵ　生徒数関係</t>
    <rPh sb="2" eb="5">
      <t>セイトスウ</t>
    </rPh>
    <rPh sb="5" eb="7">
      <t>カンケイ</t>
    </rPh>
    <phoneticPr fontId="1"/>
  </si>
  <si>
    <t xml:space="preserve"> 経常費等補助金</t>
    <rPh sb="1" eb="4">
      <t>ケイジョウヒ</t>
    </rPh>
    <rPh sb="4" eb="5">
      <t>トウ</t>
    </rPh>
    <rPh sb="5" eb="8">
      <t>ホジョキン</t>
    </rPh>
    <phoneticPr fontId="45"/>
  </si>
  <si>
    <r>
      <t>　自己診断チェックリスト（エクセル版）は、学校法人が決算書等から容易に自己診断チェックリストを作成できるよう、ＰＤＦで提供している形式に入力用シートや数式を加えて提供しているものです。
　</t>
    </r>
    <r>
      <rPr>
        <b/>
        <sz val="11"/>
        <color rgb="FFFF0000"/>
        <rFont val="ＭＳ Ｐゴシック"/>
        <family val="3"/>
        <charset val="128"/>
      </rPr>
      <t>サンプル数値の入ったＰＤＦ版を参考にしつつ、必要な数値、目標値等を入力してご利用ください。</t>
    </r>
    <r>
      <rPr>
        <sz val="11"/>
        <rFont val="ＭＳ Ｐゴシック"/>
        <family val="3"/>
        <charset val="128"/>
      </rPr>
      <t xml:space="preserve">
　また、必要に応じて、新たな項目や数式を加えることも可能ですので、ぜひ法人の実態に合わせてお使いください。
　</t>
    </r>
    <r>
      <rPr>
        <b/>
        <sz val="11"/>
        <color rgb="FFFF0000"/>
        <rFont val="ＭＳ Ｐゴシック"/>
        <family val="3"/>
        <charset val="128"/>
      </rPr>
      <t>なお本チェックリストは、高等学校法人の法人全体・高等学校部門、大学・短期大学法人の高等学校部門に対応しています。</t>
    </r>
    <r>
      <rPr>
        <sz val="11"/>
        <rFont val="ＭＳ Ｐゴシック"/>
        <family val="3"/>
        <charset val="128"/>
      </rPr>
      <t>大学・短期大学法人の法人全体を診断する場合は、別途掲載しております大学・短期大学法人用のチェックリストをご利用ください。</t>
    </r>
    <rPh sb="1" eb="3">
      <t>ジコ</t>
    </rPh>
    <rPh sb="3" eb="5">
      <t>シンダン</t>
    </rPh>
    <rPh sb="17" eb="18">
      <t>バン</t>
    </rPh>
    <rPh sb="21" eb="23">
      <t>ガッコウ</t>
    </rPh>
    <rPh sb="23" eb="25">
      <t>ホウジン</t>
    </rPh>
    <rPh sb="26" eb="28">
      <t>ケッサン</t>
    </rPh>
    <rPh sb="28" eb="29">
      <t>ショ</t>
    </rPh>
    <rPh sb="29" eb="30">
      <t>トウ</t>
    </rPh>
    <rPh sb="32" eb="34">
      <t>ヨウイ</t>
    </rPh>
    <rPh sb="47" eb="49">
      <t>サクセイ</t>
    </rPh>
    <rPh sb="59" eb="61">
      <t>テイキョウ</t>
    </rPh>
    <rPh sb="65" eb="67">
      <t>ケイシキ</t>
    </rPh>
    <rPh sb="68" eb="70">
      <t>ニュウリョク</t>
    </rPh>
    <rPh sb="70" eb="71">
      <t>ヨウ</t>
    </rPh>
    <rPh sb="75" eb="77">
      <t>スウシキ</t>
    </rPh>
    <rPh sb="78" eb="79">
      <t>クワ</t>
    </rPh>
    <rPh sb="81" eb="83">
      <t>テイキョウ</t>
    </rPh>
    <rPh sb="98" eb="100">
      <t>スウチ</t>
    </rPh>
    <rPh sb="101" eb="102">
      <t>ハイ</t>
    </rPh>
    <rPh sb="107" eb="108">
      <t>バン</t>
    </rPh>
    <rPh sb="109" eb="111">
      <t>サンコウ</t>
    </rPh>
    <rPh sb="116" eb="118">
      <t>ヒツヨウ</t>
    </rPh>
    <rPh sb="119" eb="121">
      <t>スウチ</t>
    </rPh>
    <rPh sb="122" eb="125">
      <t>モクヒョウチ</t>
    </rPh>
    <rPh sb="125" eb="126">
      <t>トウ</t>
    </rPh>
    <rPh sb="127" eb="129">
      <t>ニュウリョク</t>
    </rPh>
    <rPh sb="132" eb="134">
      <t>リヨウ</t>
    </rPh>
    <rPh sb="144" eb="146">
      <t>ヒツヨウ</t>
    </rPh>
    <rPh sb="147" eb="148">
      <t>オウ</t>
    </rPh>
    <rPh sb="151" eb="152">
      <t>アラ</t>
    </rPh>
    <rPh sb="154" eb="156">
      <t>コウモク</t>
    </rPh>
    <rPh sb="157" eb="159">
      <t>スウシキ</t>
    </rPh>
    <rPh sb="160" eb="161">
      <t>クワ</t>
    </rPh>
    <rPh sb="166" eb="168">
      <t>カノウ</t>
    </rPh>
    <rPh sb="175" eb="177">
      <t>ホウジン</t>
    </rPh>
    <rPh sb="178" eb="180">
      <t>ジッタイ</t>
    </rPh>
    <rPh sb="181" eb="182">
      <t>ア</t>
    </rPh>
    <rPh sb="186" eb="187">
      <t>ツカ</t>
    </rPh>
    <rPh sb="197" eb="198">
      <t>ホン</t>
    </rPh>
    <rPh sb="207" eb="209">
      <t>コウトウ</t>
    </rPh>
    <rPh sb="209" eb="211">
      <t>ガッコウ</t>
    </rPh>
    <rPh sb="211" eb="213">
      <t>ホウジン</t>
    </rPh>
    <rPh sb="214" eb="216">
      <t>ホウジン</t>
    </rPh>
    <rPh sb="216" eb="218">
      <t>ゼンタイ</t>
    </rPh>
    <rPh sb="219" eb="221">
      <t>コウトウ</t>
    </rPh>
    <rPh sb="221" eb="223">
      <t>ガッコウ</t>
    </rPh>
    <rPh sb="223" eb="225">
      <t>ブモン</t>
    </rPh>
    <rPh sb="226" eb="228">
      <t>ダイガク</t>
    </rPh>
    <rPh sb="233" eb="235">
      <t>ホウジン</t>
    </rPh>
    <rPh sb="236" eb="238">
      <t>コウトウ</t>
    </rPh>
    <rPh sb="238" eb="240">
      <t>ガッコウ</t>
    </rPh>
    <rPh sb="240" eb="242">
      <t>ブモン</t>
    </rPh>
    <rPh sb="243" eb="245">
      <t>タイオウ</t>
    </rPh>
    <rPh sb="251" eb="252">
      <t>ダイ</t>
    </rPh>
    <rPh sb="252" eb="253">
      <t>ガク</t>
    </rPh>
    <rPh sb="254" eb="256">
      <t>タンキ</t>
    </rPh>
    <rPh sb="256" eb="258">
      <t>ダイガク</t>
    </rPh>
    <rPh sb="258" eb="260">
      <t>ホウジン</t>
    </rPh>
    <rPh sb="261" eb="263">
      <t>ホウジン</t>
    </rPh>
    <rPh sb="263" eb="265">
      <t>ゼンタイ</t>
    </rPh>
    <rPh sb="266" eb="268">
      <t>シンダン</t>
    </rPh>
    <rPh sb="270" eb="272">
      <t>バアイ</t>
    </rPh>
    <rPh sb="274" eb="276">
      <t>ベット</t>
    </rPh>
    <rPh sb="276" eb="278">
      <t>ケイサイ</t>
    </rPh>
    <rPh sb="284" eb="286">
      <t>ダイガク</t>
    </rPh>
    <rPh sb="287" eb="289">
      <t>タンキ</t>
    </rPh>
    <rPh sb="289" eb="291">
      <t>ダイガク</t>
    </rPh>
    <rPh sb="291" eb="294">
      <t>ホウジンヨウ</t>
    </rPh>
    <rPh sb="304" eb="306">
      <t>リヨウ</t>
    </rPh>
    <phoneticPr fontId="45"/>
  </si>
  <si>
    <t>生徒一人当たり経費</t>
    <rPh sb="0" eb="2">
      <t>セイト</t>
    </rPh>
    <rPh sb="2" eb="4">
      <t>ヒトリ</t>
    </rPh>
    <rPh sb="4" eb="5">
      <t>ア</t>
    </rPh>
    <rPh sb="7" eb="9">
      <t>ケイヒ</t>
    </rPh>
    <phoneticPr fontId="45"/>
  </si>
  <si>
    <t>X</t>
    <phoneticPr fontId="1"/>
  </si>
  <si>
    <t>経常費等補助金（X)</t>
    <rPh sb="0" eb="2">
      <t>ケイジョウ</t>
    </rPh>
    <rPh sb="2" eb="3">
      <t>ヒ</t>
    </rPh>
    <rPh sb="3" eb="4">
      <t>トウ</t>
    </rPh>
    <rPh sb="4" eb="7">
      <t>ホジョキン</t>
    </rPh>
    <phoneticPr fontId="1"/>
  </si>
  <si>
    <t>補正人件費依存率(D)／(E+X)</t>
    <rPh sb="0" eb="2">
      <t>ホセイ</t>
    </rPh>
    <rPh sb="2" eb="5">
      <t>ジンケンヒ</t>
    </rPh>
    <rPh sb="5" eb="7">
      <t>イゾン</t>
    </rPh>
    <rPh sb="7" eb="8">
      <t>リツ</t>
    </rPh>
    <phoneticPr fontId="1"/>
  </si>
  <si>
    <t>※　要積立額＝退職給与引当金＋第2号基本金＋第3号基本金＋減価償却累計額</t>
    <rPh sb="2" eb="3">
      <t>ヨウ</t>
    </rPh>
    <rPh sb="3" eb="5">
      <t>ツミタテ</t>
    </rPh>
    <rPh sb="5" eb="6">
      <t>ガク</t>
    </rPh>
    <rPh sb="7" eb="9">
      <t>タイショク</t>
    </rPh>
    <rPh sb="9" eb="11">
      <t>キュウヨ</t>
    </rPh>
    <rPh sb="11" eb="13">
      <t>ヒキアテ</t>
    </rPh>
    <rPh sb="13" eb="14">
      <t>キン</t>
    </rPh>
    <rPh sb="15" eb="16">
      <t>ダイ</t>
    </rPh>
    <rPh sb="17" eb="18">
      <t>ゴウ</t>
    </rPh>
    <rPh sb="18" eb="20">
      <t>キホン</t>
    </rPh>
    <rPh sb="20" eb="21">
      <t>キン</t>
    </rPh>
    <rPh sb="22" eb="23">
      <t>ダイ</t>
    </rPh>
    <rPh sb="24" eb="25">
      <t>ゴウ</t>
    </rPh>
    <rPh sb="25" eb="27">
      <t>キホン</t>
    </rPh>
    <rPh sb="27" eb="28">
      <t>キン</t>
    </rPh>
    <rPh sb="29" eb="31">
      <t>ゲンカ</t>
    </rPh>
    <rPh sb="31" eb="33">
      <t>ショウキャク</t>
    </rPh>
    <rPh sb="33" eb="36">
      <t>ルイケイガク</t>
    </rPh>
    <phoneticPr fontId="1"/>
  </si>
  <si>
    <t xml:space="preserve"> 収容定員</t>
    <rPh sb="1" eb="3">
      <t>シュウヨウ</t>
    </rPh>
    <phoneticPr fontId="45"/>
  </si>
  <si>
    <r>
      <t>　・</t>
    </r>
    <r>
      <rPr>
        <sz val="11"/>
        <rFont val="ＭＳ Ｐゴシック"/>
        <family val="3"/>
        <charset val="128"/>
        <scheme val="minor"/>
      </rPr>
      <t>F列へ目標値を入力しない場合、</t>
    </r>
    <r>
      <rPr>
        <sz val="11"/>
        <rFont val="ＭＳ Ｐゴシック"/>
        <family val="3"/>
        <charset val="128"/>
        <scheme val="minor"/>
      </rPr>
      <t>G列の</t>
    </r>
    <r>
      <rPr>
        <sz val="11"/>
        <rFont val="ＭＳ Ｐゴシック"/>
        <family val="2"/>
        <charset val="128"/>
        <scheme val="minor"/>
      </rPr>
      <t>同系統平均が目標値となります</t>
    </r>
    <r>
      <rPr>
        <sz val="11"/>
        <rFont val="ＭＳ Ｐゴシック"/>
        <family val="3"/>
        <charset val="128"/>
        <scheme val="minor"/>
      </rPr>
      <t>。</t>
    </r>
    <rPh sb="3" eb="4">
      <t>レツ</t>
    </rPh>
    <rPh sb="5" eb="8">
      <t>モクヒョウチ</t>
    </rPh>
    <rPh sb="9" eb="11">
      <t>ニュウリョク</t>
    </rPh>
    <rPh sb="14" eb="16">
      <t>バアイ</t>
    </rPh>
    <rPh sb="18" eb="19">
      <t>レツ</t>
    </rPh>
    <rPh sb="23" eb="25">
      <t>ヘイキン</t>
    </rPh>
    <rPh sb="26" eb="29">
      <t>モクヒョウチ</t>
    </rPh>
    <phoneticPr fontId="45"/>
  </si>
  <si>
    <t>10</t>
    <phoneticPr fontId="45"/>
  </si>
  <si>
    <t>10</t>
    <phoneticPr fontId="45"/>
  </si>
  <si>
    <t>12</t>
    <phoneticPr fontId="45"/>
  </si>
  <si>
    <t>13</t>
    <phoneticPr fontId="45"/>
  </si>
  <si>
    <t>14</t>
    <phoneticPr fontId="45"/>
  </si>
  <si>
    <t>（教育活動資金収支差額がマイナス、かつ運用資産超過額がプラスの時のみ）</t>
    <rPh sb="1" eb="3">
      <t>キョウイク</t>
    </rPh>
    <rPh sb="3" eb="5">
      <t>カツドウ</t>
    </rPh>
    <rPh sb="5" eb="7">
      <t>シキン</t>
    </rPh>
    <rPh sb="7" eb="9">
      <t>シュウシ</t>
    </rPh>
    <rPh sb="9" eb="11">
      <t>サガク</t>
    </rPh>
    <rPh sb="31" eb="32">
      <t>トキ</t>
    </rPh>
    <phoneticPr fontId="1"/>
  </si>
  <si>
    <t xml:space="preserve"> なお、教育活動資金収支差額がプラス、かつ外部負債超過額がプラスの時に値が表示されます。</t>
    <phoneticPr fontId="1"/>
  </si>
  <si>
    <t>（教育活動資金収支差額がプラス、かつ外部負債超過額がプラスの時のみ）</t>
    <rPh sb="1" eb="3">
      <t>キョウイク</t>
    </rPh>
    <rPh sb="3" eb="5">
      <t>カツドウ</t>
    </rPh>
    <rPh sb="5" eb="7">
      <t>シキン</t>
    </rPh>
    <rPh sb="7" eb="9">
      <t>シュウシ</t>
    </rPh>
    <rPh sb="9" eb="11">
      <t>サガク</t>
    </rPh>
    <rPh sb="30" eb="31">
      <t>トキ</t>
    </rPh>
    <phoneticPr fontId="1"/>
  </si>
  <si>
    <t>収容定員</t>
    <rPh sb="0" eb="2">
      <t>シュウヨウ</t>
    </rPh>
    <rPh sb="2" eb="4">
      <t>テイイン</t>
    </rPh>
    <phoneticPr fontId="1"/>
  </si>
  <si>
    <t>収容定員(l)</t>
    <rPh sb="0" eb="2">
      <t>シュウヨウ</t>
    </rPh>
    <rPh sb="2" eb="4">
      <t>テイイン</t>
    </rPh>
    <phoneticPr fontId="1"/>
  </si>
  <si>
    <t>外部負債超過額対教育活動資金収支差額比(Y)／(I)</t>
    <rPh sb="0" eb="4">
      <t>ガイブフサイ</t>
    </rPh>
    <rPh sb="4" eb="6">
      <t>チョウカ</t>
    </rPh>
    <rPh sb="6" eb="7">
      <t>ガク</t>
    </rPh>
    <rPh sb="7" eb="8">
      <t>タイ</t>
    </rPh>
    <rPh sb="8" eb="10">
      <t>キョウイク</t>
    </rPh>
    <rPh sb="10" eb="12">
      <t>カツドウ</t>
    </rPh>
    <rPh sb="12" eb="14">
      <t>シキン</t>
    </rPh>
    <rPh sb="14" eb="16">
      <t>シュウシ</t>
    </rPh>
    <rPh sb="16" eb="18">
      <t>サガク</t>
    </rPh>
    <rPh sb="18" eb="19">
      <t>ヒ</t>
    </rPh>
    <phoneticPr fontId="1"/>
  </si>
  <si>
    <t>外部負債超過額(Y)=(T)-(J)</t>
    <rPh sb="0" eb="2">
      <t>ガイブ</t>
    </rPh>
    <rPh sb="2" eb="4">
      <t>フサイ</t>
    </rPh>
    <rPh sb="4" eb="6">
      <t>チョウカ</t>
    </rPh>
    <rPh sb="6" eb="7">
      <t>ガク</t>
    </rPh>
    <phoneticPr fontId="1"/>
  </si>
  <si>
    <t>※1)経費支出＝教育研究経費支出＋管理経費支出</t>
    <rPh sb="3" eb="5">
      <t>ケイヒ</t>
    </rPh>
    <rPh sb="5" eb="7">
      <t>シシュツ</t>
    </rPh>
    <rPh sb="17" eb="19">
      <t>カンリ</t>
    </rPh>
    <rPh sb="19" eb="21">
      <t>ケイヒ</t>
    </rPh>
    <rPh sb="21" eb="23">
      <t>シシュツ</t>
    </rPh>
    <phoneticPr fontId="1"/>
  </si>
  <si>
    <t>宮  崎</t>
    <phoneticPr fontId="1"/>
  </si>
  <si>
    <t>沖  縄</t>
    <rPh sb="0" eb="1">
      <t>オキ</t>
    </rPh>
    <rPh sb="3" eb="4">
      <t>ナワ</t>
    </rPh>
    <phoneticPr fontId="1"/>
  </si>
  <si>
    <t>宮  崎</t>
    <phoneticPr fontId="1"/>
  </si>
  <si>
    <t>沖  縄</t>
    <rPh sb="0" eb="1">
      <t>オキ</t>
    </rPh>
    <rPh sb="3" eb="4">
      <t>ナワ</t>
    </rPh>
    <phoneticPr fontId="45"/>
  </si>
  <si>
    <t>鹿児島</t>
  </si>
  <si>
    <t>奈良・和歌山</t>
    <phoneticPr fontId="45"/>
  </si>
  <si>
    <t>徳島・香川</t>
    <phoneticPr fontId="45"/>
  </si>
  <si>
    <t>奈良・和歌山</t>
    <phoneticPr fontId="1"/>
  </si>
  <si>
    <t>徳島・香川</t>
    <phoneticPr fontId="1"/>
  </si>
  <si>
    <t>【単位】人</t>
    <rPh sb="1" eb="3">
      <t>タンイ</t>
    </rPh>
    <rPh sb="4" eb="5">
      <t>ヒト</t>
    </rPh>
    <phoneticPr fontId="45"/>
  </si>
  <si>
    <t>10ポイント以上減少</t>
    <rPh sb="8" eb="10">
      <t>ゲンショウ</t>
    </rPh>
    <phoneticPr fontId="45"/>
  </si>
  <si>
    <t>5ポイント以上増加</t>
    <rPh sb="7" eb="9">
      <t>ゾウカ</t>
    </rPh>
    <phoneticPr fontId="45"/>
  </si>
  <si>
    <t>10％以上減少</t>
    <rPh sb="5" eb="7">
      <t>ゲンショウ</t>
    </rPh>
    <phoneticPr fontId="45"/>
  </si>
  <si>
    <t>5％以上減少</t>
    <rPh sb="4" eb="6">
      <t>ゲンショウ</t>
    </rPh>
    <phoneticPr fontId="45"/>
  </si>
  <si>
    <t>5～△5％増減</t>
    <rPh sb="5" eb="7">
      <t>ゾウゲン</t>
    </rPh>
    <phoneticPr fontId="45"/>
  </si>
  <si>
    <t>5％以上増加</t>
    <rPh sb="4" eb="6">
      <t>ゾウカ</t>
    </rPh>
    <phoneticPr fontId="45"/>
  </si>
  <si>
    <t>10％以上増加</t>
    <rPh sb="5" eb="7">
      <t>ゾウカ</t>
    </rPh>
    <phoneticPr fontId="45"/>
  </si>
  <si>
    <t>0.5ポイント以上減少</t>
    <rPh sb="9" eb="10">
      <t>ゲン</t>
    </rPh>
    <rPh sb="10" eb="11">
      <t>ショウ</t>
    </rPh>
    <phoneticPr fontId="45"/>
  </si>
  <si>
    <t>0.3ポイント以上減少</t>
    <rPh sb="7" eb="9">
      <t>イジョウ</t>
    </rPh>
    <rPh sb="9" eb="10">
      <t>ゲン</t>
    </rPh>
    <rPh sb="10" eb="11">
      <t>ショウ</t>
    </rPh>
    <phoneticPr fontId="45"/>
  </si>
  <si>
    <t>0.3～△0.3ポイント増減</t>
    <rPh sb="12" eb="14">
      <t>ゾウゲン</t>
    </rPh>
    <phoneticPr fontId="45"/>
  </si>
  <si>
    <t>0.3ポイント以上増加</t>
    <rPh sb="7" eb="9">
      <t>イジョウ</t>
    </rPh>
    <rPh sb="9" eb="10">
      <t>ゾウ</t>
    </rPh>
    <rPh sb="10" eb="11">
      <t>カ</t>
    </rPh>
    <phoneticPr fontId="45"/>
  </si>
  <si>
    <t>0.5ポイント以上増加</t>
    <rPh sb="7" eb="9">
      <t>イジョウ</t>
    </rPh>
    <rPh sb="9" eb="10">
      <t>ゾウ</t>
    </rPh>
    <rPh sb="10" eb="11">
      <t>カ</t>
    </rPh>
    <phoneticPr fontId="45"/>
  </si>
  <si>
    <t>１ポイント以上増加</t>
    <rPh sb="5" eb="7">
      <t>イジョウ</t>
    </rPh>
    <rPh sb="7" eb="9">
      <t>ゾウカ</t>
    </rPh>
    <phoneticPr fontId="45"/>
  </si>
  <si>
    <t>0.5ポイント以上増加</t>
    <rPh sb="9" eb="11">
      <t>ゾウカ</t>
    </rPh>
    <phoneticPr fontId="45"/>
  </si>
  <si>
    <t>0.5ポイント以上減少</t>
    <rPh sb="9" eb="11">
      <t>ゲンショウ</t>
    </rPh>
    <phoneticPr fontId="45"/>
  </si>
  <si>
    <t>1ポイント以上減少</t>
    <rPh sb="5" eb="7">
      <t>イジョウ</t>
    </rPh>
    <rPh sb="7" eb="8">
      <t>ゲン</t>
    </rPh>
    <rPh sb="8" eb="9">
      <t>ショウ</t>
    </rPh>
    <phoneticPr fontId="45"/>
  </si>
  <si>
    <t>100万円以上増加</t>
    <rPh sb="7" eb="9">
      <t>ゾウカ</t>
    </rPh>
    <phoneticPr fontId="45"/>
  </si>
  <si>
    <t>50万円以上増加</t>
    <rPh sb="6" eb="8">
      <t>ゾウカ</t>
    </rPh>
    <phoneticPr fontId="45"/>
  </si>
  <si>
    <t>50万円以上減少</t>
    <rPh sb="6" eb="8">
      <t>ゲンショウ</t>
    </rPh>
    <phoneticPr fontId="45"/>
  </si>
  <si>
    <t>100万円以上減少</t>
    <rPh sb="7" eb="9">
      <t>ゲンショウ</t>
    </rPh>
    <phoneticPr fontId="45"/>
  </si>
  <si>
    <t>趨勢評価</t>
    <phoneticPr fontId="45"/>
  </si>
  <si>
    <t>２．人件費比率</t>
    <phoneticPr fontId="45"/>
  </si>
  <si>
    <t>趨勢評価</t>
    <phoneticPr fontId="45"/>
  </si>
  <si>
    <t>10ポイント以上増加</t>
    <phoneticPr fontId="45"/>
  </si>
  <si>
    <t>5～△5ポイント増減</t>
    <phoneticPr fontId="45"/>
  </si>
  <si>
    <t>10ポイント以上減少</t>
    <phoneticPr fontId="45"/>
  </si>
  <si>
    <t>70％未満</t>
    <phoneticPr fontId="45"/>
  </si>
  <si>
    <t>70％以上90％未満</t>
    <phoneticPr fontId="45"/>
  </si>
  <si>
    <t>90％以上100％未満</t>
    <phoneticPr fontId="45"/>
  </si>
  <si>
    <t>100％以上110％未満</t>
    <phoneticPr fontId="45"/>
  </si>
  <si>
    <t>110％以上</t>
    <phoneticPr fontId="45"/>
  </si>
  <si>
    <t>９．奨学費割合</t>
    <phoneticPr fontId="45"/>
  </si>
  <si>
    <t>趨勢評価</t>
    <phoneticPr fontId="45"/>
  </si>
  <si>
    <t>0.5～△0.5ポイント増減</t>
    <phoneticPr fontId="45"/>
  </si>
  <si>
    <t>理事長のリーダーシップのもと理事会が学校法人の最終的な決定機関として機能し、改革推進の中心的役割を果たしている</t>
    <phoneticPr fontId="45"/>
  </si>
  <si>
    <t>理事（特に非常勤理事）が理事会の議題をあらかじめ理解できるよう事前に説明資料を送付するなど、議論が活発になるような工夫をしている</t>
    <phoneticPr fontId="45"/>
  </si>
  <si>
    <t>財務分析を毎期実施し、分析内容を理事会で共有するとともに、全教職員に対して学校法人の会計と財務の仕組みや自法人の財務状況を説明する機会を毎期十分に設けている</t>
    <phoneticPr fontId="45"/>
  </si>
  <si>
    <t>評議員が評議員会の議題をあらかじめ理解できるよう事前に説明資料を送付するなど、議論が活発になるような工夫をしている</t>
    <rPh sb="4" eb="7">
      <t>ヒョウギイン</t>
    </rPh>
    <rPh sb="7" eb="8">
      <t>カイ</t>
    </rPh>
    <rPh sb="9" eb="11">
      <t>ギダイ</t>
    </rPh>
    <rPh sb="17" eb="19">
      <t>リカイ</t>
    </rPh>
    <rPh sb="24" eb="26">
      <t>ジゼン</t>
    </rPh>
    <rPh sb="27" eb="29">
      <t>セツメイ</t>
    </rPh>
    <rPh sb="29" eb="31">
      <t>シリョウ</t>
    </rPh>
    <rPh sb="32" eb="34">
      <t>ソウフ</t>
    </rPh>
    <rPh sb="39" eb="41">
      <t>ギロン</t>
    </rPh>
    <rPh sb="42" eb="44">
      <t>カッパツ</t>
    </rPh>
    <rPh sb="50" eb="52">
      <t>クフウ</t>
    </rPh>
    <phoneticPr fontId="3"/>
  </si>
  <si>
    <t>監事をサポートする体制が整備されており、自法人が抱える課題・外部環境等を踏まえた重点監査項目を設定し、毎期ごとの計画的な監査を実施している</t>
    <rPh sb="0" eb="2">
      <t>カンジ</t>
    </rPh>
    <rPh sb="9" eb="11">
      <t>タイセイ</t>
    </rPh>
    <rPh sb="12" eb="14">
      <t>セイビ</t>
    </rPh>
    <rPh sb="20" eb="21">
      <t>ジ</t>
    </rPh>
    <rPh sb="21" eb="23">
      <t>ホウジン</t>
    </rPh>
    <rPh sb="24" eb="25">
      <t>カカ</t>
    </rPh>
    <rPh sb="30" eb="32">
      <t>ガイブ</t>
    </rPh>
    <rPh sb="32" eb="34">
      <t>カンキョウ</t>
    </rPh>
    <rPh sb="34" eb="35">
      <t>トウ</t>
    </rPh>
    <rPh sb="47" eb="49">
      <t>セッテイ</t>
    </rPh>
    <rPh sb="56" eb="59">
      <t>ケイカクテキ</t>
    </rPh>
    <rPh sb="60" eb="62">
      <t>カンサ</t>
    </rPh>
    <rPh sb="63" eb="65">
      <t>ジッシ</t>
    </rPh>
    <phoneticPr fontId="3"/>
  </si>
  <si>
    <t>外部機関等（弁護士、公認会計士、経営コンサルタント、所轄庁、私学事業団等）を活用し、指摘・助言内容を経営改善の参考としている</t>
    <phoneticPr fontId="45"/>
  </si>
  <si>
    <t>経営環境・資源の分析を踏まえ、建学の精神に立脚した数値目標を含む具体的な経営戦略・中長期計画等を策定している</t>
    <phoneticPr fontId="45"/>
  </si>
  <si>
    <t>策定段階から教職員に関与させるなど、経営戦略・中長期計画等を全教職員に周知・浸透させる工夫をしている</t>
    <rPh sb="0" eb="2">
      <t>サクテイ</t>
    </rPh>
    <rPh sb="2" eb="4">
      <t>ダンカイ</t>
    </rPh>
    <rPh sb="6" eb="9">
      <t>キョウショクイン</t>
    </rPh>
    <rPh sb="10" eb="12">
      <t>カンヨ</t>
    </rPh>
    <rPh sb="18" eb="20">
      <t>ケイエイ</t>
    </rPh>
    <rPh sb="20" eb="22">
      <t>センリャク</t>
    </rPh>
    <rPh sb="23" eb="26">
      <t>チュウチョウキ</t>
    </rPh>
    <rPh sb="26" eb="28">
      <t>ケイカク</t>
    </rPh>
    <rPh sb="28" eb="29">
      <t>トウ</t>
    </rPh>
    <rPh sb="30" eb="31">
      <t>ゼン</t>
    </rPh>
    <rPh sb="31" eb="34">
      <t>キョウショクイン</t>
    </rPh>
    <rPh sb="35" eb="37">
      <t>シュウチ</t>
    </rPh>
    <rPh sb="38" eb="40">
      <t>シントウ</t>
    </rPh>
    <rPh sb="43" eb="45">
      <t>クフウ</t>
    </rPh>
    <phoneticPr fontId="45"/>
  </si>
  <si>
    <t>経営戦略・中長期計画・財務計画をもとに毎期の事業計画・予算を策定し、評価や見直しを行っている</t>
    <rPh sb="0" eb="2">
      <t>ケイエイ</t>
    </rPh>
    <rPh sb="2" eb="4">
      <t>センリャク</t>
    </rPh>
    <rPh sb="5" eb="8">
      <t>チュウチョウキ</t>
    </rPh>
    <rPh sb="8" eb="10">
      <t>ケイカク</t>
    </rPh>
    <rPh sb="11" eb="13">
      <t>ザイム</t>
    </rPh>
    <rPh sb="13" eb="15">
      <t>ケイカク</t>
    </rPh>
    <rPh sb="19" eb="21">
      <t>マイキ</t>
    </rPh>
    <rPh sb="22" eb="24">
      <t>ジギョウ</t>
    </rPh>
    <rPh sb="24" eb="26">
      <t>ケイカク</t>
    </rPh>
    <rPh sb="27" eb="29">
      <t>ヨサン</t>
    </rPh>
    <rPh sb="30" eb="32">
      <t>サクテイ</t>
    </rPh>
    <rPh sb="34" eb="36">
      <t>ヒョウカ</t>
    </rPh>
    <rPh sb="37" eb="39">
      <t>ミナオ</t>
    </rPh>
    <rPh sb="41" eb="42">
      <t>オコナ</t>
    </rPh>
    <phoneticPr fontId="45"/>
  </si>
  <si>
    <t>人事評価の基準、評価方法、評価結果の活用等について、定期的に見直しと改善を行いながら、人事考課を実施している</t>
    <rPh sb="0" eb="2">
      <t>ジンジ</t>
    </rPh>
    <rPh sb="26" eb="28">
      <t>テイキ</t>
    </rPh>
    <rPh sb="28" eb="29">
      <t>テキ</t>
    </rPh>
    <rPh sb="30" eb="32">
      <t>ミナオ</t>
    </rPh>
    <rPh sb="37" eb="38">
      <t>オコナ</t>
    </rPh>
    <rPh sb="43" eb="45">
      <t>ジンジ</t>
    </rPh>
    <rPh sb="45" eb="47">
      <t>コウカ</t>
    </rPh>
    <rPh sb="48" eb="50">
      <t>ジッシ</t>
    </rPh>
    <phoneticPr fontId="45"/>
  </si>
  <si>
    <t>規程整備・窓口の周知等を始めとした苦情申出や内部通報に適切に対応できる体制をとっている</t>
    <rPh sb="0" eb="2">
      <t>キテイ</t>
    </rPh>
    <rPh sb="2" eb="4">
      <t>セイビ</t>
    </rPh>
    <rPh sb="5" eb="7">
      <t>マドグチ</t>
    </rPh>
    <rPh sb="8" eb="10">
      <t>シュウチ</t>
    </rPh>
    <rPh sb="10" eb="11">
      <t>トウ</t>
    </rPh>
    <rPh sb="12" eb="13">
      <t>ハジ</t>
    </rPh>
    <rPh sb="17" eb="19">
      <t>クジョウ</t>
    </rPh>
    <rPh sb="19" eb="21">
      <t>モウシデ</t>
    </rPh>
    <rPh sb="22" eb="24">
      <t>ナイブ</t>
    </rPh>
    <rPh sb="24" eb="26">
      <t>ツウホウ</t>
    </rPh>
    <rPh sb="27" eb="29">
      <t>テキセツ</t>
    </rPh>
    <rPh sb="30" eb="32">
      <t>タイオウ</t>
    </rPh>
    <rPh sb="35" eb="37">
      <t>タイセイ</t>
    </rPh>
    <phoneticPr fontId="45"/>
  </si>
  <si>
    <t>8.情報の公表と地域貢献</t>
    <rPh sb="2" eb="4">
      <t>ジョウホウ</t>
    </rPh>
    <rPh sb="5" eb="7">
      <t>コウヒョウ</t>
    </rPh>
    <rPh sb="8" eb="10">
      <t>チイキ</t>
    </rPh>
    <rPh sb="10" eb="12">
      <t>コウケン</t>
    </rPh>
    <phoneticPr fontId="45"/>
  </si>
  <si>
    <t>財務面だけでなく、生徒募集計画や業務執行面に関しても、適法性や効率性、経営方針との整合性等の観点から監事の意見を聞く機会を十分に設けている</t>
    <rPh sb="0" eb="3">
      <t>ザイムメン</t>
    </rPh>
    <rPh sb="9" eb="11">
      <t>セイト</t>
    </rPh>
    <rPh sb="11" eb="13">
      <t>ボシュウ</t>
    </rPh>
    <rPh sb="13" eb="15">
      <t>ケイカク</t>
    </rPh>
    <rPh sb="16" eb="18">
      <t>ギョウム</t>
    </rPh>
    <rPh sb="18" eb="20">
      <t>シッコウ</t>
    </rPh>
    <rPh sb="20" eb="21">
      <t>メン</t>
    </rPh>
    <rPh sb="22" eb="23">
      <t>カン</t>
    </rPh>
    <rPh sb="27" eb="30">
      <t>テキホウセイ</t>
    </rPh>
    <rPh sb="31" eb="34">
      <t>コウリツセイ</t>
    </rPh>
    <rPh sb="35" eb="37">
      <t>ケイエイ</t>
    </rPh>
    <rPh sb="37" eb="39">
      <t>ホウシン</t>
    </rPh>
    <rPh sb="41" eb="45">
      <t>セイゴウセイナド</t>
    </rPh>
    <rPh sb="46" eb="48">
      <t>カンテン</t>
    </rPh>
    <rPh sb="50" eb="52">
      <t>カンジ</t>
    </rPh>
    <rPh sb="53" eb="55">
      <t>イケン</t>
    </rPh>
    <rPh sb="56" eb="57">
      <t>キ</t>
    </rPh>
    <rPh sb="58" eb="60">
      <t>キカイ</t>
    </rPh>
    <rPh sb="61" eb="63">
      <t>ジュウブン</t>
    </rPh>
    <rPh sb="64" eb="65">
      <t>モウ</t>
    </rPh>
    <phoneticPr fontId="45"/>
  </si>
  <si>
    <t>50～△50万円増減</t>
    <phoneticPr fontId="45"/>
  </si>
  <si>
    <t>高等学校法人</t>
    <rPh sb="0" eb="2">
      <t>コウトウ</t>
    </rPh>
    <rPh sb="2" eb="4">
      <t>ガッコウ</t>
    </rPh>
    <rPh sb="4" eb="6">
      <t>ホウジン</t>
    </rPh>
    <phoneticPr fontId="1"/>
  </si>
  <si>
    <t>事業活動収支計算書</t>
    <rPh sb="0" eb="2">
      <t>ジギョウ</t>
    </rPh>
    <rPh sb="2" eb="4">
      <t>カツドウ</t>
    </rPh>
    <rPh sb="4" eb="6">
      <t>シュウシ</t>
    </rPh>
    <rPh sb="6" eb="9">
      <t>ケイサンショ</t>
    </rPh>
    <phoneticPr fontId="45"/>
  </si>
  <si>
    <t>資金収支計算書</t>
    <rPh sb="0" eb="2">
      <t>シキン</t>
    </rPh>
    <rPh sb="2" eb="4">
      <t>シュウシ</t>
    </rPh>
    <rPh sb="4" eb="7">
      <t>ケイサンショ</t>
    </rPh>
    <phoneticPr fontId="45"/>
  </si>
  <si>
    <t>貸借対照表</t>
    <rPh sb="0" eb="2">
      <t>タイシャク</t>
    </rPh>
    <rPh sb="2" eb="5">
      <t>タイショウヒョウ</t>
    </rPh>
    <phoneticPr fontId="45"/>
  </si>
  <si>
    <t>１．経常収支差額比率</t>
    <rPh sb="2" eb="4">
      <t>ケイジョウ</t>
    </rPh>
    <rPh sb="4" eb="6">
      <t>シュウシ</t>
    </rPh>
    <rPh sb="6" eb="8">
      <t>サガク</t>
    </rPh>
    <rPh sb="8" eb="10">
      <t>ヒリツ</t>
    </rPh>
    <phoneticPr fontId="7"/>
  </si>
  <si>
    <t>２．人件費比率</t>
    <rPh sb="2" eb="5">
      <t>ジンケンヒ</t>
    </rPh>
    <rPh sb="5" eb="7">
      <t>ヒリツ</t>
    </rPh>
    <phoneticPr fontId="7"/>
  </si>
  <si>
    <t>４．教育活動資金収支差額比率</t>
    <rPh sb="2" eb="4">
      <t>キョウイク</t>
    </rPh>
    <rPh sb="4" eb="6">
      <t>カツドウ</t>
    </rPh>
    <rPh sb="6" eb="8">
      <t>シキン</t>
    </rPh>
    <rPh sb="8" eb="10">
      <t>シュウシ</t>
    </rPh>
    <rPh sb="10" eb="12">
      <t>サガク</t>
    </rPh>
    <rPh sb="12" eb="14">
      <t>ヒリツ</t>
    </rPh>
    <phoneticPr fontId="7"/>
  </si>
  <si>
    <t>６．運用資産超過額対教育活動
　　資金収支差額比（年）</t>
    <rPh sb="2" eb="4">
      <t>ウンヨウ</t>
    </rPh>
    <rPh sb="4" eb="6">
      <t>シサン</t>
    </rPh>
    <rPh sb="6" eb="9">
      <t>チョウカガク</t>
    </rPh>
    <rPh sb="9" eb="10">
      <t>タイ</t>
    </rPh>
    <rPh sb="10" eb="12">
      <t>キョウイク</t>
    </rPh>
    <rPh sb="12" eb="14">
      <t>カツドウ</t>
    </rPh>
    <rPh sb="17" eb="19">
      <t>シキン</t>
    </rPh>
    <rPh sb="19" eb="21">
      <t>シュウシ</t>
    </rPh>
    <rPh sb="21" eb="23">
      <t>サガク</t>
    </rPh>
    <rPh sb="23" eb="24">
      <t>ヒ</t>
    </rPh>
    <rPh sb="25" eb="26">
      <t>ネン</t>
    </rPh>
    <phoneticPr fontId="7"/>
  </si>
  <si>
    <t>７．運用資産対教育活動資金
　　収支差額比（年）</t>
    <rPh sb="2" eb="4">
      <t>ウンヨウ</t>
    </rPh>
    <rPh sb="4" eb="6">
      <t>シサン</t>
    </rPh>
    <rPh sb="6" eb="7">
      <t>タイ</t>
    </rPh>
    <rPh sb="7" eb="9">
      <t>キョウイク</t>
    </rPh>
    <rPh sb="9" eb="11">
      <t>カツドウ</t>
    </rPh>
    <rPh sb="11" eb="13">
      <t>シキン</t>
    </rPh>
    <rPh sb="16" eb="18">
      <t>シュウシ</t>
    </rPh>
    <rPh sb="18" eb="20">
      <t>サガク</t>
    </rPh>
    <rPh sb="20" eb="21">
      <t>ヒ</t>
    </rPh>
    <rPh sb="22" eb="23">
      <t>ネン</t>
    </rPh>
    <phoneticPr fontId="7"/>
  </si>
  <si>
    <t>９．外部負債超過額対教育活動
　　資金収支差額比（年）</t>
    <rPh sb="6" eb="9">
      <t>チョウカガク</t>
    </rPh>
    <rPh sb="9" eb="10">
      <t>タイ</t>
    </rPh>
    <rPh sb="10" eb="12">
      <t>キョウイク</t>
    </rPh>
    <rPh sb="12" eb="14">
      <t>カツドウ</t>
    </rPh>
    <rPh sb="17" eb="19">
      <t>シキン</t>
    </rPh>
    <rPh sb="19" eb="21">
      <t>シュウシ</t>
    </rPh>
    <rPh sb="21" eb="23">
      <t>サガク</t>
    </rPh>
    <rPh sb="23" eb="24">
      <t>ヒ</t>
    </rPh>
    <rPh sb="25" eb="26">
      <t>ネン</t>
    </rPh>
    <phoneticPr fontId="7"/>
  </si>
  <si>
    <t>1.経常収支差額比率</t>
    <rPh sb="2" eb="4">
      <t>ケイジョウ</t>
    </rPh>
    <rPh sb="4" eb="6">
      <t>シュウシ</t>
    </rPh>
    <rPh sb="6" eb="8">
      <t>サガク</t>
    </rPh>
    <rPh sb="8" eb="10">
      <t>ヒリツ</t>
    </rPh>
    <phoneticPr fontId="7"/>
  </si>
  <si>
    <t>2.人件費比率</t>
    <rPh sb="2" eb="5">
      <t>ジンケンヒ</t>
    </rPh>
    <rPh sb="5" eb="7">
      <t>ヒリツ</t>
    </rPh>
    <phoneticPr fontId="7"/>
  </si>
  <si>
    <t xml:space="preserve">絶対評価で目標値の設定が必要な項目については、法人の戦略や学科系統別・都道府県別などの数値を参考に、目標値を設定し、「目標値入力シート」に入力します。 </t>
    <rPh sb="0" eb="2">
      <t>ゼッタイ</t>
    </rPh>
    <rPh sb="2" eb="4">
      <t>ヒョウカ</t>
    </rPh>
    <rPh sb="29" eb="31">
      <t>ガッカ</t>
    </rPh>
    <rPh sb="61" eb="62">
      <t>アタイ</t>
    </rPh>
    <phoneticPr fontId="45"/>
  </si>
  <si>
    <t>4</t>
    <phoneticPr fontId="1"/>
  </si>
  <si>
    <t>法人入力シートから転記されます→</t>
    <rPh sb="0" eb="2">
      <t>ホウジン</t>
    </rPh>
    <rPh sb="2" eb="4">
      <t>ニュウリョク</t>
    </rPh>
    <rPh sb="9" eb="11">
      <t>テンキ</t>
    </rPh>
    <phoneticPr fontId="45"/>
  </si>
  <si>
    <t>経費支出※1）(m+u)</t>
    <rPh sb="0" eb="2">
      <t>ケイヒ</t>
    </rPh>
    <rPh sb="2" eb="4">
      <t>シシュツ</t>
    </rPh>
    <phoneticPr fontId="1"/>
  </si>
  <si>
    <t>m</t>
    <phoneticPr fontId="45"/>
  </si>
  <si>
    <t>u</t>
    <phoneticPr fontId="45"/>
  </si>
  <si>
    <t>学則に定められた入学定員に対する志願者数の倍率を示した比率です。
志願倍率は入学志願動向の重要な指標であり、入学検定料収入に影響を与えます。志願倍率の高低は地域や学科・コース系統等によって異なります。</t>
    <rPh sb="0" eb="2">
      <t>ガクソク</t>
    </rPh>
    <rPh sb="3" eb="4">
      <t>サダ</t>
    </rPh>
    <rPh sb="8" eb="10">
      <t>ニュウガク</t>
    </rPh>
    <rPh sb="10" eb="12">
      <t>テイイン</t>
    </rPh>
    <rPh sb="13" eb="14">
      <t>タイ</t>
    </rPh>
    <rPh sb="16" eb="19">
      <t>シガンシャ</t>
    </rPh>
    <rPh sb="19" eb="20">
      <t>スウ</t>
    </rPh>
    <rPh sb="21" eb="23">
      <t>バイリツ</t>
    </rPh>
    <rPh sb="24" eb="25">
      <t>シメ</t>
    </rPh>
    <rPh sb="27" eb="29">
      <t>ヒリツ</t>
    </rPh>
    <rPh sb="33" eb="35">
      <t>シガン</t>
    </rPh>
    <rPh sb="35" eb="37">
      <t>バイリツ</t>
    </rPh>
    <rPh sb="38" eb="40">
      <t>ニュウガク</t>
    </rPh>
    <rPh sb="40" eb="42">
      <t>シガン</t>
    </rPh>
    <rPh sb="42" eb="44">
      <t>ドウコウ</t>
    </rPh>
    <rPh sb="45" eb="47">
      <t>ジュウヨウ</t>
    </rPh>
    <rPh sb="48" eb="50">
      <t>シヒョウ</t>
    </rPh>
    <rPh sb="54" eb="56">
      <t>ニュウガク</t>
    </rPh>
    <rPh sb="56" eb="58">
      <t>ケンテイ</t>
    </rPh>
    <rPh sb="58" eb="59">
      <t>リョウ</t>
    </rPh>
    <rPh sb="59" eb="61">
      <t>シュウニュウ</t>
    </rPh>
    <rPh sb="62" eb="64">
      <t>エイキョウ</t>
    </rPh>
    <rPh sb="65" eb="66">
      <t>アタ</t>
    </rPh>
    <rPh sb="70" eb="72">
      <t>シガン</t>
    </rPh>
    <rPh sb="72" eb="74">
      <t>バイリツ</t>
    </rPh>
    <rPh sb="75" eb="77">
      <t>コウテイ</t>
    </rPh>
    <rPh sb="78" eb="80">
      <t>チイキ</t>
    </rPh>
    <rPh sb="81" eb="83">
      <t>ガッカ</t>
    </rPh>
    <rPh sb="87" eb="90">
      <t>ケイトウナド</t>
    </rPh>
    <rPh sb="94" eb="95">
      <t>コト</t>
    </rPh>
    <phoneticPr fontId="1"/>
  </si>
  <si>
    <t>入学者数に対する推薦等入学者数（附属校内部進学者を含む）の割合を示した比率です。
安定的な生徒確保の観点から推薦等の占める割合が多い方をここでは高評価としていますが、著しく割合が多い場合には注意が必要です。</t>
    <rPh sb="45" eb="47">
      <t>セイト</t>
    </rPh>
    <phoneticPr fontId="1"/>
  </si>
  <si>
    <t>１０．「専任教員１人当たり生徒数」及び「専任職員１人当たり生徒数」</t>
    <rPh sb="4" eb="6">
      <t>センニン</t>
    </rPh>
    <rPh sb="6" eb="8">
      <t>キョウイン</t>
    </rPh>
    <rPh sb="10" eb="11">
      <t>ア</t>
    </rPh>
    <rPh sb="13" eb="15">
      <t>セイト</t>
    </rPh>
    <rPh sb="15" eb="16">
      <t>スウ</t>
    </rPh>
    <rPh sb="17" eb="18">
      <t>オヨ</t>
    </rPh>
    <rPh sb="29" eb="31">
      <t>セイト</t>
    </rPh>
    <phoneticPr fontId="1"/>
  </si>
  <si>
    <t>専任教員１人当たり生徒数(k)／(p)</t>
    <rPh sb="0" eb="2">
      <t>センニン</t>
    </rPh>
    <rPh sb="2" eb="4">
      <t>キョウイン</t>
    </rPh>
    <rPh sb="6" eb="7">
      <t>ア</t>
    </rPh>
    <rPh sb="9" eb="11">
      <t>セイト</t>
    </rPh>
    <rPh sb="11" eb="12">
      <t>カズ</t>
    </rPh>
    <phoneticPr fontId="1"/>
  </si>
  <si>
    <t>専任職員１人当たり生徒数(k)／(r)</t>
    <rPh sb="0" eb="2">
      <t>センニン</t>
    </rPh>
    <rPh sb="2" eb="4">
      <t>ショクイン</t>
    </rPh>
    <rPh sb="6" eb="7">
      <t>ア</t>
    </rPh>
    <rPh sb="9" eb="11">
      <t>セイト</t>
    </rPh>
    <rPh sb="11" eb="12">
      <t>カズ</t>
    </rPh>
    <phoneticPr fontId="1"/>
  </si>
  <si>
    <t>１３．「専任教員１人当たり人件費」及び「専任職員１人当たり人件費」</t>
    <rPh sb="4" eb="6">
      <t>センニン</t>
    </rPh>
    <rPh sb="6" eb="8">
      <t>キョウイン</t>
    </rPh>
    <rPh sb="10" eb="11">
      <t>ア</t>
    </rPh>
    <rPh sb="13" eb="16">
      <t>ジンケンヒ</t>
    </rPh>
    <phoneticPr fontId="1"/>
  </si>
  <si>
    <t>専任教員１人当たり人件費(s)／(p)</t>
    <rPh sb="0" eb="2">
      <t>センニン</t>
    </rPh>
    <rPh sb="2" eb="4">
      <t>キョウイン</t>
    </rPh>
    <rPh sb="6" eb="7">
      <t>ア</t>
    </rPh>
    <rPh sb="9" eb="12">
      <t>ジンケンヒ</t>
    </rPh>
    <phoneticPr fontId="1"/>
  </si>
  <si>
    <t>専任職員１人当たり人件費(t)／(r)</t>
    <rPh sb="0" eb="2">
      <t>センニン</t>
    </rPh>
    <rPh sb="2" eb="4">
      <t>ショクイン</t>
    </rPh>
    <rPh sb="6" eb="7">
      <t>ア</t>
    </rPh>
    <rPh sb="9" eb="12">
      <t>ジンケンヒ</t>
    </rPh>
    <phoneticPr fontId="1"/>
  </si>
  <si>
    <t>１４．「生徒１人当たり経費支出」</t>
    <rPh sb="4" eb="6">
      <t>セイト</t>
    </rPh>
    <rPh sb="8" eb="9">
      <t>ア</t>
    </rPh>
    <phoneticPr fontId="1"/>
  </si>
  <si>
    <t>生徒１人当たり経費支出(m+u)／(k)</t>
    <rPh sb="0" eb="2">
      <t>セイト</t>
    </rPh>
    <rPh sb="4" eb="5">
      <t>ア</t>
    </rPh>
    <rPh sb="7" eb="9">
      <t>ケイヒ</t>
    </rPh>
    <rPh sb="9" eb="11">
      <t>シシュツ</t>
    </rPh>
    <phoneticPr fontId="1"/>
  </si>
  <si>
    <t>10.専任教員１人当たり生徒数</t>
  </si>
  <si>
    <t>10.専任職員１人当たり生徒数</t>
  </si>
  <si>
    <t>13.専任教員１人当たり人件費（百万円）</t>
  </si>
  <si>
    <t>13.専任職員１人当たり人件費（百万円）</t>
  </si>
  <si>
    <t>14.生徒１人当たり経費支出（千円）</t>
  </si>
  <si>
    <t>専任教員１人当たり生徒数</t>
    <rPh sb="0" eb="2">
      <t>センニン</t>
    </rPh>
    <rPh sb="2" eb="4">
      <t>キョウイン</t>
    </rPh>
    <rPh sb="5" eb="6">
      <t>ニン</t>
    </rPh>
    <rPh sb="6" eb="7">
      <t>ア</t>
    </rPh>
    <rPh sb="9" eb="12">
      <t>セイトスウ</t>
    </rPh>
    <phoneticPr fontId="45"/>
  </si>
  <si>
    <t>専任職員１人当たり生徒数</t>
    <rPh sb="0" eb="2">
      <t>センニン</t>
    </rPh>
    <rPh sb="2" eb="4">
      <t>ショクイン</t>
    </rPh>
    <rPh sb="5" eb="6">
      <t>ニン</t>
    </rPh>
    <rPh sb="6" eb="7">
      <t>ア</t>
    </rPh>
    <rPh sb="9" eb="12">
      <t>セイトスウ</t>
    </rPh>
    <phoneticPr fontId="45"/>
  </si>
  <si>
    <t>専任教員１人当たり人件費</t>
    <rPh sb="0" eb="2">
      <t>センニン</t>
    </rPh>
    <rPh sb="2" eb="4">
      <t>キョウイン</t>
    </rPh>
    <rPh sb="5" eb="6">
      <t>ニン</t>
    </rPh>
    <rPh sb="6" eb="7">
      <t>ア</t>
    </rPh>
    <rPh sb="9" eb="12">
      <t>ジンケンヒ</t>
    </rPh>
    <phoneticPr fontId="45"/>
  </si>
  <si>
    <t>専任職員１人当たり人件費</t>
    <rPh sb="0" eb="2">
      <t>センニン</t>
    </rPh>
    <rPh sb="2" eb="4">
      <t>ショクイン</t>
    </rPh>
    <rPh sb="5" eb="6">
      <t>ニン</t>
    </rPh>
    <rPh sb="6" eb="7">
      <t>ア</t>
    </rPh>
    <rPh sb="9" eb="12">
      <t>ジンケンヒ</t>
    </rPh>
    <phoneticPr fontId="45"/>
  </si>
  <si>
    <t>生徒１人当たり経費支出</t>
    <rPh sb="0" eb="2">
      <t>セイト</t>
    </rPh>
    <rPh sb="3" eb="4">
      <t>ニン</t>
    </rPh>
    <rPh sb="4" eb="5">
      <t>ア</t>
    </rPh>
    <rPh sb="7" eb="9">
      <t>ケイヒ</t>
    </rPh>
    <rPh sb="9" eb="11">
      <t>シシュツ</t>
    </rPh>
    <phoneticPr fontId="45"/>
  </si>
  <si>
    <r>
      <t>　・「（参考）相対評価1upの数値」欄では、</t>
    </r>
    <r>
      <rPr>
        <sz val="11"/>
        <rFont val="ＭＳ Ｐゴシック"/>
        <family val="3"/>
        <charset val="128"/>
        <scheme val="minor"/>
      </rPr>
      <t>相対評価で１段上の階位となるための数値を表示しています。</t>
    </r>
    <rPh sb="15" eb="17">
      <t>スウチ</t>
    </rPh>
    <rPh sb="29" eb="30">
      <t>ウエ</t>
    </rPh>
    <rPh sb="39" eb="41">
      <t>スウチ</t>
    </rPh>
    <rPh sb="41" eb="42">
      <t>ヒクネ</t>
    </rPh>
    <phoneticPr fontId="45"/>
  </si>
  <si>
    <t xml:space="preserve">合格者数に対し、他校に流出せずに自校に入学した生徒数の割合を示した比率です。
ここでは比率が高い方を高評価としています。
</t>
    <rPh sb="3" eb="4">
      <t>スウ</t>
    </rPh>
    <rPh sb="5" eb="6">
      <t>タイ</t>
    </rPh>
    <rPh sb="23" eb="25">
      <t>セイト</t>
    </rPh>
    <rPh sb="25" eb="26">
      <t>スウ</t>
    </rPh>
    <rPh sb="30" eb="31">
      <t>シメ</t>
    </rPh>
    <phoneticPr fontId="1"/>
  </si>
  <si>
    <t>収容定員に対する在籍者数の割合を示した比率です。
一般には100％に近づくほど良いと考えられます。この数値が特に低い状況が続く場合には、生徒等募集状況が悪化している場合があるため注意する必要があります。</t>
    <rPh sb="0" eb="2">
      <t>シュウヨウ</t>
    </rPh>
    <rPh sb="2" eb="4">
      <t>テイイン</t>
    </rPh>
    <rPh sb="5" eb="6">
      <t>タイ</t>
    </rPh>
    <rPh sb="8" eb="11">
      <t>ザイセキシャ</t>
    </rPh>
    <rPh sb="11" eb="12">
      <t>スウ</t>
    </rPh>
    <rPh sb="13" eb="15">
      <t>ワリアイ</t>
    </rPh>
    <rPh sb="16" eb="17">
      <t>シメ</t>
    </rPh>
    <rPh sb="19" eb="21">
      <t>ヒリツ</t>
    </rPh>
    <phoneticPr fontId="1"/>
  </si>
  <si>
    <t>専任教員１人当たり生徒数（人）</t>
    <rPh sb="0" eb="2">
      <t>センニン</t>
    </rPh>
    <rPh sb="2" eb="4">
      <t>キョウイン</t>
    </rPh>
    <rPh sb="5" eb="6">
      <t>ニン</t>
    </rPh>
    <rPh sb="6" eb="7">
      <t>ア</t>
    </rPh>
    <rPh sb="9" eb="12">
      <t>セイトスウ</t>
    </rPh>
    <rPh sb="13" eb="14">
      <t>ニン</t>
    </rPh>
    <phoneticPr fontId="45"/>
  </si>
  <si>
    <t>専任職員１人当たり生徒数（人）</t>
    <rPh sb="0" eb="2">
      <t>センニン</t>
    </rPh>
    <rPh sb="2" eb="4">
      <t>ショクイン</t>
    </rPh>
    <rPh sb="5" eb="6">
      <t>ニン</t>
    </rPh>
    <rPh sb="6" eb="7">
      <t>ア</t>
    </rPh>
    <rPh sb="9" eb="12">
      <t>セイトスウ</t>
    </rPh>
    <rPh sb="13" eb="14">
      <t>ニン</t>
    </rPh>
    <phoneticPr fontId="45"/>
  </si>
  <si>
    <r>
      <t>専任教員</t>
    </r>
    <r>
      <rPr>
        <sz val="6"/>
        <color theme="1"/>
        <rFont val="Yu Gothic"/>
        <family val="3"/>
        <charset val="128"/>
      </rPr>
      <t>１</t>
    </r>
    <r>
      <rPr>
        <sz val="6"/>
        <color theme="1"/>
        <rFont val="ＭＳ Ｐゴシック"/>
        <family val="3"/>
        <charset val="128"/>
      </rPr>
      <t>人当たり人件費（百万円）</t>
    </r>
    <rPh sb="0" eb="2">
      <t>センニン</t>
    </rPh>
    <rPh sb="2" eb="4">
      <t>キョウイン</t>
    </rPh>
    <rPh sb="5" eb="6">
      <t>ニン</t>
    </rPh>
    <rPh sb="6" eb="7">
      <t>ア</t>
    </rPh>
    <rPh sb="9" eb="12">
      <t>ジンケンヒ</t>
    </rPh>
    <rPh sb="13" eb="15">
      <t>ヒャクマン</t>
    </rPh>
    <rPh sb="15" eb="16">
      <t>エン</t>
    </rPh>
    <phoneticPr fontId="45"/>
  </si>
  <si>
    <r>
      <t>専任職員</t>
    </r>
    <r>
      <rPr>
        <sz val="6"/>
        <color theme="1"/>
        <rFont val="Yu Gothic"/>
        <family val="3"/>
        <charset val="128"/>
      </rPr>
      <t>１</t>
    </r>
    <r>
      <rPr>
        <sz val="6"/>
        <color theme="1"/>
        <rFont val="ＭＳ Ｐゴシック"/>
        <family val="3"/>
        <charset val="128"/>
      </rPr>
      <t>人当たり人件費（百万円）</t>
    </r>
    <rPh sb="0" eb="2">
      <t>センニン</t>
    </rPh>
    <rPh sb="2" eb="4">
      <t>ショクイン</t>
    </rPh>
    <rPh sb="5" eb="6">
      <t>ニン</t>
    </rPh>
    <rPh sb="6" eb="7">
      <t>ア</t>
    </rPh>
    <rPh sb="9" eb="12">
      <t>ジンケンヒ</t>
    </rPh>
    <rPh sb="13" eb="15">
      <t>ヒャクマン</t>
    </rPh>
    <rPh sb="15" eb="16">
      <t>エン</t>
    </rPh>
    <phoneticPr fontId="45"/>
  </si>
  <si>
    <r>
      <t>生徒</t>
    </r>
    <r>
      <rPr>
        <sz val="6"/>
        <color theme="1"/>
        <rFont val="Yu Gothic"/>
        <family val="3"/>
        <charset val="128"/>
      </rPr>
      <t>１</t>
    </r>
    <r>
      <rPr>
        <sz val="6"/>
        <color theme="1"/>
        <rFont val="ＭＳ Ｐゴシック"/>
        <family val="3"/>
        <charset val="128"/>
      </rPr>
      <t>人当たり経費支出（千円）</t>
    </r>
    <rPh sb="0" eb="2">
      <t>セイト</t>
    </rPh>
    <rPh sb="3" eb="4">
      <t>ニン</t>
    </rPh>
    <rPh sb="4" eb="5">
      <t>ア</t>
    </rPh>
    <rPh sb="7" eb="9">
      <t>ケイヒ</t>
    </rPh>
    <rPh sb="9" eb="11">
      <t>シシュツ</t>
    </rPh>
    <rPh sb="12" eb="13">
      <t>セン</t>
    </rPh>
    <rPh sb="13" eb="14">
      <t>エン</t>
    </rPh>
    <phoneticPr fontId="45"/>
  </si>
  <si>
    <r>
      <t>専任職員</t>
    </r>
    <r>
      <rPr>
        <sz val="8"/>
        <color theme="1"/>
        <rFont val="Yu Gothic"/>
        <family val="3"/>
        <charset val="128"/>
      </rPr>
      <t>１</t>
    </r>
    <r>
      <rPr>
        <sz val="8"/>
        <color theme="1"/>
        <rFont val="ＭＳ Ｐゴシック"/>
        <family val="3"/>
        <charset val="128"/>
      </rPr>
      <t>人当たり人件費</t>
    </r>
    <rPh sb="0" eb="2">
      <t>センニン</t>
    </rPh>
    <rPh sb="2" eb="4">
      <t>ショクイン</t>
    </rPh>
    <rPh sb="5" eb="6">
      <t>ニン</t>
    </rPh>
    <rPh sb="6" eb="7">
      <t>ア</t>
    </rPh>
    <rPh sb="9" eb="12">
      <t>ジンケンヒ</t>
    </rPh>
    <phoneticPr fontId="45"/>
  </si>
  <si>
    <r>
      <t>生徒</t>
    </r>
    <r>
      <rPr>
        <sz val="8"/>
        <color theme="1"/>
        <rFont val="Yu Gothic"/>
        <family val="3"/>
        <charset val="128"/>
      </rPr>
      <t>１</t>
    </r>
    <r>
      <rPr>
        <sz val="8"/>
        <color theme="1"/>
        <rFont val="ＭＳ Ｐゴシック"/>
        <family val="3"/>
        <charset val="128"/>
      </rPr>
      <t>人当たり経費支出</t>
    </r>
    <rPh sb="0" eb="2">
      <t>セイト</t>
    </rPh>
    <rPh sb="3" eb="4">
      <t>ニン</t>
    </rPh>
    <rPh sb="4" eb="5">
      <t>ア</t>
    </rPh>
    <rPh sb="7" eb="9">
      <t>ケイヒ</t>
    </rPh>
    <rPh sb="9" eb="11">
      <t>シシュツ</t>
    </rPh>
    <phoneticPr fontId="45"/>
  </si>
  <si>
    <t>専任職員１人当たり生徒数</t>
    <rPh sb="0" eb="2">
      <t>センニン</t>
    </rPh>
    <rPh sb="2" eb="4">
      <t>ショクイン</t>
    </rPh>
    <rPh sb="5" eb="6">
      <t>ニン</t>
    </rPh>
    <rPh sb="6" eb="7">
      <t>ア</t>
    </rPh>
    <rPh sb="9" eb="11">
      <t>セイト</t>
    </rPh>
    <rPh sb="11" eb="12">
      <t>スウ</t>
    </rPh>
    <phoneticPr fontId="45"/>
  </si>
  <si>
    <t>10．専任教員１人当たり生徒数  12．専任職員１人当たり生徒数</t>
    <rPh sb="12" eb="14">
      <t>セイト</t>
    </rPh>
    <rPh sb="20" eb="22">
      <t>センニン</t>
    </rPh>
    <rPh sb="22" eb="24">
      <t>ショクイン</t>
    </rPh>
    <rPh sb="25" eb="26">
      <t>ニン</t>
    </rPh>
    <rPh sb="26" eb="27">
      <t>ア</t>
    </rPh>
    <rPh sb="29" eb="31">
      <t>セイト</t>
    </rPh>
    <rPh sb="31" eb="32">
      <t>スウ</t>
    </rPh>
    <phoneticPr fontId="45"/>
  </si>
  <si>
    <t>14．専任教員１人当たり人件費　15．専任職員１人当たり人件費</t>
    <rPh sb="3" eb="5">
      <t>センニン</t>
    </rPh>
    <rPh sb="5" eb="7">
      <t>キョウイン</t>
    </rPh>
    <rPh sb="8" eb="9">
      <t>ニン</t>
    </rPh>
    <rPh sb="9" eb="10">
      <t>ア</t>
    </rPh>
    <rPh sb="12" eb="15">
      <t>ジンケンヒ</t>
    </rPh>
    <rPh sb="19" eb="21">
      <t>センニン</t>
    </rPh>
    <rPh sb="21" eb="23">
      <t>ショクイン</t>
    </rPh>
    <rPh sb="24" eb="25">
      <t>ニン</t>
    </rPh>
    <rPh sb="25" eb="26">
      <t>ア</t>
    </rPh>
    <rPh sb="28" eb="31">
      <t>ジンケンヒ</t>
    </rPh>
    <phoneticPr fontId="45"/>
  </si>
  <si>
    <t>16．生徒１人当たり経費支出</t>
    <rPh sb="3" eb="5">
      <t>セイト</t>
    </rPh>
    <rPh sb="6" eb="7">
      <t>ニン</t>
    </rPh>
    <rPh sb="7" eb="8">
      <t>ア</t>
    </rPh>
    <rPh sb="10" eb="12">
      <t>ケイヒ</t>
    </rPh>
    <rPh sb="12" eb="14">
      <t>シシュツ</t>
    </rPh>
    <phoneticPr fontId="45"/>
  </si>
  <si>
    <t>相対評価</t>
    <phoneticPr fontId="1"/>
  </si>
  <si>
    <t>専任教員１人当たり生徒数</t>
  </si>
  <si>
    <t>専任教員１人当たり生徒数</t>
    <phoneticPr fontId="45"/>
  </si>
  <si>
    <t>系統種別【財務】</t>
    <rPh sb="0" eb="2">
      <t>ケイトウ</t>
    </rPh>
    <rPh sb="2" eb="4">
      <t>シュベツ</t>
    </rPh>
    <phoneticPr fontId="45"/>
  </si>
  <si>
    <t>系統種別【財務】</t>
    <rPh sb="0" eb="2">
      <t>ケイトウ</t>
    </rPh>
    <rPh sb="2" eb="4">
      <t>シュベツ</t>
    </rPh>
    <phoneticPr fontId="1"/>
  </si>
  <si>
    <t>系統種別【財務】を選択してください→</t>
    <rPh sb="0" eb="2">
      <t>ケイトウ</t>
    </rPh>
    <rPh sb="2" eb="4">
      <t>シュベツ</t>
    </rPh>
    <rPh sb="8" eb="9">
      <t>ジンメイ</t>
    </rPh>
    <rPh sb="9" eb="11">
      <t>センタク</t>
    </rPh>
    <phoneticPr fontId="45"/>
  </si>
  <si>
    <r>
      <t xml:space="preserve">相対評価
</t>
    </r>
    <r>
      <rPr>
        <sz val="8"/>
        <color theme="1"/>
        <rFont val="ＭＳ ゴシック"/>
        <family val="3"/>
        <charset val="128"/>
      </rPr>
      <t>（人）</t>
    </r>
    <phoneticPr fontId="1"/>
  </si>
  <si>
    <t>入学状況集計学校数</t>
    <rPh sb="0" eb="2">
      <t>ニュウガク</t>
    </rPh>
    <rPh sb="2" eb="4">
      <t>ジョウキョウ</t>
    </rPh>
    <rPh sb="4" eb="6">
      <t>シュウケイ</t>
    </rPh>
    <rPh sb="6" eb="8">
      <t>ガッコウ</t>
    </rPh>
    <rPh sb="8" eb="9">
      <t>スウ</t>
    </rPh>
    <phoneticPr fontId="45"/>
  </si>
  <si>
    <t>入
学
状
況</t>
    <rPh sb="0" eb="1">
      <t>ハイ</t>
    </rPh>
    <rPh sb="4" eb="5">
      <t>ジョウ</t>
    </rPh>
    <phoneticPr fontId="45"/>
  </si>
  <si>
    <t>愛  媛</t>
    <phoneticPr fontId="1"/>
  </si>
  <si>
    <t>香  川</t>
    <phoneticPr fontId="1"/>
  </si>
  <si>
    <t>　※高等学校法人には中等教育学校法人2法人が含まれる。</t>
    <rPh sb="2" eb="4">
      <t>コウトウ</t>
    </rPh>
    <rPh sb="4" eb="6">
      <t>ガッコウ</t>
    </rPh>
    <rPh sb="10" eb="14">
      <t>チュウトウキョウイク</t>
    </rPh>
    <rPh sb="14" eb="16">
      <t>ガッコウ</t>
    </rPh>
    <rPh sb="16" eb="18">
      <t>ホウジン</t>
    </rPh>
    <rPh sb="19" eb="21">
      <t>ホウジン</t>
    </rPh>
    <rPh sb="22" eb="23">
      <t>フク</t>
    </rPh>
    <phoneticPr fontId="45"/>
  </si>
  <si>
    <t>※高等学校法人には中等教育学校法人2法人が含まれる。</t>
  </si>
  <si>
    <t>※高等学校法人には中等教育学校法人2法人が含まれる。</t>
    <rPh sb="1" eb="3">
      <t>コウトウ</t>
    </rPh>
    <rPh sb="3" eb="5">
      <t>ガッコウ</t>
    </rPh>
    <rPh sb="9" eb="13">
      <t>チュウトウキョウイク</t>
    </rPh>
    <rPh sb="13" eb="15">
      <t>ガッコウ</t>
    </rPh>
    <rPh sb="15" eb="17">
      <t>ホウジン</t>
    </rPh>
    <rPh sb="18" eb="20">
      <t>ホウジン</t>
    </rPh>
    <rPh sb="21" eb="22">
      <t>フク</t>
    </rPh>
    <phoneticPr fontId="45"/>
  </si>
  <si>
    <t>系統種別【人数】</t>
    <rPh sb="0" eb="2">
      <t>ケイトウ</t>
    </rPh>
    <rPh sb="2" eb="4">
      <t>シュベツ</t>
    </rPh>
    <rPh sb="5" eb="7">
      <t>ニンズウ</t>
    </rPh>
    <phoneticPr fontId="45"/>
  </si>
  <si>
    <t>系統種別【人数】を選択してください→</t>
    <rPh sb="0" eb="2">
      <t>ケイトウ</t>
    </rPh>
    <rPh sb="2" eb="4">
      <t>シュベツ</t>
    </rPh>
    <rPh sb="5" eb="7">
      <t>ニンズウ</t>
    </rPh>
    <rPh sb="8" eb="9">
      <t>ジンメイ</t>
    </rPh>
    <rPh sb="9" eb="11">
      <t>センタク</t>
    </rPh>
    <phoneticPr fontId="45"/>
  </si>
  <si>
    <t>10%以上</t>
    <phoneticPr fontId="1"/>
  </si>
  <si>
    <t>5%以上</t>
    <phoneticPr fontId="1"/>
  </si>
  <si>
    <t>10%未満</t>
    <rPh sb="3" eb="5">
      <t>ミマン</t>
    </rPh>
    <phoneticPr fontId="1"/>
  </si>
  <si>
    <t>-5%未満</t>
    <rPh sb="3" eb="5">
      <t>ミマン</t>
    </rPh>
    <phoneticPr fontId="1"/>
  </si>
  <si>
    <t>5%未満</t>
    <phoneticPr fontId="1"/>
  </si>
  <si>
    <t>-10%未満</t>
    <rPh sb="4" eb="6">
      <t>ミマン</t>
    </rPh>
    <phoneticPr fontId="1"/>
  </si>
  <si>
    <t>-5%以下</t>
    <rPh sb="3" eb="5">
      <t>イカ</t>
    </rPh>
    <phoneticPr fontId="1"/>
  </si>
  <si>
    <t>-10%以下</t>
    <phoneticPr fontId="1"/>
  </si>
  <si>
    <t>○</t>
  </si>
  <si>
    <t>-</t>
  </si>
  <si>
    <t>-</t>
    <phoneticPr fontId="45"/>
  </si>
  <si>
    <r>
      <t>　※本シートにない項目の目標値や階層の刻み等に変更を加えたい場合は、</t>
    </r>
    <r>
      <rPr>
        <u/>
        <sz val="11"/>
        <rFont val="ＭＳ Ｐゴシック"/>
        <family val="3"/>
        <charset val="128"/>
        <scheme val="minor"/>
      </rPr>
      <t>絶対評価シート（非表示になっています）</t>
    </r>
    <r>
      <rPr>
        <sz val="11"/>
        <rFont val="ＭＳ Ｐゴシック"/>
        <family val="3"/>
        <charset val="128"/>
        <scheme val="minor"/>
      </rPr>
      <t>を表示のうえ編集してください。</t>
    </r>
  </si>
  <si>
    <t>外部負債超過額対教育活動資金収支差額比（年）</t>
    <phoneticPr fontId="1"/>
  </si>
  <si>
    <t>自己診断チェックリスト（エクセル版）について</t>
    <phoneticPr fontId="45"/>
  </si>
  <si>
    <t>自己診断チェックリスト（エクセル版）の入力方法</t>
    <phoneticPr fontId="45"/>
  </si>
  <si>
    <t>山  口</t>
    <phoneticPr fontId="45"/>
  </si>
  <si>
    <t>香  川</t>
    <phoneticPr fontId="45"/>
  </si>
  <si>
    <t>「入力方法」、「法人入力シート」、「学校入力シート」、「目標値入力シート」は入力補助用のシートです。</t>
    <rPh sb="1" eb="3">
      <t>ニュウリョク</t>
    </rPh>
    <rPh sb="3" eb="5">
      <t>ホウホウ</t>
    </rPh>
    <rPh sb="8" eb="10">
      <t>ホウジン</t>
    </rPh>
    <rPh sb="10" eb="12">
      <t>ニュウリョク</t>
    </rPh>
    <rPh sb="18" eb="20">
      <t>ガッコウ</t>
    </rPh>
    <rPh sb="20" eb="22">
      <t>ニュウリョク</t>
    </rPh>
    <rPh sb="30" eb="31">
      <t>アタイ</t>
    </rPh>
    <rPh sb="38" eb="40">
      <t>ニュウリョク</t>
    </rPh>
    <rPh sb="40" eb="43">
      <t>ホジョヨウ</t>
    </rPh>
    <phoneticPr fontId="45"/>
  </si>
  <si>
    <t xml:space="preserve"> その他上記以外の収入（教育活動）</t>
    <phoneticPr fontId="1"/>
  </si>
  <si>
    <t>事業活動収支計算書においては、収入支出を教育活動、教育活動外、特別活動の３つに区分して、それぞれの区分における収支バランスが把握できる構造となっていますが、この比率はそのうち、臨時的な要素を除いた経常的な活動に関する部分に着目した比率です。
この比率がプラスで大きいほど経常的な収支は安定していることを示しますが、逆にこの比率がマイナスになる場合は、その要因が経常的なものか臨時的なものかを把握し、支出超過の状況が常態化していれば、学校法人の収支構造の見直しなどを含めた対応策を検討することが必要です。</t>
    <phoneticPr fontId="1"/>
  </si>
  <si>
    <t>教育活動資金収入に対する教育活動資金収支差額の割合を示し、学校法人における本業である「教育活動」でキャッシュフローが生み出せているかを測る比率です。
比率はプラスであることが望ましいですが、財務活動や収益事業といった「その他の活動」でキャッシュフローを生み出し、教育研究活動の原資としている場合もあり得るため、「その他の活動」の収支状況を併せて確認する必要があります。</t>
    <phoneticPr fontId="1"/>
  </si>
  <si>
    <t>※1)教育活動資金収入＝学納金収入＋手数料収入＋特別寄付金収入＋一般寄付金収入＋経常費等補助金収入＋付随事業収入＋雑収入</t>
    <rPh sb="43" eb="44">
      <t>トウ</t>
    </rPh>
    <phoneticPr fontId="1"/>
  </si>
  <si>
    <t>※2)教育活動資金支出＝人件費支出＋教育研究経費支出＋管理経費支出</t>
    <phoneticPr fontId="1"/>
  </si>
  <si>
    <t>事業活動収支計算書においては、収入支出を教育活動、教育活動外、特別活動の３つに区分して、それぞれの区分における収支バランスが把握できる構造となっていますが、この比率はそのうち、臨時的な要素を除いた経常的な活動に関する部分に着目した比率です。
この比率がプラスで大きいほど経常的な収支は安定していることを示しますが、逆にこの比率がマイナスになる場合は、その要因が経常的なものか臨時的なものかを把握し、支出超過の状況が常態化していれば、学校法人の収支構造の見直しなどを含めた対応策を検討することが必要です。</t>
    <rPh sb="239" eb="241">
      <t>ケントウ</t>
    </rPh>
    <phoneticPr fontId="1"/>
  </si>
  <si>
    <t>経常収入に対する人件費の割合を示した比率です。
人件費は学校における最大の支出要素であることから、この比率が特に高くなると経常収支の悪化に繋がる要因ともなります。教職員１人当たり人件費や学生等に対する教職員数等の教育条件等にも配慮しながら、各学校の実態に合った水準を維持する必要があります。</t>
    <phoneticPr fontId="1"/>
  </si>
  <si>
    <t>受験者数に対する合格者数の割合を示した比率です。
ここでは適正な競争が実施されたという観点から低い方を高評価としています。</t>
    <phoneticPr fontId="1"/>
  </si>
  <si>
    <t>学則に定められた入学定員に対する実際の入学者数の割合を示した比率です。
入学者の状況のみを対象としているこの比率は、年度ごとの状況を敏感に反映し、学校経営の将来を予測するうえで重要な比率となります。
なお、高等学校においては、学則上の入学定員を下回る募集定員を設定している場合があるため、100％を下回っていることが一概に生徒募集状況の悪化を示すものではない点に留意する必要があります。</t>
    <rPh sb="103" eb="105">
      <t>コウトウ</t>
    </rPh>
    <rPh sb="105" eb="107">
      <t>ガッコウ</t>
    </rPh>
    <phoneticPr fontId="1"/>
  </si>
  <si>
    <t>専任教員数に対する非常勤教員数の割合を示した比率です。
学科・コース構成と専任教員の数にもよりますが、教育内容や財務状態を勘案して、非常勤教員数の割合を考えることが大切です。ここでは非常勤教員数の割合が高いほうが支出が少ないとして、財務的な観点から高い評価としています。</t>
    <phoneticPr fontId="1"/>
  </si>
  <si>
    <t>専任教員数に対する専任職員数の割合をを示した比率です。
組織のあり方や業務のアウトソーシングの考え方にもよりますが、ここでは職員数が少ないほうが効率的に業務を行っているという観点から、値が少ないほうが高い評価としています。</t>
    <phoneticPr fontId="1"/>
  </si>
  <si>
    <r>
      <t>本務教員給（または本務職員給）の額を専任教員数（または専任職員数）で除し、専任教員（専任職員）１人当たりの人件費支出を示したものです。この数値は平均値となるため、分析に当たっては、実際の給与額だけではなく年齢構成や本俸・手当の詳細等にも注意する必要があります。</t>
    </r>
    <r>
      <rPr>
        <b/>
        <sz val="16"/>
        <color theme="1"/>
        <rFont val="ＭＳ ゴシック"/>
        <family val="3"/>
        <charset val="128"/>
      </rPr>
      <t xml:space="preserve">
</t>
    </r>
    <rPh sb="84" eb="85">
      <t>ア</t>
    </rPh>
    <phoneticPr fontId="1"/>
  </si>
  <si>
    <t>生徒１人当たりにかけるコストを表します。財務的な観点では支出を抑えることが望ましいですが、低すぎる場合には教育条件の悪化や、生徒に対する十分な支援が実現できない恐れがあるため、注意が必要です。</t>
    <rPh sb="3" eb="4">
      <t>ニン</t>
    </rPh>
    <rPh sb="4" eb="5">
      <t>ア</t>
    </rPh>
    <rPh sb="15" eb="16">
      <t>アラワ</t>
    </rPh>
    <rPh sb="20" eb="23">
      <t>ザイムテキ</t>
    </rPh>
    <rPh sb="24" eb="26">
      <t>カンテン</t>
    </rPh>
    <rPh sb="28" eb="30">
      <t>シシュツ</t>
    </rPh>
    <rPh sb="31" eb="32">
      <t>オサ</t>
    </rPh>
    <rPh sb="37" eb="38">
      <t>ノゾ</t>
    </rPh>
    <rPh sb="45" eb="46">
      <t>ヒク</t>
    </rPh>
    <rPh sb="49" eb="51">
      <t>バアイ</t>
    </rPh>
    <rPh sb="53" eb="55">
      <t>キョウイク</t>
    </rPh>
    <rPh sb="55" eb="57">
      <t>ジョウケン</t>
    </rPh>
    <rPh sb="58" eb="60">
      <t>アッカ</t>
    </rPh>
    <rPh sb="65" eb="66">
      <t>タイ</t>
    </rPh>
    <rPh sb="68" eb="70">
      <t>ジュウブン</t>
    </rPh>
    <rPh sb="71" eb="73">
      <t>シエン</t>
    </rPh>
    <rPh sb="74" eb="76">
      <t>ジツゲン</t>
    </rPh>
    <rPh sb="80" eb="81">
      <t>オソ</t>
    </rPh>
    <rPh sb="88" eb="90">
      <t>チュウイ</t>
    </rPh>
    <rPh sb="91" eb="93">
      <t>ヒツヨウ</t>
    </rPh>
    <phoneticPr fontId="1"/>
  </si>
  <si>
    <t>※小数点以下8桁までの数値を表示上調整している。</t>
    <rPh sb="1" eb="4">
      <t>ショウスウテン</t>
    </rPh>
    <rPh sb="4" eb="6">
      <t>イカ</t>
    </rPh>
    <rPh sb="7" eb="8">
      <t>ケタ</t>
    </rPh>
    <rPh sb="11" eb="13">
      <t>スウチ</t>
    </rPh>
    <rPh sb="14" eb="16">
      <t>ヒョウジ</t>
    </rPh>
    <rPh sb="16" eb="17">
      <t>ジョウ</t>
    </rPh>
    <rPh sb="17" eb="19">
      <t>チョウセイ</t>
    </rPh>
    <phoneticPr fontId="1"/>
  </si>
  <si>
    <t>※小数点以下8桁までの数値を表示上調整している。</t>
    <phoneticPr fontId="1"/>
  </si>
  <si>
    <t xml:space="preserve">   特別寄付金収入（教育活動）</t>
    <rPh sb="8" eb="10">
      <t>シュウニュウ</t>
    </rPh>
    <phoneticPr fontId="1"/>
  </si>
  <si>
    <t xml:space="preserve">   一般寄付金収入（教育活動）</t>
    <phoneticPr fontId="1"/>
  </si>
  <si>
    <t xml:space="preserve"> 教育活動収入計</t>
    <rPh sb="1" eb="3">
      <t>キョウイク</t>
    </rPh>
    <rPh sb="3" eb="5">
      <t>カツドウ</t>
    </rPh>
    <rPh sb="5" eb="7">
      <t>シュウニュウ</t>
    </rPh>
    <rPh sb="7" eb="8">
      <t>ケイ</t>
    </rPh>
    <phoneticPr fontId="45"/>
  </si>
  <si>
    <t xml:space="preserve"> 教育活動外収入計</t>
    <rPh sb="1" eb="3">
      <t>キョウイク</t>
    </rPh>
    <rPh sb="3" eb="5">
      <t>カツドウ</t>
    </rPh>
    <rPh sb="5" eb="6">
      <t>ガイ</t>
    </rPh>
    <rPh sb="6" eb="8">
      <t>シュウニュウ</t>
    </rPh>
    <rPh sb="8" eb="9">
      <t>ケイ</t>
    </rPh>
    <phoneticPr fontId="45"/>
  </si>
  <si>
    <t xml:space="preserve"> 教育活動支出計</t>
    <rPh sb="1" eb="3">
      <t>キョウイク</t>
    </rPh>
    <rPh sb="3" eb="5">
      <t>カツドウ</t>
    </rPh>
    <rPh sb="5" eb="7">
      <t>シシュツ</t>
    </rPh>
    <rPh sb="7" eb="8">
      <t>ケイ</t>
    </rPh>
    <phoneticPr fontId="45"/>
  </si>
  <si>
    <t xml:space="preserve"> 教育活動外支出計</t>
    <rPh sb="1" eb="3">
      <t>キョウイク</t>
    </rPh>
    <rPh sb="3" eb="5">
      <t>カツドウ</t>
    </rPh>
    <rPh sb="5" eb="6">
      <t>ガイ</t>
    </rPh>
    <rPh sb="6" eb="8">
      <t>シシュツ</t>
    </rPh>
    <rPh sb="8" eb="9">
      <t>ケイ</t>
    </rPh>
    <phoneticPr fontId="45"/>
  </si>
  <si>
    <t>経常収入（教育活動収入計＋教育活動外収入計）</t>
    <rPh sb="20" eb="21">
      <t>ケイ</t>
    </rPh>
    <phoneticPr fontId="45"/>
  </si>
  <si>
    <t>経常支出（教育活動支出計＋教育活動外支出計）</t>
  </si>
  <si>
    <t>　・「専任教員１人当たり人件費」「専任職員１人当たり人件費」「生徒１人当たり教育研究経費支出」「生徒１人当たり管理経費支出」欄では、円単位まで入力してください。
　　「専任教員１人当たり人件費」「専任職員１人当たり人件費」は百万円単位、「生徒１人当たり教育研究経費支出」「生徒１人当たり管理経費支出」は千円単位で表示します。</t>
    <rPh sb="3" eb="5">
      <t>センニン</t>
    </rPh>
    <rPh sb="5" eb="7">
      <t>キョウイン</t>
    </rPh>
    <rPh sb="8" eb="9">
      <t>ニン</t>
    </rPh>
    <rPh sb="9" eb="10">
      <t>ア</t>
    </rPh>
    <rPh sb="12" eb="15">
      <t>ジンケンヒ</t>
    </rPh>
    <rPh sb="31" eb="33">
      <t>セイト</t>
    </rPh>
    <rPh sb="48" eb="50">
      <t>セイト</t>
    </rPh>
    <rPh sb="151" eb="155">
      <t>センエンタンイ</t>
    </rPh>
    <phoneticPr fontId="45"/>
  </si>
  <si>
    <t>理事・監事・評議員に対し、その職務に必要とされる研修や情報提供を行っている</t>
    <rPh sb="10" eb="11">
      <t>タイ</t>
    </rPh>
    <rPh sb="15" eb="17">
      <t>ショクム</t>
    </rPh>
    <rPh sb="18" eb="20">
      <t>ヒツヨウ</t>
    </rPh>
    <rPh sb="24" eb="26">
      <t>ケンシュウ</t>
    </rPh>
    <rPh sb="27" eb="29">
      <t>ジョウホウ</t>
    </rPh>
    <rPh sb="29" eb="31">
      <t>テイキョウ</t>
    </rPh>
    <rPh sb="32" eb="33">
      <t>オコナ</t>
    </rPh>
    <phoneticPr fontId="45"/>
  </si>
  <si>
    <t>理事・監事・評議員が善管注意義務や損害賠償責任を負うことを十分に理解し、適切に職務を執行している
※大臣所轄学校法人等（注１）は、理事・監事・評議員に加え会計監査人も含めること</t>
    <phoneticPr fontId="45"/>
  </si>
  <si>
    <t>4.リスク管理体制・危機管理体制の構築</t>
    <rPh sb="5" eb="7">
      <t>カンリ</t>
    </rPh>
    <rPh sb="7" eb="9">
      <t>タイセイ</t>
    </rPh>
    <rPh sb="17" eb="19">
      <t>コウチク</t>
    </rPh>
    <phoneticPr fontId="45"/>
  </si>
  <si>
    <t>リスク管理体制や危機管理体制を整備するとともに、法人運営におけるリスクを定期的に洗い出し、それら体制の見直しや改善を行う機会を設けている</t>
    <rPh sb="48" eb="50">
      <t>タイセイ</t>
    </rPh>
    <phoneticPr fontId="45"/>
  </si>
  <si>
    <t>自然災害やサイバー攻撃等に対して、マニュアルや事業継続計画を策定するとともに、訓練や研修会等を実施している</t>
    <rPh sb="0" eb="2">
      <t>シゼン</t>
    </rPh>
    <rPh sb="2" eb="4">
      <t>サイガイ</t>
    </rPh>
    <rPh sb="9" eb="11">
      <t>コウゲキ</t>
    </rPh>
    <rPh sb="11" eb="12">
      <t>トウ</t>
    </rPh>
    <rPh sb="13" eb="14">
      <t>タイ</t>
    </rPh>
    <rPh sb="23" eb="25">
      <t>ジギョウ</t>
    </rPh>
    <rPh sb="25" eb="27">
      <t>ケイゾク</t>
    </rPh>
    <rPh sb="27" eb="29">
      <t>ケイカク</t>
    </rPh>
    <rPh sb="30" eb="32">
      <t>サクテイ</t>
    </rPh>
    <rPh sb="42" eb="45">
      <t>ケンシュウカイ</t>
    </rPh>
    <rPh sb="45" eb="46">
      <t>トウ</t>
    </rPh>
    <rPh sb="47" eb="49">
      <t>ジッシ</t>
    </rPh>
    <phoneticPr fontId="45"/>
  </si>
  <si>
    <t>倫理綱領、行動規範等を作成するとともに、その内容を周知するための研修等を実施し、ハラスメントの防止及びコンプライアンスに取り組んでいる</t>
    <rPh sb="0" eb="2">
      <t>リンリ</t>
    </rPh>
    <rPh sb="2" eb="4">
      <t>コウリョウ</t>
    </rPh>
    <rPh sb="5" eb="7">
      <t>コウドウ</t>
    </rPh>
    <rPh sb="7" eb="9">
      <t>キハン</t>
    </rPh>
    <rPh sb="9" eb="10">
      <t>トウ</t>
    </rPh>
    <rPh sb="11" eb="13">
      <t>サクセイ</t>
    </rPh>
    <rPh sb="47" eb="49">
      <t>ボウシ</t>
    </rPh>
    <rPh sb="49" eb="50">
      <t>オヨ</t>
    </rPh>
    <rPh sb="60" eb="61">
      <t>ト</t>
    </rPh>
    <rPh sb="62" eb="63">
      <t>ク</t>
    </rPh>
    <phoneticPr fontId="45"/>
  </si>
  <si>
    <t>評議員会が理事会の意思決定に関して適切なチェックを行うとともに、多様な観点から法人運営に対して提言を行うなど諮問機関として機能している</t>
    <phoneticPr fontId="3"/>
  </si>
  <si>
    <t>生徒募集の強化を図るとともに、募集結果の評価や次年度に向けた実施内容の見直しを行っている</t>
    <rPh sb="0" eb="2">
      <t>セイト</t>
    </rPh>
    <rPh sb="2" eb="4">
      <t>ボシュウ</t>
    </rPh>
    <rPh sb="5" eb="7">
      <t>キョウカ</t>
    </rPh>
    <rPh sb="8" eb="9">
      <t>ハカ</t>
    </rPh>
    <rPh sb="15" eb="17">
      <t>ボシュウ</t>
    </rPh>
    <rPh sb="17" eb="19">
      <t>ケッカ</t>
    </rPh>
    <rPh sb="20" eb="22">
      <t>ヒョウカ</t>
    </rPh>
    <rPh sb="23" eb="26">
      <t>ジネンド</t>
    </rPh>
    <rPh sb="27" eb="28">
      <t>ム</t>
    </rPh>
    <rPh sb="30" eb="34">
      <t>ジッシナイヨウ</t>
    </rPh>
    <rPh sb="35" eb="37">
      <t>ミナオ</t>
    </rPh>
    <rPh sb="39" eb="40">
      <t>オコナ</t>
    </rPh>
    <phoneticPr fontId="45"/>
  </si>
  <si>
    <t>「内部統制システム（注２）」が、学校法人の実情に応じて整備されている
※大臣所轄学校法人等は、「内部統制システム」が実際の業務運営に齟齬がないか確認し、必要に応じて改善ができる体制が整備されていることでチェック欄に「○」を付けること</t>
    <rPh sb="36" eb="38">
      <t>ダイジン</t>
    </rPh>
    <rPh sb="48" eb="52">
      <t>ナイブトウセイ</t>
    </rPh>
    <phoneticPr fontId="45"/>
  </si>
  <si>
    <t>寄付金・事業収入等の外部資金を獲得するための計画を立て、実行している</t>
    <rPh sb="0" eb="3">
      <t>キフキン</t>
    </rPh>
    <rPh sb="4" eb="6">
      <t>ジギョウ</t>
    </rPh>
    <rPh sb="6" eb="8">
      <t>シュウニュウ</t>
    </rPh>
    <rPh sb="8" eb="9">
      <t>トウ</t>
    </rPh>
    <rPh sb="10" eb="12">
      <t>ガイブ</t>
    </rPh>
    <rPh sb="12" eb="14">
      <t>シキン</t>
    </rPh>
    <rPh sb="15" eb="17">
      <t>カクトク</t>
    </rPh>
    <rPh sb="22" eb="24">
      <t>ケイカク</t>
    </rPh>
    <rPh sb="25" eb="26">
      <t>タ</t>
    </rPh>
    <rPh sb="28" eb="30">
      <t>ジッコウ</t>
    </rPh>
    <phoneticPr fontId="45"/>
  </si>
  <si>
    <t>奨学費について、財務状況を踏まえたメリハリのある配分を行うとともに、その効果を検証し、適切な管理を行っている。</t>
    <rPh sb="0" eb="2">
      <t>ショウガク</t>
    </rPh>
    <rPh sb="2" eb="3">
      <t>ヒ</t>
    </rPh>
    <rPh sb="13" eb="14">
      <t>フ</t>
    </rPh>
    <rPh sb="24" eb="26">
      <t>ハイブン</t>
    </rPh>
    <rPh sb="27" eb="28">
      <t>オコナ</t>
    </rPh>
    <rPh sb="43" eb="45">
      <t>テキセツ</t>
    </rPh>
    <rPh sb="46" eb="48">
      <t>カンリ</t>
    </rPh>
    <rPh sb="49" eb="50">
      <t>オコナ</t>
    </rPh>
    <phoneticPr fontId="45"/>
  </si>
  <si>
    <t>経営戦略・中長期計画等の達成状況を定期的に把握し、その結果に応じて必要な対策を講じる仕組みが構築されている</t>
    <phoneticPr fontId="45"/>
  </si>
  <si>
    <t>満足度調査など、定期的に生徒や保護者の意見を聴取し、改善が求められる事項に対して速やかに対応するなど生徒支援の充実に努めている</t>
    <rPh sb="0" eb="3">
      <t>マンゾクド</t>
    </rPh>
    <rPh sb="3" eb="5">
      <t>チョウサ</t>
    </rPh>
    <rPh sb="8" eb="11">
      <t>テイキテキ</t>
    </rPh>
    <rPh sb="12" eb="14">
      <t>セイト</t>
    </rPh>
    <rPh sb="15" eb="18">
      <t>ホゴシャ</t>
    </rPh>
    <rPh sb="19" eb="21">
      <t>イケン</t>
    </rPh>
    <rPh sb="22" eb="24">
      <t>チョウシュ</t>
    </rPh>
    <rPh sb="26" eb="28">
      <t>カイゼン</t>
    </rPh>
    <rPh sb="29" eb="30">
      <t>モト</t>
    </rPh>
    <rPh sb="34" eb="36">
      <t>ジコウ</t>
    </rPh>
    <rPh sb="37" eb="38">
      <t>タイ</t>
    </rPh>
    <rPh sb="40" eb="41">
      <t>スミ</t>
    </rPh>
    <rPh sb="44" eb="46">
      <t>タイオウ</t>
    </rPh>
    <rPh sb="50" eb="52">
      <t>セイト</t>
    </rPh>
    <rPh sb="52" eb="54">
      <t>シエン</t>
    </rPh>
    <rPh sb="55" eb="57">
      <t>ジュウジツ</t>
    </rPh>
    <rPh sb="58" eb="59">
      <t>ツト</t>
    </rPh>
    <phoneticPr fontId="45"/>
  </si>
  <si>
    <t>中長期計画が計画どおりに進まなかった場合の対応策（リスクシナリオ等）を作成している
※リスクシナリオについては私学事業団ホームページに掲載する『学校法人の経営改善等のためのハンドブック』を参照すること</t>
    <rPh sb="32" eb="33">
      <t>トウ</t>
    </rPh>
    <rPh sb="35" eb="37">
      <t>サクセイ</t>
    </rPh>
    <rPh sb="94" eb="96">
      <t>サンショウ</t>
    </rPh>
    <phoneticPr fontId="45"/>
  </si>
  <si>
    <t>注１：私立学校法第百四十三条に該当する、文部科学大臣が所轄庁である学校法人及びそれ以外の学校法人で、以下に定める基準
　　　をいずれも満たすものをいう。
　　　（１）事業活動及び収益事業による経常的な収入の額10億円又は負債20億円以上
　　　（２）３以上の都道府県に学校を設置している、又は広域通信制高等学校を設置している</t>
    <rPh sb="0" eb="1">
      <t>チュウ</t>
    </rPh>
    <rPh sb="144" eb="145">
      <t>マタ</t>
    </rPh>
    <phoneticPr fontId="1"/>
  </si>
  <si>
    <t>生徒自身が将来への展望を持って主体的にキャリア選択をできるような進路指導を行っている</t>
    <rPh sb="0" eb="2">
      <t>セイト</t>
    </rPh>
    <rPh sb="2" eb="4">
      <t>ジシン</t>
    </rPh>
    <rPh sb="5" eb="7">
      <t>ショウライ</t>
    </rPh>
    <rPh sb="9" eb="11">
      <t>テンボウ</t>
    </rPh>
    <rPh sb="12" eb="13">
      <t>モ</t>
    </rPh>
    <rPh sb="15" eb="18">
      <t>シュタイテキ</t>
    </rPh>
    <rPh sb="23" eb="25">
      <t>センタク</t>
    </rPh>
    <rPh sb="32" eb="34">
      <t>シンロ</t>
    </rPh>
    <rPh sb="34" eb="36">
      <t>シドウ</t>
    </rPh>
    <rPh sb="37" eb="38">
      <t>オコナ</t>
    </rPh>
    <phoneticPr fontId="45"/>
  </si>
  <si>
    <t>三つの方針（スクール・ポリシー）、生徒数、授業科目、授業の方法・内容や財務状況を、ホームページ等で一般に分かり易く公表している</t>
    <rPh sb="0" eb="1">
      <t>サン</t>
    </rPh>
    <rPh sb="3" eb="5">
      <t>ホウシン</t>
    </rPh>
    <rPh sb="17" eb="19">
      <t>セイト</t>
    </rPh>
    <phoneticPr fontId="45"/>
  </si>
  <si>
    <t>注２：私立学校法第三十六条第三項第五号に規定する、理事の職務の執行が法令及び寄附行為に適合することを確保するための体
　　　制その他学校法人の業務の適正を確保するために必要なものとして文部科学省令で定める体制</t>
    <rPh sb="20" eb="22">
      <t>キテイ</t>
    </rPh>
    <phoneticPr fontId="1"/>
  </si>
  <si>
    <t>地域社会に貢献する高校として、地域や自治体、企業等との交流、連携を積極的に進めている</t>
    <phoneticPr fontId="45"/>
  </si>
  <si>
    <t>学生生徒等納付金と経常費等補助金の合計額に対する人件費の割合を示した比率です｡
高等学校等については、都道府県から相当規模の補助金が交付され、納付金の軽減が図られています。そのため、分母に経常費等補助金を加えた補正人件費依存率として評価することも有用です。
一般的に、この比率が100％を超えないことが経営上では好ましいです。ただし、系統並びに規模等によって、必ずしもこの範囲に収まらない場合もありますが、低い値であることが望ましいです｡</t>
    <phoneticPr fontId="1"/>
  </si>
  <si>
    <t>学校法人の経営を持続的かつ安定的に継続するために必要となる運用資産の保有状況を表します。この比率では、長期的に必要となる資金需要の典型的なものとして、施設設備の取替更新と退職金支払に焦点を当てており、要積立額を有形固定資産の減価償却累計額、退職給与引当金、第2号基本金、第3号基本金の合計額としています。その一方で運用資産の内容は、学校法人ごとに特定資産の使途の指定状況が一様ではないことから、換金可能な金融資産、すなわち特定資産、有価証券（固定資産及び流動資産）、現金預金の合計額と幅広く捉えています。
そのため算定式の分子・分母に使途の異なる要素が混在することとなりますが、ここでは学校法人全体の財政状況の全体的な把握を主眼に置いており、個別目的に対応した資産の保有状況を測るものではありません。一般的には比率は高い方が望ましいですが、例えば学校法人の将来計画において部門の規模縮小や廃止等が予定されている場合には、その分の施設設備の取替更新等が不要となるため、算定式から不要分にかかる要素を除外して試算してみる等、この算定式から得られる結果のみに捉われず、各学校法人の状況に応じた試算を併用することも比率の活用のうえでは重要です。</t>
    <rPh sb="94" eb="95">
      <t>ア</t>
    </rPh>
    <phoneticPr fontId="1"/>
  </si>
  <si>
    <r>
      <t xml:space="preserve">相対評価
</t>
    </r>
    <r>
      <rPr>
        <sz val="8"/>
        <color theme="1"/>
        <rFont val="ＭＳ ゴシック"/>
        <family val="3"/>
        <charset val="128"/>
      </rPr>
      <t>（倍）</t>
    </r>
    <rPh sb="6" eb="7">
      <t>バイ</t>
    </rPh>
    <phoneticPr fontId="1"/>
  </si>
  <si>
    <r>
      <t xml:space="preserve">相対評価
</t>
    </r>
    <r>
      <rPr>
        <sz val="8"/>
        <color theme="1"/>
        <rFont val="ＭＳ ゴシック"/>
        <family val="3"/>
        <charset val="128"/>
      </rPr>
      <t>（百万円）</t>
    </r>
    <rPh sb="6" eb="9">
      <t>ヒャクマンエン</t>
    </rPh>
    <phoneticPr fontId="1"/>
  </si>
  <si>
    <r>
      <t xml:space="preserve">相対評価
</t>
    </r>
    <r>
      <rPr>
        <sz val="8"/>
        <color theme="1"/>
        <rFont val="ＭＳ ゴシック"/>
        <family val="3"/>
        <charset val="128"/>
      </rPr>
      <t>（千円）</t>
    </r>
    <phoneticPr fontId="1"/>
  </si>
  <si>
    <t>※合格率は100％、推薦割合は0％を第1階層とし、残りを9階層に分けている。</t>
    <rPh sb="1" eb="4">
      <t>ゴウカクリツ</t>
    </rPh>
    <rPh sb="10" eb="14">
      <t>スイセンワリアイ</t>
    </rPh>
    <rPh sb="18" eb="19">
      <t>ダイ</t>
    </rPh>
    <rPh sb="20" eb="22">
      <t>カイソウ</t>
    </rPh>
    <rPh sb="25" eb="26">
      <t>ノコ</t>
    </rPh>
    <rPh sb="29" eb="31">
      <t>カイソウ</t>
    </rPh>
    <rPh sb="32" eb="33">
      <t>ワ</t>
    </rPh>
    <phoneticPr fontId="1"/>
  </si>
  <si>
    <t>2年連続0%未満</t>
    <phoneticPr fontId="45"/>
  </si>
  <si>
    <t>直近年度0％未満</t>
    <phoneticPr fontId="45"/>
  </si>
  <si>
    <t>直近年度0％以上10％未満</t>
    <phoneticPr fontId="45"/>
  </si>
  <si>
    <t>直近年度10％以上</t>
    <phoneticPr fontId="45"/>
  </si>
  <si>
    <t>2年連続10%以上</t>
    <phoneticPr fontId="45"/>
  </si>
  <si>
    <t>2年連続55%未満</t>
    <phoneticPr fontId="45"/>
  </si>
  <si>
    <t>直近年度55％未満</t>
    <phoneticPr fontId="45"/>
  </si>
  <si>
    <t>直近年度55％以上65％未満</t>
    <phoneticPr fontId="45"/>
  </si>
  <si>
    <t>直近年度65％以上</t>
    <phoneticPr fontId="45"/>
  </si>
  <si>
    <t>2年連続65%以上</t>
    <phoneticPr fontId="45"/>
  </si>
  <si>
    <t>2年連続目標未達成</t>
    <phoneticPr fontId="45"/>
  </si>
  <si>
    <t>直近年度目標未達成</t>
    <phoneticPr fontId="45"/>
  </si>
  <si>
    <t>2年連続目標達成</t>
    <phoneticPr fontId="45"/>
  </si>
  <si>
    <t>直近年度10％未満</t>
    <phoneticPr fontId="45"/>
  </si>
  <si>
    <t>直近年度10％以上20％未満</t>
    <phoneticPr fontId="45"/>
  </si>
  <si>
    <t>直近年度20％以上</t>
    <phoneticPr fontId="45"/>
  </si>
  <si>
    <t>2年連続20%以上</t>
    <phoneticPr fontId="45"/>
  </si>
  <si>
    <t>2年連続100%未満</t>
    <phoneticPr fontId="45"/>
  </si>
  <si>
    <t>直近年度100％未満</t>
    <phoneticPr fontId="45"/>
  </si>
  <si>
    <t>直近年度100％以上</t>
    <phoneticPr fontId="45"/>
  </si>
  <si>
    <t>2年連続100%以上</t>
    <phoneticPr fontId="45"/>
  </si>
  <si>
    <t>2年連続3年未満</t>
    <phoneticPr fontId="45"/>
  </si>
  <si>
    <t>直近年度3年未満</t>
    <rPh sb="5" eb="6">
      <t>ネン</t>
    </rPh>
    <phoneticPr fontId="45"/>
  </si>
  <si>
    <t>直近年度3年以上</t>
    <rPh sb="0" eb="2">
      <t>チョッキン</t>
    </rPh>
    <rPh sb="2" eb="4">
      <t>ネンド</t>
    </rPh>
    <rPh sb="5" eb="8">
      <t>ネンイジョウ</t>
    </rPh>
    <phoneticPr fontId="45"/>
  </si>
  <si>
    <t>2年連続3年以上</t>
    <rPh sb="1" eb="2">
      <t>ネン</t>
    </rPh>
    <rPh sb="2" eb="4">
      <t>レンゾク</t>
    </rPh>
    <rPh sb="5" eb="6">
      <t>ネン</t>
    </rPh>
    <rPh sb="6" eb="8">
      <t>イジョウ</t>
    </rPh>
    <phoneticPr fontId="45"/>
  </si>
  <si>
    <t>直近年度100%以上200%未満</t>
    <rPh sb="0" eb="2">
      <t>チョッキン</t>
    </rPh>
    <rPh sb="2" eb="4">
      <t>ネンド</t>
    </rPh>
    <rPh sb="8" eb="10">
      <t>イジョウ</t>
    </rPh>
    <rPh sb="14" eb="16">
      <t>ミマン</t>
    </rPh>
    <phoneticPr fontId="45"/>
  </si>
  <si>
    <t>直近年度200％以上</t>
    <phoneticPr fontId="45"/>
  </si>
  <si>
    <t>2年連続200%以上</t>
    <phoneticPr fontId="45"/>
  </si>
  <si>
    <t>2年連続10年超</t>
    <phoneticPr fontId="45"/>
  </si>
  <si>
    <t>直近年度10年超</t>
    <rPh sb="6" eb="7">
      <t>ネン</t>
    </rPh>
    <rPh sb="7" eb="8">
      <t>チョウ</t>
    </rPh>
    <phoneticPr fontId="45"/>
  </si>
  <si>
    <t>直近年度10年以内</t>
    <rPh sb="0" eb="2">
      <t>チョッキン</t>
    </rPh>
    <rPh sb="2" eb="4">
      <t>ネンド</t>
    </rPh>
    <rPh sb="6" eb="7">
      <t>ネン</t>
    </rPh>
    <rPh sb="7" eb="9">
      <t>イナイ</t>
    </rPh>
    <phoneticPr fontId="45"/>
  </si>
  <si>
    <t>2年連続10年以内</t>
    <rPh sb="1" eb="2">
      <t>ネン</t>
    </rPh>
    <rPh sb="2" eb="4">
      <t>レンゾク</t>
    </rPh>
    <rPh sb="6" eb="7">
      <t>ネン</t>
    </rPh>
    <rPh sb="7" eb="9">
      <t>イナイ</t>
    </rPh>
    <phoneticPr fontId="45"/>
  </si>
  <si>
    <t>直近年度0％以上10%未満</t>
    <phoneticPr fontId="45"/>
  </si>
  <si>
    <t>2年連続1.5倍未満</t>
    <rPh sb="1" eb="2">
      <t>ネン</t>
    </rPh>
    <rPh sb="2" eb="4">
      <t>レンゾク</t>
    </rPh>
    <rPh sb="7" eb="8">
      <t>バイ</t>
    </rPh>
    <rPh sb="8" eb="10">
      <t>ミマン</t>
    </rPh>
    <phoneticPr fontId="45"/>
  </si>
  <si>
    <t>直近年度1.5倍以上</t>
    <phoneticPr fontId="45"/>
  </si>
  <si>
    <t>2年連続1.5倍以上</t>
    <rPh sb="1" eb="2">
      <t>ネン</t>
    </rPh>
    <rPh sb="2" eb="4">
      <t>レンゾク</t>
    </rPh>
    <rPh sb="7" eb="8">
      <t>バイ</t>
    </rPh>
    <rPh sb="8" eb="10">
      <t>イジョウ</t>
    </rPh>
    <phoneticPr fontId="45"/>
  </si>
  <si>
    <t>2年連続3倍以上</t>
    <rPh sb="1" eb="2">
      <t>ネン</t>
    </rPh>
    <rPh sb="2" eb="4">
      <t>レンゾク</t>
    </rPh>
    <rPh sb="5" eb="6">
      <t>バイ</t>
    </rPh>
    <rPh sb="6" eb="8">
      <t>イジョウ</t>
    </rPh>
    <phoneticPr fontId="45"/>
  </si>
  <si>
    <t>直近年度目標達成</t>
    <phoneticPr fontId="45"/>
  </si>
  <si>
    <t>経常収入(教育活動収入計＋教育活動外収入計)</t>
    <rPh sb="0" eb="2">
      <t>ケイジョウ</t>
    </rPh>
    <rPh sb="2" eb="4">
      <t>シュウニュウ</t>
    </rPh>
    <rPh sb="5" eb="7">
      <t>キョウイク</t>
    </rPh>
    <rPh sb="7" eb="9">
      <t>カツドウ</t>
    </rPh>
    <rPh sb="9" eb="11">
      <t>シュウニュウ</t>
    </rPh>
    <rPh sb="11" eb="12">
      <t>ケイ</t>
    </rPh>
    <rPh sb="13" eb="15">
      <t>キョウイク</t>
    </rPh>
    <rPh sb="15" eb="17">
      <t>カツドウ</t>
    </rPh>
    <rPh sb="17" eb="18">
      <t>ガイ</t>
    </rPh>
    <rPh sb="18" eb="20">
      <t>シュウニュウ</t>
    </rPh>
    <rPh sb="20" eb="21">
      <t>ケイ</t>
    </rPh>
    <phoneticPr fontId="45"/>
  </si>
  <si>
    <t>経常支出(教育活動支出計＋教育活動外支出計)</t>
    <rPh sb="0" eb="2">
      <t>ケイジョウ</t>
    </rPh>
    <rPh sb="2" eb="4">
      <t>シシュツ</t>
    </rPh>
    <rPh sb="5" eb="7">
      <t>キョウイク</t>
    </rPh>
    <rPh sb="7" eb="9">
      <t>カツドウ</t>
    </rPh>
    <rPh sb="9" eb="11">
      <t>シシュツ</t>
    </rPh>
    <rPh sb="11" eb="12">
      <t>ケイ</t>
    </rPh>
    <rPh sb="13" eb="15">
      <t>キョウイク</t>
    </rPh>
    <rPh sb="15" eb="17">
      <t>カツドウ</t>
    </rPh>
    <rPh sb="17" eb="18">
      <t>ガイ</t>
    </rPh>
    <rPh sb="18" eb="20">
      <t>シシュツ</t>
    </rPh>
    <rPh sb="20" eb="21">
      <t>ケイ</t>
    </rPh>
    <phoneticPr fontId="45"/>
  </si>
  <si>
    <t xml:space="preserve"> 一年以内償還予定学校債</t>
    <rPh sb="1" eb="2">
      <t>イチ</t>
    </rPh>
    <rPh sb="2" eb="3">
      <t>ネン</t>
    </rPh>
    <rPh sb="3" eb="5">
      <t>イナイ</t>
    </rPh>
    <rPh sb="5" eb="7">
      <t>ショウカン</t>
    </rPh>
    <rPh sb="7" eb="9">
      <t>ヨテイ</t>
    </rPh>
    <rPh sb="9" eb="11">
      <t>ガッコウ</t>
    </rPh>
    <rPh sb="11" eb="12">
      <t>サイ</t>
    </rPh>
    <phoneticPr fontId="45"/>
  </si>
  <si>
    <t>教育活動資金収入の計</t>
    <rPh sb="0" eb="2">
      <t>キョウイク</t>
    </rPh>
    <rPh sb="2" eb="4">
      <t>カツドウ</t>
    </rPh>
    <rPh sb="4" eb="6">
      <t>シキン</t>
    </rPh>
    <rPh sb="6" eb="8">
      <t>シュウニュウ</t>
    </rPh>
    <rPh sb="9" eb="10">
      <t>ケイ</t>
    </rPh>
    <phoneticPr fontId="45"/>
  </si>
  <si>
    <t>教育活動資金支出の計</t>
    <rPh sb="0" eb="2">
      <t>キョウイク</t>
    </rPh>
    <rPh sb="2" eb="4">
      <t>カツドウ</t>
    </rPh>
    <rPh sb="4" eb="6">
      <t>シキン</t>
    </rPh>
    <rPh sb="6" eb="8">
      <t>シシュツ</t>
    </rPh>
    <rPh sb="9" eb="10">
      <t>ケイ</t>
    </rPh>
    <phoneticPr fontId="45"/>
  </si>
  <si>
    <t xml:space="preserve">   その他引当特定資産</t>
    <rPh sb="5" eb="6">
      <t>タ</t>
    </rPh>
    <rPh sb="6" eb="8">
      <t>ヒキアテ</t>
    </rPh>
    <rPh sb="8" eb="10">
      <t>トクテイ</t>
    </rPh>
    <rPh sb="10" eb="12">
      <t>シサン</t>
    </rPh>
    <phoneticPr fontId="45"/>
  </si>
  <si>
    <t>学校法人の本業である教育活動による収支の結果がマイナスの状態の場合に、返済すべき外部負債を除いた運用資産（運用資産超過額）の割合を示した比率です。ただし、「その他の活動」でプラスを生み出せなければ、過去の蓄積である運用資産を取り崩すこととなります。</t>
    <rPh sb="17" eb="19">
      <t>シュウシ</t>
    </rPh>
    <rPh sb="62" eb="64">
      <t>ワリアイ</t>
    </rPh>
    <rPh sb="65" eb="66">
      <t>シメ</t>
    </rPh>
    <rPh sb="68" eb="70">
      <t>ヒリツ</t>
    </rPh>
    <phoneticPr fontId="1"/>
  </si>
  <si>
    <t>学校法人の本業である教育活動による収支の結果がマイナスの状態の場合に、運用資産が蓄積された割合を示した比率です。教育活動資金収支差額がマイナスの場合では、「その他の活動」でプラスを生み出せなければ、過去の蓄積である運用資産を取り崩すこととなります。</t>
    <rPh sb="17" eb="19">
      <t>シュウシ</t>
    </rPh>
    <phoneticPr fontId="1"/>
  </si>
  <si>
    <t>流動負債に対する流動資産の割合を示した比率です。
１年以内に償還又は支払わなければならない流動負債に対して、現金預金又は１年以内に現金化が可能な流動資産がどの程度用意されているかという、学校法人の資金流動性すなわち短期的な支払い能力を判断する重要な指標の１つです。一般に金融機関等では、この比率が200％以上であれば優良とみなしています。100％を下回っている場合には、流動負債を固定資産に投下していることが多く、資金繰りに窮していると見られます。
ただし、学校法人にあっては、流動負債には外部負債とは性格を異にする前受金の比重が大きいことや、流動資産には企業のように多額の「棚卸資産」がなく、ほとんど当座に必要な現金預金であること、さらに、資金運用の点から、長期有価証券へ運用替えしている場合もあり、また、将来に備えて引当特定資産等に資金を留保している場合もあるため、必ずしもこの比率が低くなると資金繰りに窮しているとは限らないのでご留意ください。</t>
    <rPh sb="13" eb="15">
      <t>ワリアイ</t>
    </rPh>
    <rPh sb="16" eb="17">
      <t>シメ</t>
    </rPh>
    <rPh sb="19" eb="21">
      <t>ヒリツ</t>
    </rPh>
    <phoneticPr fontId="1"/>
  </si>
  <si>
    <t>運用資産をすべて外部負債の返済に回すと仮定して、残った外部負債を教育活動資金収支差額のプラス分で何年で返済可能かを計算します。ただし、超過した外部負債の返済に10年超かかる状態は外部負債が過大であるとみなすことができます。</t>
    <phoneticPr fontId="1"/>
  </si>
  <si>
    <t xml:space="preserve">参考）減価償却比率
減価償却資産の取得価額に対する減価償却累計額の割合です｡建物・設備等の有形固定資産を中心とする減価償却資産は､耐用年数に応じて減価償却されますが､固定資産の取得価額と未償却残高との差額である償却累計額が､取得価額に対してどの程度を占めているかを測る比率です｡資産の取得年次が古いほど､又は耐用年数を短期間に設定しているほどこの比率は高くなります｡なお､設立から間もない学校法人では固定資産の償却が開始したばかりであるため、特に低い値となります｡
※3) 減価償却資産取得価額（図書を除く有形固定資産）＝減価償却対象有形固定資産簿価（建物、構築物、教育研究用機器備品、管理用機器備品、車両、その他有形固定資産の貸借対照表計上額）＋当該資産にかかる減価償却累計額の合計
</t>
    <rPh sb="293" eb="296">
      <t>カンリヨウ</t>
    </rPh>
    <rPh sb="302" eb="303">
      <t>リョウ</t>
    </rPh>
    <rPh sb="324" eb="326">
      <t>トウガイ</t>
    </rPh>
    <phoneticPr fontId="1"/>
  </si>
  <si>
    <t>学生生徒等納付金に対し、授業料等の減免額である奨学費の割合を示した比率です。経済的に修学困難な生徒の救済や成績、スポーツ優秀者に対する支援等さまざまな目的があり、生徒確保の点で効果は認められるものの、割合が高くなりすぎると経営的に問題が生ずる場合があります。</t>
    <rPh sb="67" eb="69">
      <t>シエン</t>
    </rPh>
    <phoneticPr fontId="1"/>
  </si>
  <si>
    <t xml:space="preserve">１人の専任教員（または専任職員）で何人の生徒を担当しているかを示す比率です。
「専任教員１人当たり生徒数」は、少なければ少人数の教育となり、教育面ではよいですが教員数が多すぎると支出増となり、経営を圧迫させます。また、「専任職員１人当たり生徒数」は業務のアウトソーシングや専任を非常勤にすることで改善することもありますが、質の確保の点にも十分な配慮が必要です。
</t>
    <rPh sb="11" eb="13">
      <t>センニン</t>
    </rPh>
    <rPh sb="13" eb="15">
      <t>ショクイン</t>
    </rPh>
    <rPh sb="20" eb="22">
      <t>セイト</t>
    </rPh>
    <rPh sb="49" eb="51">
      <t>セイト</t>
    </rPh>
    <rPh sb="118" eb="120">
      <t>セイト</t>
    </rPh>
    <phoneticPr fontId="1"/>
  </si>
  <si>
    <t xml:space="preserve"> 推薦入学者数</t>
    <rPh sb="3" eb="5">
      <t>ニュウガク</t>
    </rPh>
    <rPh sb="6" eb="7">
      <t>スウ</t>
    </rPh>
    <phoneticPr fontId="45"/>
  </si>
  <si>
    <t>推薦入学者数</t>
    <rPh sb="0" eb="2">
      <t>スイセン</t>
    </rPh>
    <rPh sb="2" eb="4">
      <t>ニュウガク</t>
    </rPh>
    <rPh sb="4" eb="5">
      <t>シャ</t>
    </rPh>
    <rPh sb="5" eb="6">
      <t>スウ</t>
    </rPh>
    <phoneticPr fontId="1"/>
  </si>
  <si>
    <t>推薦入学者者数(j)</t>
    <rPh sb="0" eb="2">
      <t>スイセン</t>
    </rPh>
    <rPh sb="2" eb="5">
      <t>ニュウガクシャ</t>
    </rPh>
    <rPh sb="5" eb="6">
      <t>シャ</t>
    </rPh>
    <rPh sb="6" eb="7">
      <t>スウ</t>
    </rPh>
    <phoneticPr fontId="1"/>
  </si>
  <si>
    <r>
      <t>5積立率　6運用資産超過額対教育活動資金収支差額比（年）　</t>
    </r>
    <r>
      <rPr>
        <sz val="11"/>
        <color theme="1"/>
        <rFont val="ＭＳ Ｐゴシック"/>
        <family val="2"/>
        <charset val="128"/>
        <scheme val="minor"/>
      </rPr>
      <t>7運用資産対教育活動資金収支差額比（年）</t>
    </r>
    <phoneticPr fontId="45"/>
  </si>
  <si>
    <t>5　積立率</t>
    <rPh sb="2" eb="4">
      <t>ツミタテ</t>
    </rPh>
    <rPh sb="4" eb="5">
      <t>リツ</t>
    </rPh>
    <phoneticPr fontId="45"/>
  </si>
  <si>
    <t>※小数点以下8桁までの数値を表示上調整しています。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</si>
</sst>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1">
    <numFmt numFmtId="6" formatCode="&quot;¥&quot;#,##0;[Red]&quot;¥&quot;\-#,##0"/>
    <numFmt numFmtId="176" formatCode="0.0%"/>
    <numFmt numFmtId="177" formatCode="0&quot;/50&quot;"/>
    <numFmt numFmtId="178" formatCode="0.0_ "/>
    <numFmt numFmtId="179" formatCode="0.0"/>
    <numFmt numFmtId="180" formatCode="#,###&quot;年&quot;&quot;度&quot;"/>
    <numFmt numFmtId="181" formatCode="#,##0_);[Red]\(#,##0\)"/>
    <numFmt numFmtId="182" formatCode="#,##0_ "/>
    <numFmt numFmtId="183" formatCode="#,##0,,"/>
    <numFmt numFmtId="184" formatCode="0.00_ "/>
    <numFmt numFmtId="185" formatCode="0_ "/>
    <numFmt numFmtId="186" formatCode="#,##0.00_ "/>
    <numFmt numFmtId="187" formatCode="#,##0.00_);[Red]\(#,##0.00\)"/>
    <numFmt numFmtId="188" formatCode="0.000%"/>
    <numFmt numFmtId="189" formatCode="0.0&quot;年&quot;"/>
    <numFmt numFmtId="190" formatCode="#,##0,"/>
    <numFmt numFmtId="191" formatCode="#,##0.0,,"/>
    <numFmt numFmtId="192" formatCode="0.0&quot;人&quot;"/>
    <numFmt numFmtId="193" formatCode="0&quot;人&quot;"/>
    <numFmt numFmtId="194" formatCode="#,##0.0_ "/>
    <numFmt numFmtId="195" formatCode="#,##0&quot;人&quot;"/>
    <numFmt numFmtId="196" formatCode="\2&quot;年&quot;&quot;連&quot;&quot;続&quot;0%&quot;以&quot;&quot;上&quot;"/>
    <numFmt numFmtId="197" formatCode="&quot;直&quot;&quot;近&quot;&quot;年&quot;&quot;度&quot;0%&quot;以&quot;&quot;上&quot;"/>
    <numFmt numFmtId="198" formatCode="&quot;直&quot;&quot;近&quot;&quot;年&quot;&quot;度&quot;0%&quot;未&quot;&quot;満&quot;"/>
    <numFmt numFmtId="199" formatCode="\2&quot;年&quot;&quot;連&quot;&quot;続&quot;0%&quot;未&quot;&quot;満&quot;"/>
    <numFmt numFmtId="200" formatCode="#,##0\ ;&quot;△ &quot;#,##0\ "/>
    <numFmt numFmtId="201" formatCode="&quot;+&quot;#,##0.0&quot;P&quot;;&quot;-&quot;#,##0.0&quot;P&quot;;&quot;±&quot;#,##0.0&quot;P&quot;"/>
    <numFmt numFmtId="202" formatCode="0.0_);[Red]\(0.0\)"/>
    <numFmt numFmtId="203" formatCode="#,##0.0_);[Red]\(#,##0.0\)"/>
    <numFmt numFmtId="204" formatCode="0.00_);[Red]\(0.00\)"/>
    <numFmt numFmtId="205" formatCode="0.00&quot;倍&quot;"/>
    <numFmt numFmtId="206" formatCode="&quot;+&quot;#,##0.00&quot;P&quot;;&quot;-&quot;#,##0.00&quot;P&quot;;&quot;±&quot;#,##0.00&quot;P&quot;"/>
    <numFmt numFmtId="207" formatCode="0.0\ "/>
    <numFmt numFmtId="208" formatCode="@&quot;（人）&quot;"/>
    <numFmt numFmtId="209" formatCode="@&quot;（百万円）&quot;"/>
    <numFmt numFmtId="210" formatCode="@&quot;（千円）&quot;"/>
    <numFmt numFmtId="211" formatCode="0.000_ "/>
    <numFmt numFmtId="212" formatCode="####&quot;年&quot;&quot;度&quot;"/>
    <numFmt numFmtId="213" formatCode="0.00\ "/>
    <numFmt numFmtId="214" formatCode="0\ "/>
    <numFmt numFmtId="215" formatCode="0_);[Red]\(0\)"/>
  </numFmts>
  <fonts count="121">
    <font>
      <sz val="11"/>
      <color theme="1"/>
      <name val="ＭＳ Ｐゴシック"/>
      <family val="2"/>
      <charset val="128"/>
      <scheme val="minor"/>
    </font>
    <font>
      <sz val="6"/>
      <name val="ＭＳ Ｐゴシック"/>
      <family val="2"/>
      <charset val="128"/>
      <scheme val="minor"/>
    </font>
    <font>
      <sz val="11"/>
      <color theme="1"/>
      <name val="ＭＳ ゴシック"/>
      <family val="3"/>
      <charset val="128"/>
    </font>
    <font>
      <sz val="9"/>
      <color theme="1"/>
      <name val="ＭＳ ゴシック"/>
      <family val="3"/>
      <charset val="128"/>
    </font>
    <font>
      <sz val="10"/>
      <color theme="1"/>
      <name val="ＭＳ ゴシック"/>
      <family val="3"/>
      <charset val="128"/>
    </font>
    <font>
      <b/>
      <sz val="12"/>
      <color theme="1"/>
      <name val="ＭＳ ゴシック"/>
      <family val="3"/>
      <charset val="128"/>
    </font>
    <font>
      <b/>
      <sz val="8"/>
      <color theme="1"/>
      <name val="ＭＳ ゴシック"/>
      <family val="3"/>
      <charset val="128"/>
    </font>
    <font>
      <sz val="11"/>
      <color theme="1"/>
      <name val="ＭＳ Ｐゴシック"/>
      <family val="2"/>
      <scheme val="minor"/>
    </font>
    <font>
      <sz val="14"/>
      <color theme="1"/>
      <name val="ＭＳ Ｐゴシック"/>
      <family val="2"/>
      <scheme val="minor"/>
    </font>
    <font>
      <sz val="14"/>
      <color theme="1"/>
      <name val="ＭＳ Ｐゴシック"/>
      <family val="3"/>
      <charset val="128"/>
      <scheme val="minor"/>
    </font>
    <font>
      <b/>
      <sz val="14"/>
      <color theme="1"/>
      <name val="ＭＳ Ｐゴシック"/>
      <family val="3"/>
      <charset val="128"/>
      <scheme val="minor"/>
    </font>
    <font>
      <sz val="6"/>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2"/>
      <name val="ＭＳ Ｐゴシック"/>
      <family val="3"/>
      <charset val="128"/>
    </font>
    <font>
      <sz val="11"/>
      <color rgb="FF006100"/>
      <name val="ＭＳ Ｐゴシック"/>
      <family val="3"/>
      <charset val="128"/>
      <scheme val="minor"/>
    </font>
    <font>
      <sz val="8"/>
      <color theme="1"/>
      <name val="ＭＳ ゴシック"/>
      <family val="3"/>
      <charset val="128"/>
    </font>
    <font>
      <sz val="11"/>
      <name val="ＭＳ Ｐゴシック"/>
      <family val="3"/>
      <charset val="128"/>
    </font>
    <font>
      <sz val="10"/>
      <name val="ＭＳ Ｐゴシック"/>
      <family val="3"/>
      <charset val="128"/>
    </font>
    <font>
      <sz val="9"/>
      <color rgb="FF000000"/>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1"/>
      <color rgb="FF000000"/>
      <name val="ＭＳ Ｐゴシック"/>
      <family val="3"/>
      <charset val="128"/>
      <scheme val="minor"/>
    </font>
    <font>
      <sz val="12"/>
      <color theme="1"/>
      <name val="ＭＳ ゴシック"/>
      <family val="3"/>
      <charset val="128"/>
    </font>
    <font>
      <sz val="16"/>
      <color theme="1"/>
      <name val="ＭＳ ゴシック"/>
      <family val="3"/>
      <charset val="128"/>
    </font>
    <font>
      <b/>
      <sz val="16"/>
      <color theme="1"/>
      <name val="ＭＳ ゴシック"/>
      <family val="3"/>
      <charset val="128"/>
    </font>
    <font>
      <b/>
      <sz val="15"/>
      <color theme="1"/>
      <name val="ＭＳ ゴシック"/>
      <family val="3"/>
      <charset val="128"/>
    </font>
    <font>
      <sz val="15"/>
      <color theme="1"/>
      <name val="ＭＳ ゴシック"/>
      <family val="3"/>
      <charset val="128"/>
    </font>
    <font>
      <sz val="10"/>
      <color theme="1"/>
      <name val="ＭＳ Ｐゴシック"/>
      <family val="2"/>
      <scheme val="minor"/>
    </font>
    <font>
      <sz val="10"/>
      <color theme="1"/>
      <name val="ＭＳ Ｐゴシック"/>
      <family val="3"/>
      <charset val="128"/>
      <scheme val="minor"/>
    </font>
    <font>
      <sz val="9"/>
      <color theme="1"/>
      <name val="ＭＳ Ｐゴシック"/>
      <family val="2"/>
      <scheme val="minor"/>
    </font>
    <font>
      <sz val="6"/>
      <name val="ＭＳ Ｐゴシック"/>
      <family val="3"/>
      <charset val="128"/>
    </font>
    <font>
      <sz val="13"/>
      <color theme="1"/>
      <name val="ＭＳ ゴシック"/>
      <family val="3"/>
      <charset val="128"/>
    </font>
    <font>
      <sz val="6"/>
      <color theme="1"/>
      <name val="ＭＳ ゴシック"/>
      <family val="3"/>
      <charset val="128"/>
    </font>
    <font>
      <sz val="14"/>
      <color theme="1"/>
      <name val="ＭＳ ゴシック"/>
      <family val="3"/>
      <charset val="128"/>
    </font>
    <font>
      <u/>
      <sz val="11"/>
      <color theme="10"/>
      <name val="ＭＳ Ｐゴシック"/>
      <family val="2"/>
      <charset val="128"/>
      <scheme val="minor"/>
    </font>
    <font>
      <b/>
      <sz val="11"/>
      <name val="ＭＳ Ｐゴシック"/>
      <family val="3"/>
      <charset val="128"/>
    </font>
    <font>
      <b/>
      <sz val="10"/>
      <name val="ＭＳ Ｐゴシック"/>
      <family val="3"/>
      <charset val="128"/>
    </font>
    <font>
      <b/>
      <sz val="12"/>
      <name val="ＭＳ Ｐゴシック"/>
      <family val="3"/>
      <charset val="128"/>
    </font>
    <font>
      <b/>
      <sz val="9"/>
      <name val="ＭＳ Ｐゴシック"/>
      <family val="3"/>
      <charset val="128"/>
    </font>
    <font>
      <b/>
      <sz val="9"/>
      <color rgb="FFFF0000"/>
      <name val="ＭＳ Ｐゴシック"/>
      <family val="3"/>
      <charset val="128"/>
    </font>
    <font>
      <sz val="9"/>
      <name val="ＭＳ Ｐゴシック"/>
      <family val="3"/>
      <charset val="128"/>
    </font>
    <font>
      <b/>
      <sz val="8"/>
      <name val="ＭＳ Ｐゴシック"/>
      <family val="3"/>
      <charset val="128"/>
    </font>
    <font>
      <sz val="8"/>
      <name val="ＭＳ Ｐゴシック"/>
      <family val="3"/>
      <charset val="128"/>
    </font>
    <font>
      <b/>
      <sz val="9"/>
      <color indexed="81"/>
      <name val="ＭＳ Ｐゴシック"/>
      <family val="3"/>
      <charset val="128"/>
    </font>
    <font>
      <sz val="9"/>
      <color indexed="81"/>
      <name val="ＭＳ Ｐゴシック"/>
      <family val="3"/>
      <charset val="128"/>
    </font>
    <font>
      <sz val="11"/>
      <color theme="1"/>
      <name val="ＭＳ Ｐゴシック"/>
      <family val="2"/>
      <charset val="128"/>
      <scheme val="minor"/>
    </font>
    <font>
      <sz val="9"/>
      <color rgb="FFFF0000"/>
      <name val="ＭＳ Ｐゴシック"/>
      <family val="3"/>
      <charset val="128"/>
    </font>
    <font>
      <sz val="14"/>
      <name val="ＭＳ Ｐゴシック"/>
      <family val="3"/>
      <charset val="128"/>
    </font>
    <font>
      <sz val="11"/>
      <name val="ＭＳ 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b/>
      <i/>
      <sz val="12"/>
      <name val="ＭＳ Ｐゴシック"/>
      <family val="3"/>
      <charset val="128"/>
    </font>
    <font>
      <b/>
      <sz val="11"/>
      <color indexed="81"/>
      <name val="ＭＳ Ｐゴシック"/>
      <family val="3"/>
      <charset val="128"/>
    </font>
    <font>
      <b/>
      <sz val="10"/>
      <color theme="1"/>
      <name val="ＭＳ Ｐゴシック"/>
      <family val="3"/>
      <charset val="128"/>
      <scheme val="minor"/>
    </font>
    <font>
      <sz val="18"/>
      <name val="HG丸ｺﾞｼｯｸM-PRO"/>
      <family val="3"/>
      <charset val="128"/>
    </font>
    <font>
      <sz val="12"/>
      <name val="ＭＳ ゴシック"/>
      <family val="3"/>
      <charset val="128"/>
    </font>
    <font>
      <u/>
      <sz val="11"/>
      <color theme="1"/>
      <name val="ＭＳ Ｐゴシック"/>
      <family val="3"/>
      <charset val="128"/>
      <scheme val="minor"/>
    </font>
    <font>
      <sz val="11"/>
      <name val="ＭＳ 明朝"/>
      <family val="1"/>
      <charset val="128"/>
    </font>
    <font>
      <b/>
      <sz val="16"/>
      <name val="ＭＳ ゴシック"/>
      <family val="3"/>
      <charset val="128"/>
    </font>
    <font>
      <b/>
      <sz val="12"/>
      <name val="ＭＳ 明朝"/>
      <family val="1"/>
      <charset val="128"/>
    </font>
    <font>
      <b/>
      <sz val="11"/>
      <name val="ＭＳ 明朝"/>
      <family val="1"/>
      <charset val="128"/>
    </font>
    <font>
      <sz val="12"/>
      <name val="ＭＳ 明朝"/>
      <family val="1"/>
      <charset val="128"/>
    </font>
    <font>
      <sz val="10"/>
      <name val="ＭＳ 明朝"/>
      <family val="1"/>
      <charset val="128"/>
    </font>
    <font>
      <sz val="10"/>
      <name val="HGｺﾞｼｯｸE"/>
      <family val="3"/>
      <charset val="128"/>
    </font>
    <font>
      <u/>
      <sz val="10"/>
      <color theme="10"/>
      <name val="ＭＳ Ｐゴシック"/>
      <family val="2"/>
      <charset val="128"/>
      <scheme val="minor"/>
    </font>
    <font>
      <u/>
      <sz val="10"/>
      <color theme="10"/>
      <name val="ＭＳ Ｐゴシック"/>
      <family val="3"/>
      <charset val="128"/>
      <scheme val="minor"/>
    </font>
    <font>
      <sz val="7"/>
      <name val="ＭＳ Ｐゴシック"/>
      <family val="3"/>
      <charset val="128"/>
    </font>
    <font>
      <sz val="14"/>
      <name val="HGPｺﾞｼｯｸE"/>
      <family val="3"/>
      <charset val="128"/>
    </font>
    <font>
      <sz val="8"/>
      <color theme="0"/>
      <name val="ＭＳ ゴシック"/>
      <family val="3"/>
      <charset val="128"/>
    </font>
    <font>
      <sz val="11"/>
      <color theme="0"/>
      <name val="ＭＳ ゴシック"/>
      <family val="3"/>
      <charset val="128"/>
    </font>
    <font>
      <sz val="11"/>
      <color rgb="FFFF0000"/>
      <name val="ＭＳ ゴシック"/>
      <family val="3"/>
      <charset val="128"/>
    </font>
    <font>
      <sz val="11"/>
      <color rgb="FFFF0000"/>
      <name val="ＭＳ Ｐゴシック"/>
      <family val="2"/>
      <charset val="128"/>
      <scheme val="minor"/>
    </font>
    <font>
      <sz val="8"/>
      <name val="ＭＳ ゴシック"/>
      <family val="3"/>
      <charset val="128"/>
    </font>
    <font>
      <b/>
      <sz val="8"/>
      <name val="ＭＳ ゴシック"/>
      <family val="3"/>
      <charset val="128"/>
    </font>
    <font>
      <sz val="8"/>
      <color theme="1"/>
      <name val="ＭＳ Ｐゴシック"/>
      <family val="2"/>
      <charset val="128"/>
      <scheme val="minor"/>
    </font>
    <font>
      <sz val="8"/>
      <color theme="1"/>
      <name val="ＭＳ Ｐゴシック"/>
      <family val="3"/>
      <charset val="128"/>
      <scheme val="minor"/>
    </font>
    <font>
      <b/>
      <sz val="11"/>
      <color rgb="FFFF0000"/>
      <name val="ＭＳ Ｐゴシック"/>
      <family val="3"/>
      <charset val="128"/>
    </font>
    <font>
      <sz val="11"/>
      <name val="ＭＳ Ｐゴシック"/>
      <family val="2"/>
      <scheme val="minor"/>
    </font>
    <font>
      <b/>
      <sz val="8"/>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2"/>
      <name val="ＭＳ ゴシック"/>
      <family val="3"/>
      <charset val="128"/>
    </font>
    <font>
      <sz val="10"/>
      <name val="ＭＳ ゴシック"/>
      <family val="3"/>
      <charset val="128"/>
    </font>
    <font>
      <sz val="11"/>
      <name val="ＭＳ Ｐゴシック"/>
      <family val="2"/>
      <charset val="128"/>
      <scheme val="minor"/>
    </font>
    <font>
      <u/>
      <sz val="11"/>
      <name val="ＭＳ Ｐゴシック"/>
      <family val="3"/>
      <charset val="128"/>
      <scheme val="minor"/>
    </font>
    <font>
      <b/>
      <sz val="11"/>
      <name val="ＭＳ ゴシック"/>
      <family val="3"/>
      <charset val="128"/>
    </font>
    <font>
      <sz val="9"/>
      <name val="ＭＳ ゴシック"/>
      <family val="3"/>
      <charset val="128"/>
    </font>
    <font>
      <sz val="16"/>
      <name val="ＭＳ ゴシック"/>
      <family val="3"/>
      <charset val="128"/>
    </font>
    <font>
      <sz val="16"/>
      <color rgb="FFFF0000"/>
      <name val="ＭＳ ゴシック"/>
      <family val="3"/>
      <charset val="128"/>
    </font>
    <font>
      <b/>
      <sz val="10"/>
      <color rgb="FFFF0000"/>
      <name val="ＭＳ Ｐゴシック"/>
      <family val="3"/>
      <charset val="128"/>
    </font>
    <font>
      <sz val="14"/>
      <name val="ＭＳ ゴシック"/>
      <family val="3"/>
      <charset val="128"/>
    </font>
    <font>
      <b/>
      <sz val="24"/>
      <name val="ＭＳ Ｐゴシック"/>
      <family val="3"/>
      <charset val="128"/>
    </font>
    <font>
      <sz val="8"/>
      <color theme="1"/>
      <name val="ＭＳ Ｐゴシック"/>
      <family val="3"/>
      <charset val="128"/>
    </font>
    <font>
      <b/>
      <sz val="11"/>
      <color theme="1"/>
      <name val="ＭＳ Ｐゴシック"/>
      <family val="3"/>
      <charset val="128"/>
    </font>
    <font>
      <sz val="11"/>
      <color theme="1"/>
      <name val="ＭＳ Ｐゴシック"/>
      <family val="3"/>
      <charset val="128"/>
    </font>
    <font>
      <sz val="6"/>
      <color theme="1"/>
      <name val="ＭＳ Ｐゴシック"/>
      <family val="3"/>
      <charset val="128"/>
    </font>
    <font>
      <sz val="9"/>
      <color theme="1"/>
      <name val="ＭＳ Ｐゴシック"/>
      <family val="3"/>
      <charset val="128"/>
    </font>
    <font>
      <b/>
      <sz val="8"/>
      <color theme="1"/>
      <name val="ＭＳ Ｐゴシック"/>
      <family val="3"/>
      <charset val="128"/>
    </font>
    <font>
      <sz val="10"/>
      <color theme="1"/>
      <name val="ＭＳ Ｐゴシック"/>
      <family val="3"/>
      <charset val="128"/>
    </font>
    <font>
      <sz val="10"/>
      <color theme="0"/>
      <name val="ＭＳ ゴシック"/>
      <family val="3"/>
      <charset val="128"/>
    </font>
    <font>
      <sz val="8"/>
      <name val="ＭＳ 明朝"/>
      <family val="1"/>
      <charset val="128"/>
    </font>
    <font>
      <sz val="10"/>
      <color rgb="FFFF0000"/>
      <name val="ＭＳ ゴシック"/>
      <family val="3"/>
      <charset val="128"/>
    </font>
    <font>
      <sz val="6"/>
      <color theme="1"/>
      <name val="Yu Gothic"/>
      <family val="3"/>
      <charset val="128"/>
    </font>
    <font>
      <sz val="8"/>
      <color theme="1"/>
      <name val="Yu Gothic"/>
      <family val="3"/>
      <charset val="128"/>
    </font>
    <font>
      <sz val="10"/>
      <color rgb="FF0000FF"/>
      <name val="ＭＳ 明朝"/>
      <family val="1"/>
      <charset val="128"/>
    </font>
  </fonts>
  <fills count="5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FFCC"/>
        <bgColor indexed="64"/>
      </patternFill>
    </fill>
    <fill>
      <patternFill patternType="solid">
        <fgColor rgb="FFFFFF99"/>
        <bgColor indexed="64"/>
      </patternFill>
    </fill>
    <fill>
      <patternFill patternType="solid">
        <fgColor rgb="FFCCFFFF"/>
        <bgColor indexed="64"/>
      </patternFill>
    </fill>
    <fill>
      <patternFill patternType="solid">
        <fgColor theme="0" tint="-0.249977111117893"/>
        <bgColor indexed="64"/>
      </patternFill>
    </fill>
    <fill>
      <patternFill patternType="solid">
        <fgColor rgb="FFFFFFCC"/>
        <bgColor indexed="64"/>
      </patternFill>
    </fill>
    <fill>
      <patternFill patternType="solid">
        <fgColor theme="0" tint="-0.34998626667073579"/>
        <bgColor indexed="64"/>
      </patternFill>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theme="0" tint="-0.24994659260841701"/>
        <bgColor indexed="64"/>
      </patternFill>
    </fill>
    <fill>
      <patternFill patternType="solid">
        <fgColor indexed="52"/>
        <bgColor indexed="64"/>
      </patternFill>
    </fill>
    <fill>
      <patternFill patternType="solid">
        <fgColor indexed="42"/>
        <bgColor indexed="29"/>
      </patternFill>
    </fill>
    <fill>
      <patternFill patternType="solid">
        <fgColor indexed="26"/>
        <bgColor indexed="64"/>
      </patternFill>
    </fill>
    <fill>
      <patternFill patternType="solid">
        <fgColor rgb="FFFFFFCC"/>
        <bgColor indexed="29"/>
      </patternFill>
    </fill>
    <fill>
      <patternFill patternType="solid">
        <fgColor indexed="41"/>
        <bgColor indexed="64"/>
      </patternFill>
    </fill>
    <fill>
      <patternFill patternType="solid">
        <fgColor indexed="51"/>
        <bgColor indexed="64"/>
      </patternFill>
    </fill>
    <fill>
      <patternFill patternType="solid">
        <fgColor indexed="65"/>
        <bgColor indexed="64"/>
      </patternFill>
    </fill>
    <fill>
      <patternFill patternType="solid">
        <fgColor theme="0"/>
        <bgColor indexed="64"/>
      </patternFill>
    </fill>
    <fill>
      <patternFill patternType="solid">
        <fgColor theme="2"/>
        <bgColor indexed="64"/>
      </patternFill>
    </fill>
  </fills>
  <borders count="30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style="thin">
        <color auto="1"/>
      </left>
      <right/>
      <top style="hair">
        <color auto="1"/>
      </top>
      <bottom style="thin">
        <color auto="1"/>
      </bottom>
      <diagonal/>
    </border>
    <border>
      <left/>
      <right style="thin">
        <color auto="1"/>
      </right>
      <top style="thin">
        <color auto="1"/>
      </top>
      <bottom style="hair">
        <color auto="1"/>
      </bottom>
      <diagonal/>
    </border>
    <border>
      <left/>
      <right style="thin">
        <color auto="1"/>
      </right>
      <top style="hair">
        <color auto="1"/>
      </top>
      <bottom style="thin">
        <color auto="1"/>
      </bottom>
      <diagonal/>
    </border>
    <border>
      <left/>
      <right/>
      <top style="thin">
        <color auto="1"/>
      </top>
      <bottom style="hair">
        <color auto="1"/>
      </bottom>
      <diagonal/>
    </border>
    <border>
      <left/>
      <right/>
      <top style="hair">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hair">
        <color auto="1"/>
      </left>
      <right/>
      <top style="hair">
        <color auto="1"/>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top style="medium">
        <color auto="1"/>
      </top>
      <bottom style="medium">
        <color auto="1"/>
      </bottom>
      <diagonal/>
    </border>
    <border>
      <left style="hair">
        <color auto="1"/>
      </left>
      <right/>
      <top style="hair">
        <color auto="1"/>
      </top>
      <bottom/>
      <diagonal/>
    </border>
    <border>
      <left/>
      <right/>
      <top style="hair">
        <color auto="1"/>
      </top>
      <bottom/>
      <diagonal/>
    </border>
    <border>
      <left/>
      <right style="thin">
        <color auto="1"/>
      </right>
      <top style="hair">
        <color auto="1"/>
      </top>
      <bottom/>
      <diagonal/>
    </border>
    <border>
      <left style="hair">
        <color auto="1"/>
      </left>
      <right style="hair">
        <color auto="1"/>
      </right>
      <top/>
      <bottom/>
      <diagonal/>
    </border>
    <border>
      <left style="thin">
        <color auto="1"/>
      </left>
      <right style="thin">
        <color auto="1"/>
      </right>
      <top style="hair">
        <color auto="1"/>
      </top>
      <bottom/>
      <diagonal/>
    </border>
    <border>
      <left style="hair">
        <color auto="1"/>
      </left>
      <right style="hair">
        <color auto="1"/>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auto="1"/>
      </right>
      <top/>
      <bottom/>
      <diagonal/>
    </border>
    <border>
      <left style="thin">
        <color indexed="64"/>
      </left>
      <right style="thin">
        <color indexed="64"/>
      </right>
      <top/>
      <bottom/>
      <diagonal/>
    </border>
    <border>
      <left style="thin">
        <color auto="1"/>
      </left>
      <right style="hair">
        <color auto="1"/>
      </right>
      <top/>
      <bottom style="thin">
        <color auto="1"/>
      </bottom>
      <diagonal/>
    </border>
    <border>
      <left style="hair">
        <color auto="1"/>
      </left>
      <right/>
      <top style="thin">
        <color auto="1"/>
      </top>
      <bottom style="hair">
        <color auto="1"/>
      </bottom>
      <diagonal/>
    </border>
    <border>
      <left/>
      <right style="hair">
        <color auto="1"/>
      </right>
      <top style="hair">
        <color auto="1"/>
      </top>
      <bottom style="thin">
        <color auto="1"/>
      </bottom>
      <diagonal/>
    </border>
    <border>
      <left style="hair">
        <color auto="1"/>
      </left>
      <right/>
      <top/>
      <bottom style="thin">
        <color auto="1"/>
      </bottom>
      <diagonal/>
    </border>
    <border>
      <left style="thin">
        <color auto="1"/>
      </left>
      <right/>
      <top style="hair">
        <color auto="1"/>
      </top>
      <bottom/>
      <diagonal/>
    </border>
    <border>
      <left style="hair">
        <color auto="1"/>
      </left>
      <right/>
      <top/>
      <bottom style="hair">
        <color auto="1"/>
      </bottom>
      <diagonal/>
    </border>
    <border>
      <left/>
      <right/>
      <top/>
      <bottom style="hair">
        <color auto="1"/>
      </bottom>
      <diagonal/>
    </border>
    <border>
      <left/>
      <right style="thin">
        <color auto="1"/>
      </right>
      <top/>
      <bottom style="hair">
        <color auto="1"/>
      </bottom>
      <diagonal/>
    </border>
    <border>
      <left style="thin">
        <color auto="1"/>
      </left>
      <right style="thin">
        <color indexed="64"/>
      </right>
      <top/>
      <bottom style="hair">
        <color auto="1"/>
      </bottom>
      <diagonal/>
    </border>
    <border>
      <left style="thin">
        <color auto="1"/>
      </left>
      <right/>
      <top/>
      <bottom style="hair">
        <color auto="1"/>
      </bottom>
      <diagonal/>
    </border>
    <border>
      <left style="hair">
        <color auto="1"/>
      </left>
      <right/>
      <top/>
      <bottom/>
      <diagonal/>
    </border>
    <border>
      <left style="thin">
        <color auto="1"/>
      </left>
      <right style="hair">
        <color auto="1"/>
      </right>
      <top/>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diagonal/>
    </border>
    <border>
      <left/>
      <right style="double">
        <color auto="1"/>
      </right>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style="thin">
        <color auto="1"/>
      </right>
      <top/>
      <bottom/>
      <diagonal/>
    </border>
    <border>
      <left style="thin">
        <color auto="1"/>
      </left>
      <right style="double">
        <color auto="1"/>
      </right>
      <top/>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thin">
        <color auto="1"/>
      </left>
      <right/>
      <top style="hair">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double">
        <color auto="1"/>
      </left>
      <right style="thin">
        <color auto="1"/>
      </right>
      <top style="hair">
        <color auto="1"/>
      </top>
      <bottom style="thin">
        <color auto="1"/>
      </bottom>
      <diagonal/>
    </border>
    <border>
      <left style="thin">
        <color auto="1"/>
      </left>
      <right style="double">
        <color auto="1"/>
      </right>
      <top style="hair">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top style="hair">
        <color auto="1"/>
      </top>
      <bottom/>
      <diagonal/>
    </border>
    <border>
      <left/>
      <right style="medium">
        <color auto="1"/>
      </right>
      <top style="thin">
        <color auto="1"/>
      </top>
      <bottom/>
      <diagonal/>
    </border>
    <border>
      <left style="medium">
        <color auto="1"/>
      </left>
      <right/>
      <top style="thin">
        <color auto="1"/>
      </top>
      <bottom/>
      <diagonal/>
    </border>
    <border>
      <left/>
      <right style="medium">
        <color auto="1"/>
      </right>
      <top/>
      <bottom/>
      <diagonal/>
    </border>
    <border>
      <left/>
      <right style="medium">
        <color auto="1"/>
      </right>
      <top/>
      <bottom style="thin">
        <color auto="1"/>
      </bottom>
      <diagonal/>
    </border>
    <border>
      <left style="medium">
        <color auto="1"/>
      </left>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hair">
        <color auto="1"/>
      </right>
      <top style="thin">
        <color auto="1"/>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left style="hair">
        <color auto="1"/>
      </left>
      <right style="thin">
        <color auto="1"/>
      </right>
      <top style="hair">
        <color auto="1"/>
      </top>
      <bottom style="thin">
        <color auto="1"/>
      </bottom>
      <diagonal/>
    </border>
    <border>
      <left/>
      <right style="hair">
        <color auto="1"/>
      </right>
      <top style="hair">
        <color auto="1"/>
      </top>
      <bottom/>
      <diagonal/>
    </border>
    <border>
      <left/>
      <right/>
      <top style="thin">
        <color indexed="64"/>
      </top>
      <bottom style="thin">
        <color indexed="64"/>
      </bottom>
      <diagonal/>
    </border>
    <border>
      <left/>
      <right/>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style="hair">
        <color indexed="64"/>
      </right>
      <top style="hair">
        <color indexed="64"/>
      </top>
      <bottom style="hair">
        <color indexed="64"/>
      </bottom>
      <diagonal/>
    </border>
    <border>
      <left/>
      <right/>
      <top style="medium">
        <color indexed="64"/>
      </top>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indexed="64"/>
      </right>
      <top style="medium">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thin">
        <color indexed="64"/>
      </top>
      <bottom style="hair">
        <color indexed="64"/>
      </bottom>
      <diagonal/>
    </border>
    <border>
      <left/>
      <right style="medium">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right style="hair">
        <color indexed="64"/>
      </right>
      <top/>
      <bottom style="hair">
        <color indexed="64"/>
      </bottom>
      <diagonal/>
    </border>
    <border>
      <left/>
      <right style="hair">
        <color indexed="64"/>
      </right>
      <top/>
      <bottom/>
      <diagonal/>
    </border>
    <border>
      <left style="hair">
        <color auto="1"/>
      </left>
      <right style="medium">
        <color auto="1"/>
      </right>
      <top style="hair">
        <color auto="1"/>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style="medium">
        <color indexed="64"/>
      </bottom>
      <diagonal/>
    </border>
    <border>
      <left style="thin">
        <color indexed="64"/>
      </left>
      <right/>
      <top style="medium">
        <color indexed="64"/>
      </top>
      <bottom/>
      <diagonal/>
    </border>
    <border>
      <left style="hair">
        <color indexed="64"/>
      </left>
      <right style="thin">
        <color indexed="64"/>
      </right>
      <top style="medium">
        <color indexed="64"/>
      </top>
      <bottom/>
      <diagonal/>
    </border>
    <border>
      <left style="hair">
        <color indexed="64"/>
      </left>
      <right style="thin">
        <color indexed="64"/>
      </right>
      <top/>
      <bottom style="thin">
        <color indexed="64"/>
      </bottom>
      <diagonal/>
    </border>
    <border>
      <left style="thin">
        <color auto="1"/>
      </left>
      <right style="hair">
        <color auto="1"/>
      </right>
      <top style="hair">
        <color auto="1"/>
      </top>
      <bottom style="thin">
        <color auto="1"/>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double">
        <color auto="1"/>
      </right>
      <top/>
      <bottom/>
      <diagonal/>
    </border>
    <border>
      <left style="thin">
        <color auto="1"/>
      </left>
      <right style="double">
        <color auto="1"/>
      </right>
      <top/>
      <bottom style="thin">
        <color auto="1"/>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auto="1"/>
      </left>
      <right style="hair">
        <color auto="1"/>
      </right>
      <top/>
      <bottom style="medium">
        <color indexed="64"/>
      </bottom>
      <diagonal/>
    </border>
    <border>
      <left style="thin">
        <color auto="1"/>
      </left>
      <right style="thin">
        <color auto="1"/>
      </right>
      <top/>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hair">
        <color auto="1"/>
      </left>
      <right/>
      <top/>
      <bottom style="thin">
        <color auto="1"/>
      </bottom>
      <diagonal/>
    </border>
    <border>
      <left style="double">
        <color auto="1"/>
      </left>
      <right style="thin">
        <color auto="1"/>
      </right>
      <top/>
      <bottom style="thin">
        <color auto="1"/>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style="thin">
        <color indexed="64"/>
      </right>
      <top style="thin">
        <color auto="1"/>
      </top>
      <bottom style="hair">
        <color auto="1"/>
      </bottom>
      <diagonal/>
    </border>
    <border>
      <left/>
      <right/>
      <top style="thin">
        <color auto="1"/>
      </top>
      <bottom style="hair">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double">
        <color auto="1"/>
      </left>
      <right style="thin">
        <color auto="1"/>
      </right>
      <top style="thin">
        <color auto="1"/>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right style="double">
        <color auto="1"/>
      </right>
      <top/>
      <bottom style="thin">
        <color auto="1"/>
      </bottom>
      <diagonal/>
    </border>
    <border>
      <left style="double">
        <color auto="1"/>
      </left>
      <right/>
      <top style="thin">
        <color auto="1"/>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auto="1"/>
      </left>
      <right style="hair">
        <color auto="1"/>
      </right>
      <top/>
      <bottom/>
      <diagonal/>
    </border>
    <border>
      <left style="thin">
        <color indexed="8"/>
      </left>
      <right style="thin">
        <color indexed="64"/>
      </right>
      <top style="thin">
        <color indexed="8"/>
      </top>
      <bottom style="thin">
        <color indexed="8"/>
      </bottom>
      <diagonal/>
    </border>
    <border>
      <left style="thin">
        <color indexed="64"/>
      </left>
      <right style="thin">
        <color indexed="64"/>
      </right>
      <top style="thin">
        <color indexed="64"/>
      </top>
      <bottom/>
      <diagonal/>
    </border>
    <border>
      <left style="hair">
        <color indexed="64"/>
      </left>
      <right style="medium">
        <color indexed="64"/>
      </right>
      <top/>
      <bottom style="hair">
        <color indexed="64"/>
      </bottom>
      <diagonal/>
    </border>
    <border>
      <left style="hair">
        <color auto="1"/>
      </left>
      <right style="thin">
        <color indexed="64"/>
      </right>
      <top style="thin">
        <color auto="1"/>
      </top>
      <bottom style="hair">
        <color auto="1"/>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style="thin">
        <color indexed="8"/>
      </left>
      <right style="thin">
        <color indexed="64"/>
      </right>
      <top/>
      <bottom style="thin">
        <color indexed="8"/>
      </bottom>
      <diagonal/>
    </border>
    <border>
      <left style="thin">
        <color indexed="8"/>
      </left>
      <right style="thin">
        <color indexed="8"/>
      </right>
      <top/>
      <bottom style="thin">
        <color indexed="64"/>
      </bottom>
      <diagonal/>
    </border>
    <border>
      <left style="thin">
        <color indexed="8"/>
      </left>
      <right/>
      <top style="thin">
        <color indexed="8"/>
      </top>
      <bottom style="thin">
        <color indexed="8"/>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hair">
        <color indexed="64"/>
      </bottom>
      <diagonal/>
    </border>
    <border>
      <left style="thin">
        <color indexed="8"/>
      </left>
      <right/>
      <top style="thin">
        <color indexed="64"/>
      </top>
      <bottom style="hair">
        <color indexed="64"/>
      </bottom>
      <diagonal/>
    </border>
    <border>
      <left style="thin">
        <color indexed="8"/>
      </left>
      <right style="thin">
        <color indexed="64"/>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right/>
      <top style="thin">
        <color indexed="64"/>
      </top>
      <bottom style="hair">
        <color indexed="64"/>
      </bottom>
      <diagonal/>
    </border>
    <border>
      <left style="thin">
        <color indexed="64"/>
      </left>
      <right style="thin">
        <color indexed="64"/>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8"/>
      </left>
      <right/>
      <top style="thin">
        <color auto="1"/>
      </top>
      <bottom style="thin">
        <color indexed="64"/>
      </bottom>
      <diagonal/>
    </border>
    <border>
      <left/>
      <right/>
      <top style="thin">
        <color auto="1"/>
      </top>
      <bottom style="thin">
        <color indexed="64"/>
      </bottom>
      <diagonal/>
    </border>
    <border>
      <left/>
      <right style="thin">
        <color indexed="8"/>
      </right>
      <top style="thin">
        <color auto="1"/>
      </top>
      <bottom style="thin">
        <color indexed="64"/>
      </bottom>
      <diagonal/>
    </border>
    <border>
      <left style="thin">
        <color indexed="64"/>
      </left>
      <right/>
      <top style="thin">
        <color auto="1"/>
      </top>
      <bottom style="thin">
        <color indexed="64"/>
      </bottom>
      <diagonal/>
    </border>
    <border>
      <left style="thin">
        <color indexed="64"/>
      </left>
      <right style="thin">
        <color indexed="64"/>
      </right>
      <top style="thin">
        <color indexed="64"/>
      </top>
      <bottom/>
      <diagonal/>
    </border>
    <border>
      <left style="double">
        <color auto="1"/>
      </left>
      <right style="thin">
        <color auto="1"/>
      </right>
      <top style="thin">
        <color auto="1"/>
      </top>
      <bottom/>
      <diagonal/>
    </border>
    <border>
      <left/>
      <right style="hair">
        <color indexed="64"/>
      </right>
      <top style="hair">
        <color indexed="64"/>
      </top>
      <bottom style="medium">
        <color indexed="64"/>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8"/>
      </left>
      <right style="thin">
        <color indexed="8"/>
      </right>
      <top style="thin">
        <color indexed="64"/>
      </top>
      <bottom style="hair">
        <color indexed="64"/>
      </bottom>
      <diagonal/>
    </border>
    <border>
      <left style="thin">
        <color indexed="8"/>
      </left>
      <right/>
      <top style="thin">
        <color indexed="64"/>
      </top>
      <bottom style="hair">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auto="1"/>
      </top>
      <bottom style="thin">
        <color indexed="64"/>
      </bottom>
      <diagonal/>
    </border>
    <border>
      <left style="thin">
        <color indexed="64"/>
      </left>
      <right/>
      <top style="thin">
        <color auto="1"/>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8"/>
      </right>
      <top style="thin">
        <color indexed="64"/>
      </top>
      <bottom style="hair">
        <color indexed="64"/>
      </bottom>
      <diagonal/>
    </border>
    <border>
      <left style="thin">
        <color indexed="8"/>
      </left>
      <right style="thin">
        <color indexed="8"/>
      </right>
      <top style="thin">
        <color indexed="64"/>
      </top>
      <bottom style="hair">
        <color indexed="64"/>
      </bottom>
      <diagonal/>
    </border>
    <border>
      <left/>
      <right style="thin">
        <color indexed="8"/>
      </right>
      <top style="thin">
        <color auto="1"/>
      </top>
      <bottom style="thin">
        <color indexed="64"/>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right style="thin">
        <color indexed="64"/>
      </right>
      <top style="thin">
        <color auto="1"/>
      </top>
      <bottom style="hair">
        <color auto="1"/>
      </bottom>
      <diagonal/>
    </border>
    <border>
      <left style="thin">
        <color auto="1"/>
      </left>
      <right style="hair">
        <color auto="1"/>
      </right>
      <top/>
      <bottom style="thin">
        <color auto="1"/>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s>
  <cellStyleXfs count="97">
    <xf numFmtId="0" fontId="0" fillId="0" borderId="0">
      <alignment vertical="center"/>
    </xf>
    <xf numFmtId="0" fontId="7" fillId="0" borderId="0"/>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30" borderId="0" applyNumberFormat="0" applyBorder="0" applyAlignment="0" applyProtection="0">
      <alignment vertical="center"/>
    </xf>
    <xf numFmtId="0" fontId="13" fillId="30"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23" borderId="0" applyNumberFormat="0" applyBorder="0" applyAlignment="0" applyProtection="0">
      <alignment vertical="center"/>
    </xf>
    <xf numFmtId="0" fontId="13" fillId="23" borderId="0" applyNumberFormat="0" applyBorder="0" applyAlignment="0" applyProtection="0">
      <alignment vertical="center"/>
    </xf>
    <xf numFmtId="0" fontId="13" fillId="27" borderId="0" applyNumberFormat="0" applyBorder="0" applyAlignment="0" applyProtection="0">
      <alignment vertical="center"/>
    </xf>
    <xf numFmtId="0" fontId="13" fillId="27" borderId="0" applyNumberFormat="0" applyBorder="0" applyAlignment="0" applyProtection="0">
      <alignment vertical="center"/>
    </xf>
    <xf numFmtId="0" fontId="13" fillId="31" borderId="0" applyNumberFormat="0" applyBorder="0" applyAlignment="0" applyProtection="0">
      <alignment vertical="center"/>
    </xf>
    <xf numFmtId="0" fontId="13" fillId="31"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4" borderId="0" applyNumberFormat="0" applyBorder="0" applyAlignment="0" applyProtection="0">
      <alignment vertical="center"/>
    </xf>
    <xf numFmtId="0" fontId="14" fillId="24"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32" borderId="0" applyNumberFormat="0" applyBorder="0" applyAlignment="0" applyProtection="0">
      <alignment vertical="center"/>
    </xf>
    <xf numFmtId="0" fontId="14" fillId="32"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7" borderId="40" applyNumberFormat="0" applyAlignment="0" applyProtection="0">
      <alignment vertical="center"/>
    </xf>
    <xf numFmtId="0" fontId="16" fillId="7" borderId="40"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3" fillId="8" borderId="41" applyNumberFormat="0" applyFont="0" applyAlignment="0" applyProtection="0">
      <alignment vertical="center"/>
    </xf>
    <xf numFmtId="0" fontId="13" fillId="8" borderId="41" applyNumberFormat="0" applyFont="0" applyAlignment="0" applyProtection="0">
      <alignment vertical="center"/>
    </xf>
    <xf numFmtId="0" fontId="18" fillId="0" borderId="39" applyNumberFormat="0" applyFill="0" applyAlignment="0" applyProtection="0">
      <alignment vertical="center"/>
    </xf>
    <xf numFmtId="0" fontId="18" fillId="0" borderId="39" applyNumberFormat="0" applyFill="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20" fillId="6" borderId="37" applyNumberFormat="0" applyAlignment="0" applyProtection="0">
      <alignment vertical="center"/>
    </xf>
    <xf numFmtId="0" fontId="20" fillId="6" borderId="37"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34" applyNumberFormat="0" applyFill="0" applyAlignment="0" applyProtection="0">
      <alignment vertical="center"/>
    </xf>
    <xf numFmtId="0" fontId="22" fillId="0" borderId="34" applyNumberFormat="0" applyFill="0" applyAlignment="0" applyProtection="0">
      <alignment vertical="center"/>
    </xf>
    <xf numFmtId="0" fontId="23" fillId="0" borderId="35" applyNumberFormat="0" applyFill="0" applyAlignment="0" applyProtection="0">
      <alignment vertical="center"/>
    </xf>
    <xf numFmtId="0" fontId="23" fillId="0" borderId="35" applyNumberFormat="0" applyFill="0" applyAlignment="0" applyProtection="0">
      <alignment vertical="center"/>
    </xf>
    <xf numFmtId="0" fontId="24" fillId="0" borderId="36" applyNumberFormat="0" applyFill="0" applyAlignment="0" applyProtection="0">
      <alignment vertical="center"/>
    </xf>
    <xf numFmtId="0" fontId="24" fillId="0" borderId="36" applyNumberFormat="0" applyFill="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42" applyNumberFormat="0" applyFill="0" applyAlignment="0" applyProtection="0">
      <alignment vertical="center"/>
    </xf>
    <xf numFmtId="0" fontId="12" fillId="0" borderId="42" applyNumberFormat="0" applyFill="0" applyAlignment="0" applyProtection="0">
      <alignment vertical="center"/>
    </xf>
    <xf numFmtId="0" fontId="25" fillId="6" borderId="38" applyNumberFormat="0" applyAlignment="0" applyProtection="0">
      <alignment vertical="center"/>
    </xf>
    <xf numFmtId="0" fontId="25" fillId="6" borderId="38"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5" borderId="37" applyNumberFormat="0" applyAlignment="0" applyProtection="0">
      <alignment vertical="center"/>
    </xf>
    <xf numFmtId="0" fontId="27" fillId="5" borderId="37" applyNumberFormat="0" applyAlignment="0" applyProtection="0">
      <alignment vertical="center"/>
    </xf>
    <xf numFmtId="0" fontId="13" fillId="0" borderId="0">
      <alignment vertical="center"/>
    </xf>
    <xf numFmtId="0" fontId="13" fillId="0" borderId="0">
      <alignment vertical="center"/>
    </xf>
    <xf numFmtId="0" fontId="28" fillId="0" borderId="0"/>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1" fillId="0" borderId="0">
      <alignment vertical="center"/>
    </xf>
    <xf numFmtId="38" fontId="31" fillId="0" borderId="0" applyFont="0" applyFill="0" applyBorder="0" applyAlignment="0" applyProtection="0">
      <alignment vertical="center"/>
    </xf>
    <xf numFmtId="0" fontId="32" fillId="0" borderId="0"/>
    <xf numFmtId="0" fontId="49" fillId="0" borderId="0" applyNumberFormat="0" applyFill="0" applyBorder="0" applyAlignment="0" applyProtection="0">
      <alignment vertical="center"/>
    </xf>
    <xf numFmtId="38" fontId="60" fillId="0" borderId="0" applyFont="0" applyFill="0" applyBorder="0" applyAlignment="0" applyProtection="0">
      <alignment vertical="center"/>
    </xf>
    <xf numFmtId="9" fontId="60" fillId="0" borderId="0" applyFont="0" applyFill="0" applyBorder="0" applyAlignment="0" applyProtection="0">
      <alignment vertical="center"/>
    </xf>
    <xf numFmtId="0" fontId="31" fillId="0" borderId="0"/>
    <xf numFmtId="0" fontId="31" fillId="0" borderId="0">
      <alignment vertical="center"/>
    </xf>
    <xf numFmtId="6" fontId="31" fillId="0" borderId="0" applyFont="0" applyFill="0" applyBorder="0" applyAlignment="0" applyProtection="0">
      <alignment vertical="center"/>
    </xf>
    <xf numFmtId="9" fontId="60" fillId="0" borderId="0" applyFont="0" applyFill="0" applyBorder="0" applyAlignment="0" applyProtection="0">
      <alignment vertical="center"/>
    </xf>
  </cellStyleXfs>
  <cellXfs count="2495">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xf>
    <xf numFmtId="0" fontId="2" fillId="0" borderId="9" xfId="0" applyFont="1" applyBorder="1" applyAlignment="1">
      <alignment horizontal="center" vertical="center"/>
    </xf>
    <xf numFmtId="0" fontId="2" fillId="0" borderId="15" xfId="0" applyFont="1" applyBorder="1">
      <alignment vertical="center"/>
    </xf>
    <xf numFmtId="0" fontId="2" fillId="0" borderId="0" xfId="0" applyFont="1" applyBorder="1">
      <alignment vertical="center"/>
    </xf>
    <xf numFmtId="0" fontId="2" fillId="0" borderId="16" xfId="0" applyFont="1" applyBorder="1">
      <alignment vertical="center"/>
    </xf>
    <xf numFmtId="0" fontId="5" fillId="0" borderId="0" xfId="0" applyFont="1" applyAlignment="1">
      <alignment vertical="center"/>
    </xf>
    <xf numFmtId="0" fontId="2" fillId="0" borderId="31" xfId="0" applyFont="1" applyBorder="1">
      <alignment vertical="center"/>
    </xf>
    <xf numFmtId="0" fontId="5" fillId="0" borderId="15" xfId="0" applyFont="1" applyBorder="1" applyAlignment="1">
      <alignment vertical="center"/>
    </xf>
    <xf numFmtId="0" fontId="2" fillId="0" borderId="33" xfId="0" applyFont="1" applyBorder="1">
      <alignment vertical="center"/>
    </xf>
    <xf numFmtId="0" fontId="7" fillId="0" borderId="0" xfId="1"/>
    <xf numFmtId="0" fontId="7" fillId="0" borderId="0" xfId="1" applyAlignment="1">
      <alignment horizontal="center" vertical="center"/>
    </xf>
    <xf numFmtId="0" fontId="7" fillId="0" borderId="0" xfId="1" applyAlignment="1"/>
    <xf numFmtId="0" fontId="12" fillId="0" borderId="12" xfId="1" applyFont="1" applyBorder="1" applyAlignment="1">
      <alignment horizontal="left"/>
    </xf>
    <xf numFmtId="0" fontId="12" fillId="0" borderId="13" xfId="1" applyFont="1" applyBorder="1" applyAlignment="1">
      <alignment horizontal="left"/>
    </xf>
    <xf numFmtId="0" fontId="12" fillId="0" borderId="14" xfId="1" applyFont="1" applyBorder="1" applyAlignment="1">
      <alignment horizontal="left"/>
    </xf>
    <xf numFmtId="0" fontId="7" fillId="0" borderId="44" xfId="1" applyFill="1" applyBorder="1" applyAlignment="1"/>
    <xf numFmtId="0" fontId="7" fillId="0" borderId="10" xfId="1" applyFill="1" applyBorder="1" applyAlignment="1"/>
    <xf numFmtId="0" fontId="12" fillId="0" borderId="12" xfId="1" applyFont="1" applyFill="1" applyBorder="1" applyAlignment="1">
      <alignment horizontal="left"/>
    </xf>
    <xf numFmtId="0" fontId="12" fillId="0" borderId="13" xfId="1" applyFont="1" applyFill="1" applyBorder="1" applyAlignment="1">
      <alignment horizontal="left"/>
    </xf>
    <xf numFmtId="0" fontId="12" fillId="0" borderId="14" xfId="1" applyFont="1" applyFill="1" applyBorder="1" applyAlignment="1">
      <alignment horizontal="left"/>
    </xf>
    <xf numFmtId="0" fontId="7" fillId="0" borderId="15" xfId="1" applyFill="1" applyBorder="1" applyAlignment="1"/>
    <xf numFmtId="0" fontId="7" fillId="0" borderId="0" xfId="1" applyFill="1" applyAlignment="1">
      <alignment horizontal="center" vertical="center"/>
    </xf>
    <xf numFmtId="0" fontId="7" fillId="0" borderId="0" xfId="1" applyBorder="1" applyAlignment="1"/>
    <xf numFmtId="0" fontId="12" fillId="0" borderId="0" xfId="1" applyFont="1" applyBorder="1" applyAlignment="1">
      <alignment horizontal="center" vertical="center"/>
    </xf>
    <xf numFmtId="0" fontId="7" fillId="0" borderId="0" xfId="1" applyBorder="1" applyAlignment="1">
      <alignment horizontal="center" vertical="center"/>
    </xf>
    <xf numFmtId="0" fontId="7" fillId="35" borderId="0" xfId="1" applyFill="1"/>
    <xf numFmtId="0" fontId="2" fillId="0" borderId="45" xfId="0" applyFont="1" applyBorder="1">
      <alignment vertical="center"/>
    </xf>
    <xf numFmtId="49" fontId="3" fillId="0" borderId="0" xfId="0" applyNumberFormat="1" applyFont="1" applyBorder="1" applyAlignment="1">
      <alignment vertical="center" wrapText="1"/>
    </xf>
    <xf numFmtId="49" fontId="2" fillId="36" borderId="4" xfId="0" applyNumberFormat="1" applyFont="1" applyFill="1" applyBorder="1">
      <alignment vertical="center"/>
    </xf>
    <xf numFmtId="0" fontId="2" fillId="36" borderId="8" xfId="0" applyFont="1" applyFill="1" applyBorder="1" applyAlignment="1">
      <alignment horizontal="center" vertical="center"/>
    </xf>
    <xf numFmtId="0" fontId="2" fillId="36" borderId="6" xfId="0" applyFont="1" applyFill="1" applyBorder="1">
      <alignment vertical="center"/>
    </xf>
    <xf numFmtId="49" fontId="2" fillId="36" borderId="5" xfId="0" applyNumberFormat="1" applyFont="1" applyFill="1" applyBorder="1">
      <alignment vertical="center"/>
    </xf>
    <xf numFmtId="0" fontId="2" fillId="36" borderId="9" xfId="0" applyFont="1" applyFill="1" applyBorder="1" applyAlignment="1">
      <alignment horizontal="center" vertical="center"/>
    </xf>
    <xf numFmtId="0" fontId="2" fillId="36" borderId="7" xfId="0" applyFont="1" applyFill="1" applyBorder="1">
      <alignment vertical="center"/>
    </xf>
    <xf numFmtId="0" fontId="2" fillId="0" borderId="0" xfId="0" applyFont="1" applyAlignment="1">
      <alignment horizontal="right" vertical="center"/>
    </xf>
    <xf numFmtId="0" fontId="33" fillId="0" borderId="0" xfId="0" applyFont="1" applyAlignment="1">
      <alignment horizontal="left" vertical="center" readingOrder="1"/>
    </xf>
    <xf numFmtId="0" fontId="34" fillId="0" borderId="0" xfId="0" applyFont="1" applyAlignment="1">
      <alignment vertical="center"/>
    </xf>
    <xf numFmtId="0" fontId="35" fillId="0" borderId="0" xfId="0" applyFont="1" applyAlignment="1">
      <alignment vertical="center"/>
    </xf>
    <xf numFmtId="0" fontId="34" fillId="0" borderId="0" xfId="0" applyFont="1">
      <alignment vertical="center"/>
    </xf>
    <xf numFmtId="0" fontId="36" fillId="0" borderId="0" xfId="0" applyFont="1" applyAlignment="1">
      <alignment horizontal="left" vertical="center" readingOrder="1"/>
    </xf>
    <xf numFmtId="0" fontId="13" fillId="0" borderId="0" xfId="0" applyFont="1">
      <alignment vertical="center"/>
    </xf>
    <xf numFmtId="0" fontId="13" fillId="0" borderId="0" xfId="0" applyFont="1" applyAlignment="1">
      <alignment vertical="center"/>
    </xf>
    <xf numFmtId="0" fontId="13" fillId="0" borderId="0" xfId="0" applyFont="1" applyAlignment="1">
      <alignment vertical="center" wrapText="1"/>
    </xf>
    <xf numFmtId="0" fontId="7" fillId="0" borderId="0" xfId="1" applyBorder="1" applyAlignment="1">
      <alignment horizontal="center" vertical="center"/>
    </xf>
    <xf numFmtId="0" fontId="12" fillId="0" borderId="0" xfId="1" applyFont="1" applyBorder="1" applyAlignment="1">
      <alignment vertical="center"/>
    </xf>
    <xf numFmtId="0" fontId="7" fillId="0" borderId="0" xfId="1" applyBorder="1" applyAlignment="1">
      <alignment vertical="center"/>
    </xf>
    <xf numFmtId="177" fontId="7" fillId="0" borderId="0" xfId="1" applyNumberFormat="1" applyBorder="1" applyAlignment="1">
      <alignment vertical="center"/>
    </xf>
    <xf numFmtId="0" fontId="2" fillId="0" borderId="0" xfId="0" applyFont="1" applyAlignment="1">
      <alignment horizontal="left" vertical="center"/>
    </xf>
    <xf numFmtId="0" fontId="2" fillId="0" borderId="0" xfId="0" applyFont="1" applyBorder="1" applyAlignment="1">
      <alignment vertical="center" wrapText="1"/>
    </xf>
    <xf numFmtId="0" fontId="2" fillId="0" borderId="0" xfId="0" applyFont="1" applyBorder="1" applyAlignment="1">
      <alignment vertical="center"/>
    </xf>
    <xf numFmtId="0" fontId="3" fillId="0" borderId="0" xfId="0" applyFont="1" applyBorder="1" applyAlignment="1">
      <alignment vertical="center" wrapText="1"/>
    </xf>
    <xf numFmtId="0" fontId="2" fillId="0" borderId="15" xfId="0" applyFont="1" applyBorder="1" applyAlignment="1">
      <alignment vertical="center"/>
    </xf>
    <xf numFmtId="49" fontId="2" fillId="0" borderId="0" xfId="0" applyNumberFormat="1" applyFont="1" applyBorder="1" applyAlignment="1">
      <alignment vertical="center" shrinkToFit="1"/>
    </xf>
    <xf numFmtId="0" fontId="2" fillId="0" borderId="0" xfId="0" applyFont="1" applyBorder="1" applyAlignment="1">
      <alignment vertical="center" shrinkToFit="1"/>
    </xf>
    <xf numFmtId="49" fontId="3" fillId="0" borderId="0" xfId="0" applyNumberFormat="1" applyFont="1" applyBorder="1" applyAlignment="1">
      <alignment vertical="center" shrinkToFit="1"/>
    </xf>
    <xf numFmtId="0" fontId="2" fillId="0" borderId="11" xfId="0" applyFont="1" applyBorder="1" applyAlignment="1">
      <alignment horizontal="center" vertical="center"/>
    </xf>
    <xf numFmtId="0" fontId="2" fillId="0" borderId="0" xfId="0" applyFont="1" applyAlignment="1">
      <alignment horizontal="left" vertical="top" wrapText="1"/>
    </xf>
    <xf numFmtId="0" fontId="5" fillId="0" borderId="13" xfId="0" applyFont="1" applyBorder="1" applyAlignment="1">
      <alignment horizontal="left" vertical="center"/>
    </xf>
    <xf numFmtId="0" fontId="5" fillId="0" borderId="0" xfId="0" applyFont="1" applyAlignment="1">
      <alignment horizontal="center" vertical="center"/>
    </xf>
    <xf numFmtId="0" fontId="38" fillId="0" borderId="0" xfId="0" applyFont="1" applyAlignment="1"/>
    <xf numFmtId="0" fontId="39" fillId="0" borderId="0" xfId="0" applyFont="1">
      <alignment vertical="center"/>
    </xf>
    <xf numFmtId="0" fontId="38" fillId="0" borderId="0" xfId="0" applyFont="1">
      <alignment vertical="center"/>
    </xf>
    <xf numFmtId="0" fontId="39" fillId="0" borderId="0" xfId="0" applyFont="1" applyAlignment="1">
      <alignment vertical="center"/>
    </xf>
    <xf numFmtId="0" fontId="5" fillId="0" borderId="15" xfId="0" applyFont="1" applyBorder="1" applyAlignment="1">
      <alignment horizontal="center" vertical="center"/>
    </xf>
    <xf numFmtId="0" fontId="2" fillId="0" borderId="53"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vertical="center"/>
    </xf>
    <xf numFmtId="0" fontId="2" fillId="0" borderId="0" xfId="0" applyFont="1" applyFill="1" applyBorder="1" applyAlignment="1">
      <alignment vertical="center" shrinkToFit="1"/>
    </xf>
    <xf numFmtId="0" fontId="2" fillId="37" borderId="2" xfId="0" applyNumberFormat="1" applyFont="1" applyFill="1" applyBorder="1" applyAlignment="1">
      <alignment horizontal="center" vertical="center"/>
    </xf>
    <xf numFmtId="0" fontId="2" fillId="37" borderId="3" xfId="0" applyNumberFormat="1" applyFont="1" applyFill="1" applyBorder="1" applyAlignment="1">
      <alignment horizontal="center" vertical="center"/>
    </xf>
    <xf numFmtId="0" fontId="38" fillId="0" borderId="0" xfId="0" applyFont="1" applyAlignment="1">
      <alignment horizontal="center" vertical="center"/>
    </xf>
    <xf numFmtId="0" fontId="38" fillId="0" borderId="0" xfId="0" applyFont="1" applyAlignment="1">
      <alignment horizontal="left"/>
    </xf>
    <xf numFmtId="0" fontId="39" fillId="0" borderId="0" xfId="0" applyFont="1" applyAlignment="1">
      <alignment horizontal="center" vertical="center"/>
    </xf>
    <xf numFmtId="0" fontId="38" fillId="0" borderId="0" xfId="0" applyFont="1" applyAlignment="1">
      <alignment horizontal="left" vertical="center" wrapText="1"/>
    </xf>
    <xf numFmtId="0" fontId="37" fillId="0" borderId="0" xfId="0" applyFont="1" applyAlignment="1">
      <alignment horizontal="left" vertical="center" wrapText="1"/>
    </xf>
    <xf numFmtId="0" fontId="38" fillId="0" borderId="0" xfId="0" applyFont="1" applyAlignment="1">
      <alignment horizontal="left" vertical="top" wrapText="1"/>
    </xf>
    <xf numFmtId="0" fontId="2" fillId="0" borderId="56" xfId="0" applyFont="1" applyBorder="1" applyAlignment="1">
      <alignment vertical="center"/>
    </xf>
    <xf numFmtId="0" fontId="40" fillId="0" borderId="0" xfId="0" applyFont="1" applyAlignment="1">
      <alignment vertical="center"/>
    </xf>
    <xf numFmtId="0" fontId="38" fillId="0" borderId="0" xfId="0" applyFont="1" applyAlignment="1">
      <alignment horizontal="left" vertical="top"/>
    </xf>
    <xf numFmtId="0" fontId="41" fillId="0" borderId="0" xfId="0" applyFont="1">
      <alignment vertical="center"/>
    </xf>
    <xf numFmtId="0" fontId="39" fillId="0" borderId="0" xfId="0" applyFont="1" applyBorder="1" applyAlignment="1">
      <alignment horizontal="center" vertical="center"/>
    </xf>
    <xf numFmtId="0" fontId="2" fillId="0" borderId="56" xfId="0" applyFont="1" applyBorder="1">
      <alignment vertical="center"/>
    </xf>
    <xf numFmtId="0" fontId="38" fillId="0" borderId="0" xfId="0" applyFont="1" applyAlignment="1">
      <alignment horizontal="left" vertical="center"/>
    </xf>
    <xf numFmtId="0" fontId="39" fillId="0" borderId="26" xfId="0" applyFont="1" applyBorder="1" applyAlignment="1">
      <alignment vertical="center"/>
    </xf>
    <xf numFmtId="0" fontId="5" fillId="0" borderId="15" xfId="0" applyFont="1" applyBorder="1" applyAlignment="1">
      <alignment horizontal="left" vertical="center"/>
    </xf>
    <xf numFmtId="0" fontId="5" fillId="0" borderId="46" xfId="0" applyFont="1" applyBorder="1" applyAlignment="1">
      <alignment horizontal="left" vertical="center"/>
    </xf>
    <xf numFmtId="0" fontId="3" fillId="0" borderId="0" xfId="0" applyFont="1" applyBorder="1" applyAlignment="1">
      <alignment horizontal="left" vertical="center" shrinkToFit="1"/>
    </xf>
    <xf numFmtId="0" fontId="2" fillId="0" borderId="0" xfId="0" applyFont="1" applyFill="1" applyBorder="1" applyAlignment="1">
      <alignment horizontal="center" vertical="center"/>
    </xf>
    <xf numFmtId="0" fontId="7" fillId="35" borderId="44" xfId="1" applyFill="1" applyBorder="1" applyAlignment="1">
      <alignment vertical="center"/>
    </xf>
    <xf numFmtId="0" fontId="7" fillId="35" borderId="16" xfId="1" applyFill="1" applyBorder="1" applyAlignment="1">
      <alignment vertical="center"/>
    </xf>
    <xf numFmtId="0" fontId="3" fillId="0" borderId="0" xfId="0" applyFont="1" applyAlignment="1">
      <alignment horizontal="left" vertical="center"/>
    </xf>
    <xf numFmtId="0" fontId="38" fillId="0" borderId="0" xfId="0" applyFont="1" applyAlignment="1">
      <alignment horizontal="left" vertical="center" wrapText="1" indent="1"/>
    </xf>
    <xf numFmtId="0" fontId="30" fillId="0" borderId="0" xfId="0" applyFont="1" applyAlignment="1">
      <alignment horizontal="left" vertical="center"/>
    </xf>
    <xf numFmtId="0" fontId="7" fillId="0" borderId="22" xfId="1" applyFill="1" applyBorder="1" applyAlignment="1">
      <alignment horizontal="left" vertical="center"/>
    </xf>
    <xf numFmtId="0" fontId="42" fillId="0" borderId="0" xfId="1" applyFont="1"/>
    <xf numFmtId="0" fontId="42" fillId="0" borderId="0" xfId="1" applyFont="1" applyFill="1" applyBorder="1"/>
    <xf numFmtId="0" fontId="7" fillId="0" borderId="0" xfId="1" applyFill="1" applyBorder="1"/>
    <xf numFmtId="0" fontId="32" fillId="0" borderId="0" xfId="0" applyFont="1" applyFill="1" applyBorder="1" applyAlignment="1">
      <alignment horizontal="center" vertical="center"/>
    </xf>
    <xf numFmtId="0" fontId="32" fillId="0" borderId="0" xfId="0" applyFont="1" applyFill="1" applyBorder="1" applyAlignment="1">
      <alignment vertical="center"/>
    </xf>
    <xf numFmtId="0" fontId="43" fillId="0" borderId="0" xfId="1" applyFont="1" applyFill="1" applyBorder="1"/>
    <xf numFmtId="0" fontId="32" fillId="0" borderId="0" xfId="0" applyFont="1" applyFill="1" applyBorder="1">
      <alignment vertical="center"/>
    </xf>
    <xf numFmtId="0" fontId="7" fillId="0" borderId="0" xfId="1" applyBorder="1"/>
    <xf numFmtId="0" fontId="7" fillId="0" borderId="44" xfId="1" applyBorder="1" applyAlignment="1">
      <alignment vertical="center"/>
    </xf>
    <xf numFmtId="0" fontId="7" fillId="0" borderId="15" xfId="1" applyBorder="1" applyAlignment="1">
      <alignment vertical="center"/>
    </xf>
    <xf numFmtId="0" fontId="7" fillId="0" borderId="0" xfId="1" applyFill="1" applyBorder="1" applyAlignment="1"/>
    <xf numFmtId="0" fontId="12" fillId="0" borderId="0" xfId="1" applyFont="1" applyFill="1" applyBorder="1" applyAlignment="1">
      <alignment horizontal="left"/>
    </xf>
    <xf numFmtId="0" fontId="7" fillId="0" borderId="13" xfId="1" applyBorder="1" applyAlignment="1">
      <alignment vertical="center"/>
    </xf>
    <xf numFmtId="0" fontId="43" fillId="0" borderId="0" xfId="1" applyFont="1" applyAlignment="1"/>
    <xf numFmtId="0" fontId="43" fillId="0" borderId="0" xfId="1" applyFont="1" applyFill="1" applyBorder="1" applyAlignment="1"/>
    <xf numFmtId="0" fontId="44" fillId="0" borderId="0" xfId="1" applyFont="1" applyBorder="1" applyAlignment="1">
      <alignment horizontal="left" vertical="center"/>
    </xf>
    <xf numFmtId="0" fontId="7" fillId="0" borderId="22" xfId="1" applyFill="1" applyBorder="1" applyAlignment="1"/>
    <xf numFmtId="0" fontId="7" fillId="0" borderId="0" xfId="1" applyBorder="1" applyAlignment="1">
      <alignment vertical="center" wrapText="1"/>
    </xf>
    <xf numFmtId="0" fontId="12" fillId="0" borderId="15" xfId="1" applyFont="1" applyFill="1" applyBorder="1" applyAlignment="1">
      <alignment horizontal="left"/>
    </xf>
    <xf numFmtId="0" fontId="10" fillId="0" borderId="0" xfId="1" applyFont="1"/>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lignment vertical="center"/>
    </xf>
    <xf numFmtId="0" fontId="12" fillId="0" borderId="44" xfId="1" applyFont="1" applyFill="1" applyBorder="1" applyAlignment="1">
      <alignment horizontal="left"/>
    </xf>
    <xf numFmtId="0" fontId="7" fillId="0" borderId="0" xfId="1" applyBorder="1" applyAlignment="1">
      <alignment horizontal="center"/>
    </xf>
    <xf numFmtId="0" fontId="7" fillId="0" borderId="0" xfId="1" applyFont="1" applyFill="1" applyBorder="1"/>
    <xf numFmtId="0" fontId="31" fillId="0" borderId="0" xfId="0" applyFont="1" applyFill="1" applyBorder="1">
      <alignment vertical="center"/>
    </xf>
    <xf numFmtId="0" fontId="7" fillId="0" borderId="0" xfId="1" applyAlignment="1">
      <alignment vertical="center"/>
    </xf>
    <xf numFmtId="0" fontId="38" fillId="0" borderId="0" xfId="0" applyFont="1" applyAlignment="1">
      <alignment vertical="top" wrapText="1"/>
    </xf>
    <xf numFmtId="0" fontId="38" fillId="0" borderId="0" xfId="0" applyFont="1" applyBorder="1" applyAlignment="1">
      <alignment vertical="top" wrapText="1"/>
    </xf>
    <xf numFmtId="0" fontId="47" fillId="0" borderId="92" xfId="0" applyFont="1" applyBorder="1" applyAlignment="1">
      <alignment horizontal="center" vertical="center" wrapText="1"/>
    </xf>
    <xf numFmtId="0" fontId="47" fillId="0" borderId="93" xfId="0" applyFont="1" applyBorder="1" applyAlignment="1">
      <alignment horizontal="center" vertical="center" wrapText="1"/>
    </xf>
    <xf numFmtId="0" fontId="38" fillId="0" borderId="0" xfId="0" applyFont="1" applyBorder="1" applyAlignment="1">
      <alignment horizontal="left" vertical="top" wrapText="1"/>
    </xf>
    <xf numFmtId="0" fontId="41" fillId="0" borderId="0" xfId="0" applyFont="1" applyBorder="1" applyAlignment="1">
      <alignment horizontal="left" vertical="top" wrapText="1"/>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7" xfId="0" applyFont="1" applyBorder="1" applyAlignment="1">
      <alignment horizontal="left" vertical="center"/>
    </xf>
    <xf numFmtId="0" fontId="38" fillId="0" borderId="0" xfId="0" applyFont="1" applyAlignment="1">
      <alignment vertical="center"/>
    </xf>
    <xf numFmtId="0" fontId="2" fillId="0" borderId="0" xfId="0" applyFont="1" applyBorder="1" applyAlignment="1">
      <alignment vertical="top" wrapText="1"/>
    </xf>
    <xf numFmtId="0" fontId="7" fillId="0" borderId="0" xfId="1" applyAlignment="1">
      <alignment horizontal="left" vertical="center"/>
    </xf>
    <xf numFmtId="0" fontId="50" fillId="0" borderId="0" xfId="87" applyFont="1" applyBorder="1" applyAlignment="1">
      <alignment vertical="top"/>
    </xf>
    <xf numFmtId="0" fontId="31" fillId="0" borderId="0" xfId="87" applyFont="1" applyAlignment="1">
      <alignment horizontal="center" vertical="center"/>
    </xf>
    <xf numFmtId="0" fontId="31" fillId="0" borderId="0" xfId="87" applyFont="1" applyAlignment="1">
      <alignment vertical="center"/>
    </xf>
    <xf numFmtId="38" fontId="31" fillId="0" borderId="0" xfId="87" applyNumberFormat="1" applyFont="1" applyAlignment="1">
      <alignment vertical="center"/>
    </xf>
    <xf numFmtId="0" fontId="31" fillId="0" borderId="0" xfId="87">
      <alignment vertical="center"/>
    </xf>
    <xf numFmtId="0" fontId="51" fillId="0" borderId="0" xfId="87" applyFont="1" applyBorder="1" applyAlignment="1">
      <alignment vertical="top"/>
    </xf>
    <xf numFmtId="0" fontId="50" fillId="0" borderId="0" xfId="87" applyFont="1" applyFill="1" applyBorder="1" applyAlignment="1">
      <alignment vertical="center" shrinkToFit="1"/>
    </xf>
    <xf numFmtId="0" fontId="31" fillId="0" borderId="0" xfId="87" applyFont="1" applyFill="1" applyBorder="1" applyAlignment="1">
      <alignment horizontal="center" vertical="center" shrinkToFit="1"/>
    </xf>
    <xf numFmtId="0" fontId="53" fillId="0" borderId="0" xfId="87" applyFont="1" applyFill="1" applyBorder="1" applyAlignment="1">
      <alignment horizontal="left" vertical="center" shrinkToFit="1"/>
    </xf>
    <xf numFmtId="0" fontId="53" fillId="0" borderId="0" xfId="87" applyFont="1" applyFill="1" applyBorder="1" applyAlignment="1">
      <alignment vertical="center" shrinkToFit="1"/>
    </xf>
    <xf numFmtId="0" fontId="54" fillId="0" borderId="0" xfId="87" applyFont="1" applyAlignment="1">
      <alignment horizontal="right" vertical="center"/>
    </xf>
    <xf numFmtId="0" fontId="55" fillId="0" borderId="0" xfId="87" applyFont="1">
      <alignment vertical="center"/>
    </xf>
    <xf numFmtId="0" fontId="50" fillId="0" borderId="97" xfId="87" applyFont="1" applyBorder="1" applyAlignment="1">
      <alignment vertical="top"/>
    </xf>
    <xf numFmtId="38" fontId="31" fillId="0" borderId="0" xfId="87" applyNumberFormat="1" applyFont="1" applyAlignment="1">
      <alignment horizontal="right" vertical="center"/>
    </xf>
    <xf numFmtId="38" fontId="55" fillId="0" borderId="0" xfId="87" applyNumberFormat="1" applyFont="1" applyAlignment="1">
      <alignment horizontal="right" vertical="center"/>
    </xf>
    <xf numFmtId="0" fontId="53" fillId="0" borderId="24" xfId="87" applyFont="1" applyBorder="1" applyAlignment="1">
      <alignment horizontal="center" vertical="center"/>
    </xf>
    <xf numFmtId="0" fontId="56" fillId="0" borderId="98" xfId="87" applyFont="1" applyBorder="1" applyAlignment="1">
      <alignment horizontal="center" vertical="center"/>
    </xf>
    <xf numFmtId="0" fontId="53" fillId="0" borderId="100" xfId="87" applyFont="1" applyBorder="1" applyAlignment="1">
      <alignment vertical="center"/>
    </xf>
    <xf numFmtId="0" fontId="53" fillId="0" borderId="101" xfId="87" applyFont="1" applyBorder="1" applyAlignment="1">
      <alignment vertical="center"/>
    </xf>
    <xf numFmtId="0" fontId="53" fillId="0" borderId="102" xfId="87" applyFont="1" applyBorder="1" applyAlignment="1">
      <alignment vertical="center"/>
    </xf>
    <xf numFmtId="0" fontId="55" fillId="0" borderId="103" xfId="87" applyFont="1" applyBorder="1" applyAlignment="1">
      <alignment horizontal="left" vertical="center" shrinkToFit="1"/>
    </xf>
    <xf numFmtId="0" fontId="55" fillId="0" borderId="104" xfId="87" applyFont="1" applyBorder="1" applyAlignment="1">
      <alignment horizontal="center" vertical="center" shrinkToFit="1"/>
    </xf>
    <xf numFmtId="0" fontId="55" fillId="0" borderId="106" xfId="87" applyFont="1" applyBorder="1" applyAlignment="1">
      <alignment horizontal="left" vertical="center" shrinkToFit="1"/>
    </xf>
    <xf numFmtId="0" fontId="55" fillId="0" borderId="107" xfId="87" applyFont="1" applyBorder="1" applyAlignment="1">
      <alignment horizontal="center" vertical="center" shrinkToFit="1"/>
    </xf>
    <xf numFmtId="0" fontId="53" fillId="0" borderId="108" xfId="87" applyFont="1" applyBorder="1" applyAlignment="1">
      <alignment vertical="center"/>
    </xf>
    <xf numFmtId="0" fontId="53" fillId="0" borderId="18" xfId="87" applyFont="1" applyBorder="1" applyAlignment="1">
      <alignment vertical="center"/>
    </xf>
    <xf numFmtId="0" fontId="53" fillId="0" borderId="109" xfId="87" applyFont="1" applyBorder="1" applyAlignment="1">
      <alignment vertical="center"/>
    </xf>
    <xf numFmtId="0" fontId="55" fillId="0" borderId="104" xfId="87" applyFont="1" applyBorder="1">
      <alignment vertical="center"/>
    </xf>
    <xf numFmtId="0" fontId="53" fillId="41" borderId="110" xfId="87" applyFont="1" applyFill="1" applyBorder="1" applyAlignment="1">
      <alignment horizontal="left" vertical="center" shrinkToFit="1"/>
    </xf>
    <xf numFmtId="0" fontId="53" fillId="41" borderId="111" xfId="87" applyFont="1" applyFill="1" applyBorder="1" applyAlignment="1">
      <alignment horizontal="center" vertical="center" shrinkToFit="1"/>
    </xf>
    <xf numFmtId="0" fontId="53" fillId="41" borderId="113" xfId="87" applyFont="1" applyFill="1" applyBorder="1" applyAlignment="1">
      <alignment horizontal="left" vertical="center" shrinkToFit="1"/>
    </xf>
    <xf numFmtId="0" fontId="53" fillId="41" borderId="114" xfId="87" applyFont="1" applyFill="1" applyBorder="1" applyAlignment="1">
      <alignment horizontal="center" vertical="center" shrinkToFit="1"/>
    </xf>
    <xf numFmtId="0" fontId="57" fillId="0" borderId="0" xfId="87" applyFont="1" applyBorder="1" applyAlignment="1">
      <alignment horizontal="left" vertical="center" shrinkToFit="1"/>
    </xf>
    <xf numFmtId="0" fontId="57" fillId="0" borderId="0" xfId="87" applyFont="1" applyBorder="1" applyAlignment="1">
      <alignment horizontal="center" vertical="center" shrinkToFit="1"/>
    </xf>
    <xf numFmtId="182" fontId="57" fillId="0" borderId="0" xfId="87" applyNumberFormat="1" applyFont="1" applyFill="1" applyBorder="1" applyAlignment="1">
      <alignment vertical="center" shrinkToFit="1"/>
    </xf>
    <xf numFmtId="0" fontId="31" fillId="0" borderId="0" xfId="87" applyFont="1">
      <alignment vertical="center"/>
    </xf>
    <xf numFmtId="0" fontId="53" fillId="0" borderId="116" xfId="87" applyFont="1" applyBorder="1" applyAlignment="1">
      <alignment vertical="center" shrinkToFit="1"/>
    </xf>
    <xf numFmtId="0" fontId="32" fillId="0" borderId="0" xfId="87" applyFont="1">
      <alignment vertical="center"/>
    </xf>
    <xf numFmtId="0" fontId="55" fillId="0" borderId="103" xfId="87" applyFont="1" applyFill="1" applyBorder="1" applyAlignment="1">
      <alignment vertical="center" shrinkToFit="1"/>
    </xf>
    <xf numFmtId="0" fontId="55" fillId="0" borderId="104" xfId="87" applyFont="1" applyFill="1" applyBorder="1">
      <alignment vertical="center"/>
    </xf>
    <xf numFmtId="0" fontId="55" fillId="0" borderId="104" xfId="87" applyFont="1" applyFill="1" applyBorder="1" applyAlignment="1">
      <alignment horizontal="center" vertical="center" shrinkToFit="1"/>
    </xf>
    <xf numFmtId="0" fontId="55" fillId="0" borderId="103" xfId="87" applyFont="1" applyFill="1" applyBorder="1">
      <alignment vertical="center"/>
    </xf>
    <xf numFmtId="0" fontId="55" fillId="0" borderId="104" xfId="87" applyFont="1" applyFill="1" applyBorder="1" applyAlignment="1">
      <alignment horizontal="center" vertical="center"/>
    </xf>
    <xf numFmtId="0" fontId="55" fillId="0" borderId="106" xfId="87" applyFont="1" applyFill="1" applyBorder="1" applyAlignment="1">
      <alignment vertical="center" shrinkToFit="1"/>
    </xf>
    <xf numFmtId="0" fontId="55" fillId="0" borderId="107" xfId="87" applyFont="1" applyFill="1" applyBorder="1">
      <alignment vertical="center"/>
    </xf>
    <xf numFmtId="0" fontId="53" fillId="41" borderId="110" xfId="87" applyFont="1" applyFill="1" applyBorder="1" applyAlignment="1">
      <alignment vertical="center" shrinkToFit="1"/>
    </xf>
    <xf numFmtId="0" fontId="53" fillId="41" borderId="103" xfId="87" applyFont="1" applyFill="1" applyBorder="1" applyAlignment="1">
      <alignment vertical="center" shrinkToFit="1"/>
    </xf>
    <xf numFmtId="0" fontId="53" fillId="41" borderId="104" xfId="87" applyFont="1" applyFill="1" applyBorder="1" applyAlignment="1">
      <alignment horizontal="center" vertical="center" shrinkToFit="1"/>
    </xf>
    <xf numFmtId="0" fontId="53" fillId="41" borderId="113" xfId="87" applyFont="1" applyFill="1" applyBorder="1">
      <alignment vertical="center"/>
    </xf>
    <xf numFmtId="0" fontId="31" fillId="0" borderId="0" xfId="87" applyBorder="1">
      <alignment vertical="center"/>
    </xf>
    <xf numFmtId="0" fontId="55" fillId="0" borderId="107" xfId="87" applyFont="1" applyBorder="1">
      <alignment vertical="center"/>
    </xf>
    <xf numFmtId="0" fontId="55" fillId="0" borderId="108" xfId="87" applyFont="1" applyBorder="1" applyAlignment="1">
      <alignment horizontal="left" vertical="center" shrinkToFit="1"/>
    </xf>
    <xf numFmtId="0" fontId="55" fillId="0" borderId="103" xfId="87" applyFont="1" applyFill="1" applyBorder="1" applyAlignment="1">
      <alignment horizontal="left" vertical="center" shrinkToFit="1"/>
    </xf>
    <xf numFmtId="0" fontId="53" fillId="0" borderId="0" xfId="87" applyFont="1" applyFill="1" applyBorder="1" applyAlignment="1">
      <alignment horizontal="center" vertical="center" shrinkToFit="1"/>
    </xf>
    <xf numFmtId="182" fontId="55" fillId="0" borderId="0" xfId="87" applyNumberFormat="1" applyFont="1" applyFill="1" applyBorder="1" applyAlignment="1">
      <alignment vertical="center" shrinkToFit="1"/>
    </xf>
    <xf numFmtId="0" fontId="53" fillId="41" borderId="106" xfId="87" applyFont="1" applyFill="1" applyBorder="1" applyAlignment="1">
      <alignment horizontal="left" vertical="center" shrinkToFit="1"/>
    </xf>
    <xf numFmtId="181" fontId="55" fillId="0" borderId="105" xfId="87" applyNumberFormat="1" applyFont="1" applyFill="1" applyBorder="1" applyAlignment="1">
      <alignment horizontal="right" vertical="center"/>
    </xf>
    <xf numFmtId="0" fontId="12" fillId="0" borderId="13" xfId="1" applyFont="1" applyFill="1" applyBorder="1" applyAlignment="1">
      <alignment horizontal="right"/>
    </xf>
    <xf numFmtId="0" fontId="12" fillId="0" borderId="14" xfId="1" applyFont="1" applyFill="1" applyBorder="1" applyAlignment="1">
      <alignment horizontal="right"/>
    </xf>
    <xf numFmtId="0" fontId="53" fillId="0" borderId="119" xfId="87" applyFont="1" applyBorder="1" applyAlignment="1">
      <alignment vertical="center"/>
    </xf>
    <xf numFmtId="0" fontId="53" fillId="0" borderId="51" xfId="87" applyFont="1" applyBorder="1" applyAlignment="1">
      <alignment vertical="center"/>
    </xf>
    <xf numFmtId="0" fontId="53" fillId="0" borderId="120" xfId="87" applyFont="1" applyBorder="1" applyAlignment="1">
      <alignment vertical="center"/>
    </xf>
    <xf numFmtId="0" fontId="55" fillId="0" borderId="18" xfId="87" applyFont="1" applyFill="1" applyBorder="1">
      <alignment vertical="center"/>
    </xf>
    <xf numFmtId="0" fontId="55" fillId="0" borderId="18" xfId="87" applyFont="1" applyFill="1" applyBorder="1" applyAlignment="1">
      <alignment horizontal="center" vertical="center" shrinkToFit="1"/>
    </xf>
    <xf numFmtId="0" fontId="53" fillId="0" borderId="116" xfId="87" applyFont="1" applyBorder="1" applyAlignment="1">
      <alignment vertical="center"/>
    </xf>
    <xf numFmtId="0" fontId="53" fillId="0" borderId="118" xfId="87" applyFont="1" applyBorder="1" applyAlignment="1">
      <alignment vertical="center"/>
    </xf>
    <xf numFmtId="0" fontId="53" fillId="0" borderId="121" xfId="87" applyFont="1" applyBorder="1" applyAlignment="1">
      <alignment vertical="center"/>
    </xf>
    <xf numFmtId="0" fontId="53" fillId="0" borderId="122" xfId="87" applyFont="1" applyBorder="1" applyAlignment="1">
      <alignment vertical="center"/>
    </xf>
    <xf numFmtId="0" fontId="53" fillId="0" borderId="29" xfId="87" applyFont="1" applyBorder="1" applyAlignment="1">
      <alignment vertical="center"/>
    </xf>
    <xf numFmtId="0" fontId="53" fillId="0" borderId="108" xfId="87" applyFont="1" applyFill="1" applyBorder="1">
      <alignment vertical="center"/>
    </xf>
    <xf numFmtId="0" fontId="53" fillId="0" borderId="119" xfId="87" applyFont="1" applyFill="1" applyBorder="1">
      <alignment vertical="center"/>
    </xf>
    <xf numFmtId="0" fontId="44" fillId="0" borderId="0" xfId="1" applyFont="1"/>
    <xf numFmtId="0" fontId="44" fillId="0" borderId="1" xfId="1" applyFont="1" applyBorder="1" applyAlignment="1">
      <alignment horizontal="center"/>
    </xf>
    <xf numFmtId="0" fontId="35" fillId="0" borderId="1" xfId="1" applyFont="1" applyBorder="1" applyAlignment="1">
      <alignment horizontal="center"/>
    </xf>
    <xf numFmtId="0" fontId="35" fillId="0" borderId="1" xfId="1" applyFont="1" applyBorder="1" applyAlignment="1">
      <alignment horizontal="center" wrapText="1"/>
    </xf>
    <xf numFmtId="0" fontId="35" fillId="0" borderId="4" xfId="1" applyFont="1" applyBorder="1" applyAlignment="1">
      <alignment horizontal="center"/>
    </xf>
    <xf numFmtId="0" fontId="35" fillId="0" borderId="2" xfId="1" applyFont="1" applyBorder="1" applyAlignment="1">
      <alignment horizontal="center"/>
    </xf>
    <xf numFmtId="0" fontId="35" fillId="0" borderId="73" xfId="1" applyFont="1" applyBorder="1" applyAlignment="1">
      <alignment horizontal="center"/>
    </xf>
    <xf numFmtId="0" fontId="35" fillId="0" borderId="20" xfId="1" applyFont="1" applyBorder="1" applyAlignment="1">
      <alignment horizontal="center"/>
    </xf>
    <xf numFmtId="0" fontId="35" fillId="0" borderId="0" xfId="1" applyFont="1" applyAlignment="1"/>
    <xf numFmtId="0" fontId="35" fillId="0" borderId="5" xfId="1" applyFont="1" applyBorder="1" applyAlignment="1">
      <alignment horizontal="center"/>
    </xf>
    <xf numFmtId="0" fontId="35" fillId="0" borderId="3" xfId="1" applyFont="1" applyBorder="1" applyAlignment="1">
      <alignment horizontal="center"/>
    </xf>
    <xf numFmtId="0" fontId="31" fillId="0" borderId="0" xfId="87" applyFont="1" applyFill="1" applyBorder="1">
      <alignment vertical="center"/>
    </xf>
    <xf numFmtId="0" fontId="28" fillId="0" borderId="0" xfId="87" applyFont="1">
      <alignment vertical="center"/>
    </xf>
    <xf numFmtId="0" fontId="28" fillId="0" borderId="124" xfId="87" applyFont="1" applyBorder="1" applyAlignment="1">
      <alignment vertical="center"/>
    </xf>
    <xf numFmtId="0" fontId="28" fillId="0" borderId="125" xfId="87" applyFont="1" applyBorder="1">
      <alignment vertical="center"/>
    </xf>
    <xf numFmtId="0" fontId="28" fillId="0" borderId="125" xfId="87" applyFont="1" applyBorder="1" applyAlignment="1">
      <alignment horizontal="center" vertical="center"/>
    </xf>
    <xf numFmtId="0" fontId="28" fillId="0" borderId="126" xfId="87" applyFont="1" applyFill="1" applyBorder="1" applyAlignment="1">
      <alignment horizontal="center" vertical="center"/>
    </xf>
    <xf numFmtId="0" fontId="28" fillId="0" borderId="0" xfId="87" applyFont="1" applyFill="1" applyBorder="1">
      <alignment vertical="center"/>
    </xf>
    <xf numFmtId="0" fontId="28" fillId="0" borderId="124" xfId="87" applyFont="1" applyBorder="1" applyAlignment="1">
      <alignment horizontal="center" vertical="center"/>
    </xf>
    <xf numFmtId="0" fontId="28" fillId="0" borderId="0" xfId="87" applyFont="1" applyBorder="1" applyAlignment="1">
      <alignment horizontal="center" vertical="center"/>
    </xf>
    <xf numFmtId="0" fontId="28" fillId="0" borderId="0" xfId="87" applyFont="1" applyFill="1" applyBorder="1" applyAlignment="1">
      <alignment horizontal="center" vertical="center"/>
    </xf>
    <xf numFmtId="176" fontId="28" fillId="0" borderId="0" xfId="87" applyNumberFormat="1" applyFont="1">
      <alignment vertical="center"/>
    </xf>
    <xf numFmtId="9" fontId="28" fillId="0" borderId="127" xfId="87" applyNumberFormat="1" applyFont="1" applyBorder="1">
      <alignment vertical="center"/>
    </xf>
    <xf numFmtId="9" fontId="28" fillId="0" borderId="1" xfId="87" applyNumberFormat="1" applyFont="1" applyBorder="1">
      <alignment vertical="center"/>
    </xf>
    <xf numFmtId="0" fontId="28" fillId="0" borderId="1" xfId="87" applyFont="1" applyBorder="1" applyAlignment="1">
      <alignment horizontal="center" vertical="center"/>
    </xf>
    <xf numFmtId="0" fontId="28" fillId="0" borderId="128" xfId="87" applyFont="1" applyBorder="1" applyAlignment="1">
      <alignment horizontal="center" vertical="center"/>
    </xf>
    <xf numFmtId="176" fontId="28" fillId="0" borderId="127" xfId="87" applyNumberFormat="1" applyFont="1" applyFill="1" applyBorder="1" applyAlignment="1">
      <alignment vertical="center" shrinkToFit="1"/>
    </xf>
    <xf numFmtId="10" fontId="28" fillId="0" borderId="0" xfId="87" applyNumberFormat="1" applyFont="1" applyBorder="1" applyAlignment="1">
      <alignment horizontal="center" vertical="center"/>
    </xf>
    <xf numFmtId="0" fontId="28" fillId="0" borderId="0" xfId="87" applyFont="1" applyAlignment="1">
      <alignment horizontal="center" vertical="center"/>
    </xf>
    <xf numFmtId="0" fontId="28" fillId="0" borderId="127" xfId="87" applyFont="1" applyBorder="1">
      <alignment vertical="center"/>
    </xf>
    <xf numFmtId="0" fontId="28" fillId="0" borderId="1" xfId="87" applyFont="1" applyBorder="1">
      <alignment vertical="center"/>
    </xf>
    <xf numFmtId="0" fontId="28" fillId="0" borderId="1" xfId="87" applyFont="1" applyFill="1" applyBorder="1" applyAlignment="1">
      <alignment horizontal="center" vertical="center"/>
    </xf>
    <xf numFmtId="0" fontId="28" fillId="39" borderId="127" xfId="87" applyFont="1" applyFill="1" applyBorder="1">
      <alignment vertical="center"/>
    </xf>
    <xf numFmtId="0" fontId="28" fillId="39" borderId="1" xfId="87" applyFont="1" applyFill="1" applyBorder="1">
      <alignment vertical="center"/>
    </xf>
    <xf numFmtId="0" fontId="28" fillId="39" borderId="1" xfId="87" applyFont="1" applyFill="1" applyBorder="1" applyAlignment="1">
      <alignment horizontal="center" vertical="center"/>
    </xf>
    <xf numFmtId="0" fontId="28" fillId="39" borderId="128" xfId="87" applyFont="1" applyFill="1" applyBorder="1" applyAlignment="1">
      <alignment horizontal="center" vertical="center"/>
    </xf>
    <xf numFmtId="0" fontId="28" fillId="0" borderId="128" xfId="87" applyFont="1" applyFill="1" applyBorder="1" applyAlignment="1">
      <alignment horizontal="center" vertical="center"/>
    </xf>
    <xf numFmtId="0" fontId="28" fillId="0" borderId="129" xfId="87" applyFont="1" applyBorder="1">
      <alignment vertical="center"/>
    </xf>
    <xf numFmtId="0" fontId="28" fillId="0" borderId="130" xfId="87" applyFont="1" applyBorder="1">
      <alignment vertical="center"/>
    </xf>
    <xf numFmtId="0" fontId="28" fillId="0" borderId="130" xfId="87" applyFont="1" applyBorder="1" applyAlignment="1">
      <alignment horizontal="center" vertical="center"/>
    </xf>
    <xf numFmtId="0" fontId="28" fillId="0" borderId="131" xfId="87" applyFont="1" applyBorder="1" applyAlignment="1">
      <alignment horizontal="center" vertical="center"/>
    </xf>
    <xf numFmtId="184" fontId="28" fillId="0" borderId="0" xfId="87" applyNumberFormat="1" applyFont="1">
      <alignment vertical="center"/>
    </xf>
    <xf numFmtId="10" fontId="28" fillId="0" borderId="0" xfId="87" applyNumberFormat="1" applyFont="1">
      <alignment vertical="center"/>
    </xf>
    <xf numFmtId="176" fontId="31" fillId="0" borderId="0" xfId="87" applyNumberFormat="1" applyFont="1">
      <alignment vertical="center"/>
    </xf>
    <xf numFmtId="176" fontId="31" fillId="0" borderId="0" xfId="87" applyNumberFormat="1" applyFont="1" applyFill="1">
      <alignment vertical="center"/>
    </xf>
    <xf numFmtId="0" fontId="62" fillId="0" borderId="0" xfId="93" applyFont="1" applyFill="1" applyAlignment="1">
      <alignment vertical="center"/>
    </xf>
    <xf numFmtId="0" fontId="31" fillId="0" borderId="0" xfId="87" applyFont="1" applyFill="1" applyBorder="1" applyAlignment="1">
      <alignment vertical="center"/>
    </xf>
    <xf numFmtId="0" fontId="28" fillId="0" borderId="134" xfId="87" applyFont="1" applyFill="1" applyBorder="1" applyAlignment="1">
      <alignment horizontal="centerContinuous" vertical="center"/>
    </xf>
    <xf numFmtId="0" fontId="28" fillId="0" borderId="135" xfId="87" applyFont="1" applyBorder="1" applyAlignment="1">
      <alignment horizontal="centerContinuous" vertical="center"/>
    </xf>
    <xf numFmtId="0" fontId="28" fillId="0" borderId="136" xfId="87" applyFont="1" applyFill="1" applyBorder="1" applyAlignment="1">
      <alignment horizontal="centerContinuous" vertical="center"/>
    </xf>
    <xf numFmtId="0" fontId="28" fillId="0" borderId="118" xfId="87" applyFont="1" applyFill="1" applyBorder="1" applyAlignment="1">
      <alignment horizontal="centerContinuous" vertical="center"/>
    </xf>
    <xf numFmtId="49" fontId="63" fillId="0" borderId="0" xfId="93" applyNumberFormat="1" applyFont="1" applyFill="1" applyAlignment="1">
      <alignment horizontal="center" vertical="center" wrapText="1"/>
    </xf>
    <xf numFmtId="0" fontId="28" fillId="0" borderId="11" xfId="93" applyFont="1" applyFill="1" applyBorder="1" applyAlignment="1">
      <alignment horizontal="center" vertical="center"/>
    </xf>
    <xf numFmtId="49" fontId="31" fillId="0" borderId="0" xfId="93" applyNumberFormat="1" applyFont="1" applyFill="1" applyBorder="1" applyAlignment="1">
      <alignment horizontal="center" vertical="center"/>
    </xf>
    <xf numFmtId="0" fontId="28" fillId="0" borderId="10" xfId="87" applyFont="1" applyBorder="1" applyAlignment="1">
      <alignment horizontal="center" vertical="center"/>
    </xf>
    <xf numFmtId="0" fontId="28" fillId="0" borderId="12" xfId="93" applyFont="1" applyFill="1" applyBorder="1" applyAlignment="1">
      <alignment horizontal="center" vertical="center"/>
    </xf>
    <xf numFmtId="49" fontId="63" fillId="0" borderId="0" xfId="93" applyNumberFormat="1" applyFont="1" applyFill="1" applyBorder="1" applyAlignment="1">
      <alignment horizontal="center" vertical="center" wrapText="1"/>
    </xf>
    <xf numFmtId="0" fontId="31" fillId="0" borderId="0" xfId="93" applyFont="1" applyFill="1" applyAlignment="1">
      <alignment vertical="center" wrapText="1"/>
    </xf>
    <xf numFmtId="0" fontId="31" fillId="0" borderId="0" xfId="93" applyFont="1" applyFill="1" applyBorder="1" applyAlignment="1">
      <alignment horizontal="center" vertical="center"/>
    </xf>
    <xf numFmtId="0" fontId="31" fillId="0" borderId="0" xfId="93" applyFont="1" applyFill="1" applyBorder="1" applyAlignment="1">
      <alignment vertical="center" wrapText="1"/>
    </xf>
    <xf numFmtId="185" fontId="28" fillId="0" borderId="140" xfId="93" applyNumberFormat="1" applyFont="1" applyFill="1" applyBorder="1" applyAlignment="1">
      <alignment horizontal="center" vertical="center" wrapText="1"/>
    </xf>
    <xf numFmtId="176" fontId="28" fillId="0" borderId="11" xfId="87" applyNumberFormat="1" applyFont="1" applyBorder="1" applyAlignment="1">
      <alignment horizontal="center" vertical="center" shrinkToFit="1"/>
    </xf>
    <xf numFmtId="176" fontId="28" fillId="0" borderId="11" xfId="87" applyNumberFormat="1" applyFont="1" applyFill="1" applyBorder="1" applyAlignment="1">
      <alignment vertical="center" shrinkToFit="1"/>
    </xf>
    <xf numFmtId="0" fontId="28" fillId="0" borderId="146" xfId="87" applyFont="1" applyBorder="1" applyAlignment="1">
      <alignment horizontal="center" vertical="center"/>
    </xf>
    <xf numFmtId="0" fontId="28" fillId="0" borderId="147" xfId="93" applyFont="1" applyFill="1" applyBorder="1" applyAlignment="1">
      <alignment horizontal="center" vertical="center" wrapText="1"/>
    </xf>
    <xf numFmtId="176" fontId="28" fillId="0" borderId="53" xfId="87" applyNumberFormat="1" applyFont="1" applyBorder="1" applyAlignment="1">
      <alignment horizontal="center" vertical="center" shrinkToFit="1"/>
    </xf>
    <xf numFmtId="176" fontId="28" fillId="0" borderId="53" xfId="87" applyNumberFormat="1" applyFont="1" applyFill="1" applyBorder="1" applyAlignment="1">
      <alignment vertical="center" shrinkToFit="1"/>
    </xf>
    <xf numFmtId="0" fontId="28" fillId="0" borderId="148" xfId="87" applyFont="1" applyBorder="1" applyAlignment="1">
      <alignment horizontal="center" vertical="center"/>
    </xf>
    <xf numFmtId="0" fontId="31" fillId="0" borderId="0" xfId="87" applyFont="1" applyFill="1">
      <alignment vertical="center"/>
    </xf>
    <xf numFmtId="185" fontId="28" fillId="0" borderId="143" xfId="93" applyNumberFormat="1" applyFont="1" applyFill="1" applyBorder="1" applyAlignment="1">
      <alignment horizontal="center" vertical="center" wrapText="1"/>
    </xf>
    <xf numFmtId="176" fontId="28" fillId="0" borderId="20" xfId="87" applyNumberFormat="1" applyFont="1" applyBorder="1" applyAlignment="1">
      <alignment horizontal="center" vertical="center"/>
    </xf>
    <xf numFmtId="176" fontId="28" fillId="0" borderId="20" xfId="87" applyNumberFormat="1" applyFont="1" applyFill="1" applyBorder="1">
      <alignment vertical="center"/>
    </xf>
    <xf numFmtId="0" fontId="28" fillId="0" borderId="149" xfId="87" applyFont="1" applyBorder="1" applyAlignment="1">
      <alignment horizontal="center" vertical="center"/>
    </xf>
    <xf numFmtId="0" fontId="28" fillId="0" borderId="143" xfId="93" applyFont="1" applyFill="1" applyBorder="1" applyAlignment="1">
      <alignment horizontal="center" vertical="center" wrapText="1"/>
    </xf>
    <xf numFmtId="176" fontId="28" fillId="0" borderId="20" xfId="87" applyNumberFormat="1" applyFont="1" applyBorder="1">
      <alignment vertical="center"/>
    </xf>
    <xf numFmtId="0" fontId="28" fillId="39" borderId="149" xfId="87" applyFont="1" applyFill="1" applyBorder="1" applyAlignment="1">
      <alignment horizontal="center" vertical="center"/>
    </xf>
    <xf numFmtId="185" fontId="28" fillId="0" borderId="150" xfId="93" applyNumberFormat="1" applyFont="1" applyFill="1" applyBorder="1" applyAlignment="1">
      <alignment horizontal="center" vertical="center" wrapText="1"/>
    </xf>
    <xf numFmtId="176" fontId="28" fillId="0" borderId="151" xfId="87" applyNumberFormat="1" applyFont="1" applyBorder="1" applyAlignment="1">
      <alignment horizontal="center" vertical="center"/>
    </xf>
    <xf numFmtId="176" fontId="28" fillId="0" borderId="151" xfId="87" applyNumberFormat="1" applyFont="1" applyFill="1" applyBorder="1">
      <alignment vertical="center"/>
    </xf>
    <xf numFmtId="0" fontId="28" fillId="0" borderId="152" xfId="87" applyFont="1" applyBorder="1" applyAlignment="1">
      <alignment horizontal="center" vertical="center"/>
    </xf>
    <xf numFmtId="0" fontId="28" fillId="0" borderId="153" xfId="93" applyFont="1" applyFill="1" applyBorder="1" applyAlignment="1">
      <alignment horizontal="center" vertical="center" wrapText="1"/>
    </xf>
    <xf numFmtId="176" fontId="28" fillId="0" borderId="154" xfId="87" applyNumberFormat="1" applyFont="1" applyBorder="1" applyAlignment="1">
      <alignment horizontal="center" vertical="center"/>
    </xf>
    <xf numFmtId="176" fontId="28" fillId="0" borderId="154" xfId="87" applyNumberFormat="1" applyFont="1" applyBorder="1">
      <alignment vertical="center"/>
    </xf>
    <xf numFmtId="176" fontId="28" fillId="0" borderId="154" xfId="87" applyNumberFormat="1" applyFont="1" applyFill="1" applyBorder="1">
      <alignment vertical="center"/>
    </xf>
    <xf numFmtId="0" fontId="28" fillId="0" borderId="155" xfId="87" applyFont="1" applyBorder="1" applyAlignment="1">
      <alignment horizontal="center" vertical="center"/>
    </xf>
    <xf numFmtId="184" fontId="31" fillId="0" borderId="0" xfId="87" applyNumberFormat="1" applyFont="1" applyFill="1">
      <alignment vertical="center"/>
    </xf>
    <xf numFmtId="0" fontId="62" fillId="0" borderId="0" xfId="93" applyFont="1" applyFill="1" applyBorder="1" applyAlignment="1">
      <alignment vertical="center"/>
    </xf>
    <xf numFmtId="0" fontId="31" fillId="0" borderId="0" xfId="87" applyFont="1" applyFill="1" applyAlignment="1">
      <alignment vertical="center"/>
    </xf>
    <xf numFmtId="0" fontId="31" fillId="0" borderId="10" xfId="87" applyBorder="1" applyAlignment="1">
      <alignment horizontal="center" vertical="center"/>
    </xf>
    <xf numFmtId="0" fontId="28" fillId="0" borderId="141" xfId="93" applyFont="1" applyFill="1" applyBorder="1" applyAlignment="1">
      <alignment horizontal="center" vertical="center" wrapText="1"/>
    </xf>
    <xf numFmtId="186" fontId="28" fillId="0" borderId="2" xfId="87" applyNumberFormat="1" applyFont="1" applyBorder="1" applyAlignment="1">
      <alignment vertical="center" shrinkToFit="1"/>
    </xf>
    <xf numFmtId="176" fontId="28" fillId="0" borderId="2" xfId="87" applyNumberFormat="1" applyFont="1" applyBorder="1" applyAlignment="1">
      <alignment horizontal="center" vertical="center" shrinkToFit="1"/>
    </xf>
    <xf numFmtId="186" fontId="28" fillId="0" borderId="20" xfId="87" applyNumberFormat="1" applyFont="1" applyBorder="1" applyAlignment="1">
      <alignment horizontal="center" vertical="center"/>
    </xf>
    <xf numFmtId="176" fontId="28" fillId="0" borderId="20" xfId="87" applyNumberFormat="1" applyFont="1" applyFill="1" applyBorder="1" applyAlignment="1">
      <alignment horizontal="center" vertical="center"/>
    </xf>
    <xf numFmtId="0" fontId="28" fillId="0" borderId="149" xfId="87" applyFont="1" applyFill="1" applyBorder="1" applyAlignment="1">
      <alignment horizontal="center" vertical="center"/>
    </xf>
    <xf numFmtId="186" fontId="28" fillId="0" borderId="154" xfId="87" applyNumberFormat="1" applyFont="1" applyBorder="1" applyAlignment="1">
      <alignment horizontal="center" vertical="center"/>
    </xf>
    <xf numFmtId="176" fontId="28" fillId="0" borderId="151" xfId="87" applyNumberFormat="1" applyFont="1" applyFill="1" applyBorder="1" applyAlignment="1">
      <alignment horizontal="center" vertical="center"/>
    </xf>
    <xf numFmtId="187" fontId="31" fillId="0" borderId="0" xfId="87" applyNumberFormat="1" applyFont="1">
      <alignment vertical="center"/>
    </xf>
    <xf numFmtId="176" fontId="31" fillId="0" borderId="2" xfId="87" applyNumberFormat="1" applyFont="1" applyBorder="1">
      <alignment vertical="center"/>
    </xf>
    <xf numFmtId="176" fontId="32" fillId="0" borderId="2" xfId="87" applyNumberFormat="1" applyFont="1" applyFill="1" applyBorder="1">
      <alignment vertical="center"/>
    </xf>
    <xf numFmtId="186" fontId="32" fillId="0" borderId="2" xfId="87" applyNumberFormat="1" applyFont="1" applyBorder="1">
      <alignment vertical="center"/>
    </xf>
    <xf numFmtId="0" fontId="31" fillId="0" borderId="156" xfId="87" applyFont="1" applyBorder="1" applyAlignment="1">
      <alignment horizontal="center" vertical="center"/>
    </xf>
    <xf numFmtId="188" fontId="31" fillId="0" borderId="20" xfId="87" applyNumberFormat="1" applyFont="1" applyBorder="1">
      <alignment vertical="center"/>
    </xf>
    <xf numFmtId="176" fontId="31" fillId="0" borderId="20" xfId="87" applyNumberFormat="1" applyFont="1" applyFill="1" applyBorder="1">
      <alignment vertical="center"/>
    </xf>
    <xf numFmtId="186" fontId="31" fillId="0" borderId="20" xfId="87" applyNumberFormat="1" applyFont="1" applyBorder="1">
      <alignment vertical="center"/>
    </xf>
    <xf numFmtId="0" fontId="31" fillId="0" borderId="149" xfId="87" applyFont="1" applyBorder="1" applyAlignment="1">
      <alignment horizontal="center" vertical="center"/>
    </xf>
    <xf numFmtId="0" fontId="31" fillId="39" borderId="149" xfId="87" applyFont="1" applyFill="1" applyBorder="1" applyAlignment="1">
      <alignment horizontal="center" vertical="center"/>
    </xf>
    <xf numFmtId="188" fontId="31" fillId="0" borderId="154" xfId="87" applyNumberFormat="1" applyFont="1" applyBorder="1">
      <alignment vertical="center"/>
    </xf>
    <xf numFmtId="176" fontId="31" fillId="0" borderId="154" xfId="87" applyNumberFormat="1" applyFont="1" applyFill="1" applyBorder="1">
      <alignment vertical="center"/>
    </xf>
    <xf numFmtId="186" fontId="31" fillId="0" borderId="154" xfId="87" applyNumberFormat="1" applyFont="1" applyBorder="1">
      <alignment vertical="center"/>
    </xf>
    <xf numFmtId="0" fontId="31" fillId="0" borderId="155" xfId="87" applyFont="1" applyBorder="1" applyAlignment="1">
      <alignment horizontal="center" vertical="center"/>
    </xf>
    <xf numFmtId="0" fontId="53" fillId="0" borderId="27" xfId="87" applyFont="1" applyBorder="1" applyAlignment="1">
      <alignment horizontal="center" vertical="center"/>
    </xf>
    <xf numFmtId="0" fontId="53" fillId="0" borderId="117" xfId="87" applyFont="1" applyBorder="1" applyAlignment="1">
      <alignment vertical="center"/>
    </xf>
    <xf numFmtId="183" fontId="2" fillId="0" borderId="32" xfId="0" applyNumberFormat="1" applyFont="1" applyBorder="1" applyAlignment="1">
      <alignment vertical="center" shrinkToFit="1"/>
    </xf>
    <xf numFmtId="183" fontId="2" fillId="0" borderId="49" xfId="0" applyNumberFormat="1" applyFont="1" applyBorder="1" applyAlignment="1">
      <alignment vertical="center" shrinkToFit="1"/>
    </xf>
    <xf numFmtId="183" fontId="2" fillId="0" borderId="71" xfId="0" applyNumberFormat="1" applyFont="1" applyBorder="1" applyAlignment="1">
      <alignment vertical="center" shrinkToFit="1"/>
    </xf>
    <xf numFmtId="183" fontId="2" fillId="0" borderId="20" xfId="0" applyNumberFormat="1" applyFont="1" applyBorder="1" applyAlignment="1">
      <alignment vertical="center" shrinkToFit="1"/>
    </xf>
    <xf numFmtId="183" fontId="2" fillId="0" borderId="73" xfId="0" applyNumberFormat="1" applyFont="1" applyBorder="1" applyAlignment="1">
      <alignment vertical="center" shrinkToFit="1"/>
    </xf>
    <xf numFmtId="183" fontId="2" fillId="0" borderId="74" xfId="0" applyNumberFormat="1" applyFont="1" applyBorder="1" applyAlignment="1">
      <alignment vertical="center" shrinkToFit="1"/>
    </xf>
    <xf numFmtId="183" fontId="2" fillId="0" borderId="3" xfId="0" applyNumberFormat="1" applyFont="1" applyBorder="1" applyAlignment="1">
      <alignment vertical="center" shrinkToFit="1"/>
    </xf>
    <xf numFmtId="183" fontId="2" fillId="0" borderId="5" xfId="0" applyNumberFormat="1" applyFont="1" applyBorder="1" applyAlignment="1">
      <alignment vertical="center" shrinkToFit="1"/>
    </xf>
    <xf numFmtId="183" fontId="2" fillId="0" borderId="76" xfId="0" applyNumberFormat="1" applyFont="1" applyBorder="1" applyAlignment="1">
      <alignment vertical="center" shrinkToFit="1"/>
    </xf>
    <xf numFmtId="176" fontId="2" fillId="0" borderId="2" xfId="92" applyNumberFormat="1" applyFont="1" applyBorder="1" applyAlignment="1">
      <alignment horizontal="right" vertical="center" shrinkToFit="1"/>
    </xf>
    <xf numFmtId="176" fontId="2" fillId="0" borderId="4" xfId="92" applyNumberFormat="1" applyFont="1" applyBorder="1" applyAlignment="1">
      <alignment horizontal="right" vertical="center" shrinkToFit="1"/>
    </xf>
    <xf numFmtId="183" fontId="2" fillId="0" borderId="20" xfId="0" applyNumberFormat="1" applyFont="1" applyBorder="1" applyAlignment="1">
      <alignment horizontal="right" vertical="center" shrinkToFit="1"/>
    </xf>
    <xf numFmtId="183" fontId="2" fillId="0" borderId="73" xfId="0" applyNumberFormat="1" applyFont="1" applyBorder="1" applyAlignment="1">
      <alignment horizontal="right" vertical="center" shrinkToFit="1"/>
    </xf>
    <xf numFmtId="183" fontId="2" fillId="0" borderId="3" xfId="0" applyNumberFormat="1" applyFont="1" applyBorder="1" applyAlignment="1">
      <alignment horizontal="right" vertical="center" shrinkToFit="1"/>
    </xf>
    <xf numFmtId="183" fontId="2" fillId="0" borderId="5" xfId="0" applyNumberFormat="1" applyFont="1" applyBorder="1" applyAlignment="1">
      <alignment horizontal="right" vertical="center" shrinkToFit="1"/>
    </xf>
    <xf numFmtId="0" fontId="7" fillId="0" borderId="0" xfId="1" applyBorder="1" applyAlignment="1">
      <alignment horizontal="center" vertical="center"/>
    </xf>
    <xf numFmtId="0" fontId="7" fillId="0" borderId="22" xfId="1" applyFill="1" applyBorder="1" applyAlignment="1">
      <alignment horizontal="right" vertical="center"/>
    </xf>
    <xf numFmtId="0" fontId="7" fillId="0" borderId="22" xfId="1" applyFill="1" applyBorder="1" applyAlignment="1">
      <alignment horizontal="center" vertical="center"/>
    </xf>
    <xf numFmtId="0" fontId="7" fillId="0" borderId="0" xfId="1" applyFill="1" applyBorder="1" applyAlignment="1">
      <alignment horizontal="center" vertical="center"/>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30" xfId="0" applyFont="1" applyBorder="1" applyAlignment="1">
      <alignment horizontal="left" vertical="center"/>
    </xf>
    <xf numFmtId="0" fontId="2" fillId="0" borderId="11" xfId="0" applyFont="1" applyBorder="1" applyAlignment="1">
      <alignment horizontal="center" vertical="center"/>
    </xf>
    <xf numFmtId="0" fontId="2" fillId="0" borderId="53" xfId="0" applyFont="1" applyBorder="1" applyAlignment="1">
      <alignment horizontal="center" vertical="center"/>
    </xf>
    <xf numFmtId="0" fontId="2" fillId="0" borderId="8" xfId="0" applyFont="1" applyBorder="1" applyAlignment="1">
      <alignment horizontal="center" vertical="center"/>
    </xf>
    <xf numFmtId="0" fontId="2" fillId="0" borderId="21" xfId="0" applyFont="1" applyBorder="1" applyAlignment="1">
      <alignment horizontal="left" vertical="center"/>
    </xf>
    <xf numFmtId="0" fontId="2" fillId="0" borderId="9" xfId="0" applyFont="1" applyBorder="1" applyAlignment="1">
      <alignment horizontal="left" vertical="center"/>
    </xf>
    <xf numFmtId="0" fontId="39" fillId="0" borderId="0" xfId="0" applyFont="1" applyBorder="1" applyAlignment="1">
      <alignment horizontal="center" vertical="center"/>
    </xf>
    <xf numFmtId="0" fontId="55" fillId="0" borderId="0" xfId="87" applyFont="1" applyFill="1">
      <alignment vertical="center"/>
    </xf>
    <xf numFmtId="0" fontId="55" fillId="0" borderId="0" xfId="87" applyFont="1" applyBorder="1">
      <alignment vertical="center"/>
    </xf>
    <xf numFmtId="0" fontId="57" fillId="0" borderId="0" xfId="87" applyFont="1">
      <alignment vertical="center"/>
    </xf>
    <xf numFmtId="0" fontId="50" fillId="0" borderId="0" xfId="87" applyFont="1">
      <alignment vertical="center"/>
    </xf>
    <xf numFmtId="0" fontId="55" fillId="0" borderId="114" xfId="87" applyFont="1" applyFill="1" applyBorder="1" applyAlignment="1">
      <alignment horizontal="center" vertical="center" shrinkToFit="1"/>
    </xf>
    <xf numFmtId="0" fontId="55" fillId="0" borderId="113" xfId="87" applyFont="1" applyFill="1" applyBorder="1" applyAlignment="1">
      <alignment vertical="center" shrinkToFit="1"/>
    </xf>
    <xf numFmtId="0" fontId="31" fillId="0" borderId="0" xfId="87" applyFill="1">
      <alignment vertical="center"/>
    </xf>
    <xf numFmtId="181" fontId="55" fillId="0" borderId="0" xfId="87" applyNumberFormat="1" applyFont="1" applyFill="1" applyBorder="1">
      <alignment vertical="center"/>
    </xf>
    <xf numFmtId="0" fontId="55" fillId="0" borderId="106" xfId="87" applyFont="1" applyBorder="1">
      <alignment vertical="center"/>
    </xf>
    <xf numFmtId="0" fontId="53" fillId="0" borderId="0" xfId="87" applyFont="1" applyFill="1" applyBorder="1" applyAlignment="1">
      <alignment vertical="center"/>
    </xf>
    <xf numFmtId="0" fontId="57" fillId="0" borderId="0" xfId="87" applyFont="1" applyFill="1" applyBorder="1">
      <alignment vertical="center"/>
    </xf>
    <xf numFmtId="182" fontId="55" fillId="0" borderId="0" xfId="87" applyNumberFormat="1" applyFont="1" applyFill="1" applyBorder="1">
      <alignment vertical="center"/>
    </xf>
    <xf numFmtId="0" fontId="55" fillId="0" borderId="165" xfId="87" applyFont="1" applyBorder="1" applyAlignment="1">
      <alignment horizontal="center" vertical="center" shrinkToFit="1"/>
    </xf>
    <xf numFmtId="0" fontId="55" fillId="0" borderId="166" xfId="87" applyFont="1" applyBorder="1" applyAlignment="1">
      <alignment horizontal="left" vertical="center" shrinkToFit="1"/>
    </xf>
    <xf numFmtId="0" fontId="53" fillId="0" borderId="24" xfId="87" applyFont="1" applyBorder="1" applyAlignment="1">
      <alignment vertical="center" shrinkToFit="1"/>
    </xf>
    <xf numFmtId="38" fontId="55" fillId="0" borderId="0" xfId="87" applyNumberFormat="1" applyFont="1" applyBorder="1" applyAlignment="1">
      <alignment horizontal="right" vertical="center"/>
    </xf>
    <xf numFmtId="0" fontId="31" fillId="0" borderId="97" xfId="87" applyBorder="1">
      <alignment vertical="center"/>
    </xf>
    <xf numFmtId="182" fontId="55" fillId="0" borderId="118" xfId="87" applyNumberFormat="1" applyFont="1" applyBorder="1" applyAlignment="1">
      <alignment vertical="center" shrinkToFit="1"/>
    </xf>
    <xf numFmtId="0" fontId="53" fillId="0" borderId="118" xfId="87" applyFont="1" applyBorder="1" applyAlignment="1">
      <alignment horizontal="center" vertical="center" shrinkToFit="1"/>
    </xf>
    <xf numFmtId="0" fontId="53" fillId="0" borderId="118" xfId="87" applyFont="1" applyBorder="1" applyAlignment="1">
      <alignment horizontal="left" vertical="center" shrinkToFit="1"/>
    </xf>
    <xf numFmtId="0" fontId="55" fillId="0" borderId="103" xfId="87" applyFont="1" applyBorder="1">
      <alignment vertical="center"/>
    </xf>
    <xf numFmtId="181" fontId="55" fillId="0" borderId="0" xfId="87" applyNumberFormat="1" applyFont="1" applyFill="1" applyBorder="1" applyAlignment="1">
      <alignment horizontal="right" vertical="center" shrinkToFit="1"/>
    </xf>
    <xf numFmtId="0" fontId="53" fillId="0" borderId="109" xfId="87" applyFont="1" applyFill="1" applyBorder="1" applyAlignment="1">
      <alignment vertical="center"/>
    </xf>
    <xf numFmtId="0" fontId="64" fillId="0" borderId="0" xfId="87" applyFont="1" applyBorder="1" applyAlignment="1">
      <alignment horizontal="center" vertical="center" shrinkToFit="1"/>
    </xf>
    <xf numFmtId="0" fontId="65" fillId="0" borderId="0" xfId="87" applyFont="1" applyBorder="1" applyAlignment="1">
      <alignment horizontal="center" vertical="center"/>
    </xf>
    <xf numFmtId="0" fontId="53" fillId="0" borderId="0" xfId="87" applyFont="1" applyAlignment="1">
      <alignment horizontal="right" vertical="center" shrinkToFit="1"/>
    </xf>
    <xf numFmtId="0" fontId="65" fillId="0" borderId="0" xfId="87" applyNumberFormat="1" applyFont="1" applyBorder="1" applyAlignment="1">
      <alignment horizontal="center" vertical="center"/>
    </xf>
    <xf numFmtId="0" fontId="28" fillId="0" borderId="0" xfId="87" applyFont="1" applyFill="1">
      <alignment vertical="center"/>
    </xf>
    <xf numFmtId="176" fontId="28" fillId="0" borderId="0" xfId="87" applyNumberFormat="1" applyFont="1" applyFill="1" applyBorder="1" applyAlignment="1">
      <alignment vertical="center" shrinkToFit="1"/>
    </xf>
    <xf numFmtId="10" fontId="28" fillId="0" borderId="0" xfId="87" applyNumberFormat="1" applyFont="1" applyFill="1" applyBorder="1" applyAlignment="1">
      <alignment horizontal="center" vertical="center"/>
    </xf>
    <xf numFmtId="0" fontId="28" fillId="0" borderId="0" xfId="87" applyFont="1" applyFill="1" applyAlignment="1">
      <alignment horizontal="center" vertical="center"/>
    </xf>
    <xf numFmtId="176" fontId="28" fillId="0" borderId="0" xfId="87" applyNumberFormat="1" applyFont="1" applyFill="1" applyBorder="1">
      <alignment vertical="center"/>
    </xf>
    <xf numFmtId="0" fontId="28" fillId="0" borderId="151" xfId="87" applyFont="1" applyBorder="1" applyAlignment="1">
      <alignment horizontal="center" vertical="center"/>
    </xf>
    <xf numFmtId="0" fontId="28" fillId="0" borderId="0" xfId="87" applyFont="1" applyBorder="1">
      <alignment vertical="center"/>
    </xf>
    <xf numFmtId="0" fontId="62" fillId="0" borderId="0" xfId="87" applyFont="1" applyBorder="1" applyAlignment="1">
      <alignment vertical="center"/>
    </xf>
    <xf numFmtId="0" fontId="28" fillId="0" borderId="0" xfId="87" applyFont="1" applyBorder="1" applyAlignment="1">
      <alignment vertical="center"/>
    </xf>
    <xf numFmtId="0" fontId="52" fillId="0" borderId="0" xfId="87" applyFont="1" applyFill="1" applyBorder="1" applyAlignment="1">
      <alignment vertical="center"/>
    </xf>
    <xf numFmtId="0" fontId="28" fillId="0" borderId="140" xfId="87" applyFont="1" applyBorder="1" applyAlignment="1">
      <alignment horizontal="center" vertical="center"/>
    </xf>
    <xf numFmtId="0" fontId="28" fillId="0" borderId="12" xfId="87" applyFont="1" applyBorder="1" applyAlignment="1">
      <alignment horizontal="center" vertical="center"/>
    </xf>
    <xf numFmtId="0" fontId="28" fillId="0" borderId="176" xfId="87" applyFont="1" applyBorder="1" applyAlignment="1">
      <alignment horizontal="center" vertical="center"/>
    </xf>
    <xf numFmtId="0" fontId="28" fillId="0" borderId="146" xfId="87" applyFont="1" applyBorder="1" applyAlignment="1">
      <alignment horizontal="center" vertical="center" wrapText="1"/>
    </xf>
    <xf numFmtId="0" fontId="28" fillId="0" borderId="142" xfId="87" applyFont="1" applyBorder="1" applyAlignment="1">
      <alignment horizontal="left" vertical="center"/>
    </xf>
    <xf numFmtId="176" fontId="28" fillId="0" borderId="15" xfId="87" applyNumberFormat="1" applyFont="1" applyBorder="1">
      <alignment vertical="center"/>
    </xf>
    <xf numFmtId="176" fontId="28" fillId="0" borderId="177" xfId="87" applyNumberFormat="1" applyFont="1" applyBorder="1">
      <alignment vertical="center"/>
    </xf>
    <xf numFmtId="0" fontId="52" fillId="0" borderId="139" xfId="87" applyFont="1" applyBorder="1" applyAlignment="1">
      <alignment horizontal="center" vertical="center"/>
    </xf>
    <xf numFmtId="0" fontId="28" fillId="0" borderId="108" xfId="87" applyFont="1" applyBorder="1" applyAlignment="1">
      <alignment horizontal="left" vertical="center"/>
    </xf>
    <xf numFmtId="176" fontId="28" fillId="0" borderId="73" xfId="87" applyNumberFormat="1" applyFont="1" applyBorder="1">
      <alignment vertical="center"/>
    </xf>
    <xf numFmtId="176" fontId="28" fillId="0" borderId="178" xfId="87" applyNumberFormat="1" applyFont="1" applyBorder="1">
      <alignment vertical="center"/>
    </xf>
    <xf numFmtId="0" fontId="52" fillId="0" borderId="149" xfId="87" applyFont="1" applyBorder="1" applyAlignment="1">
      <alignment horizontal="center" vertical="center"/>
    </xf>
    <xf numFmtId="0" fontId="28" fillId="0" borderId="160" xfId="87" applyFont="1" applyBorder="1" applyAlignment="1">
      <alignment horizontal="left" vertical="center"/>
    </xf>
    <xf numFmtId="176" fontId="28" fillId="0" borderId="179" xfId="87" applyNumberFormat="1" applyFont="1" applyBorder="1">
      <alignment vertical="center"/>
    </xf>
    <xf numFmtId="176" fontId="28" fillId="0" borderId="180" xfId="87" applyNumberFormat="1" applyFont="1" applyBorder="1">
      <alignment vertical="center"/>
    </xf>
    <xf numFmtId="0" fontId="52" fillId="0" borderId="155" xfId="87" applyFont="1" applyBorder="1" applyAlignment="1">
      <alignment horizontal="center" vertical="center"/>
    </xf>
    <xf numFmtId="176" fontId="28" fillId="0" borderId="0" xfId="87" applyNumberFormat="1" applyFont="1" applyBorder="1">
      <alignment vertical="center"/>
    </xf>
    <xf numFmtId="0" fontId="52" fillId="0" borderId="0" xfId="87" applyFont="1" applyBorder="1" applyAlignment="1">
      <alignment horizontal="center" vertical="center"/>
    </xf>
    <xf numFmtId="0" fontId="52" fillId="0" borderId="0" xfId="87" applyFont="1" applyFill="1" applyBorder="1" applyAlignment="1">
      <alignment horizontal="left" vertical="center"/>
    </xf>
    <xf numFmtId="0" fontId="28" fillId="0" borderId="0" xfId="87" applyFont="1" applyFill="1" applyBorder="1" applyAlignment="1">
      <alignment horizontal="left" vertical="center"/>
    </xf>
    <xf numFmtId="176" fontId="28" fillId="0" borderId="17" xfId="87" applyNumberFormat="1" applyFont="1" applyBorder="1">
      <alignment vertical="center"/>
    </xf>
    <xf numFmtId="0" fontId="67" fillId="0" borderId="0" xfId="87" applyFont="1" applyFill="1" applyBorder="1" applyAlignment="1">
      <alignment horizontal="left" vertical="center"/>
    </xf>
    <xf numFmtId="0" fontId="28" fillId="0" borderId="85" xfId="87" applyFont="1" applyBorder="1">
      <alignment vertical="center"/>
    </xf>
    <xf numFmtId="176" fontId="28" fillId="0" borderId="25" xfId="87" applyNumberFormat="1" applyFont="1" applyFill="1" applyBorder="1">
      <alignment vertical="center"/>
    </xf>
    <xf numFmtId="185" fontId="28" fillId="0" borderId="181" xfId="87" applyNumberFormat="1" applyFont="1" applyFill="1" applyBorder="1">
      <alignment vertical="center"/>
    </xf>
    <xf numFmtId="0" fontId="31" fillId="0" borderId="0" xfId="87" applyFont="1" applyFill="1" applyBorder="1" applyAlignment="1">
      <alignment horizontal="right" vertical="center"/>
    </xf>
    <xf numFmtId="185" fontId="28" fillId="0" borderId="0" xfId="87" applyNumberFormat="1" applyFont="1" applyBorder="1">
      <alignment vertical="center"/>
    </xf>
    <xf numFmtId="176" fontId="28" fillId="0" borderId="181" xfId="87" applyNumberFormat="1" applyFont="1" applyFill="1" applyBorder="1">
      <alignment vertical="center"/>
    </xf>
    <xf numFmtId="178" fontId="28" fillId="0" borderId="25" xfId="87" applyNumberFormat="1" applyFont="1" applyBorder="1">
      <alignment vertical="center"/>
    </xf>
    <xf numFmtId="0" fontId="32" fillId="0" borderId="0" xfId="87" applyFont="1" applyFill="1" applyBorder="1">
      <alignment vertical="center"/>
    </xf>
    <xf numFmtId="49" fontId="32" fillId="0" borderId="0" xfId="87" applyNumberFormat="1" applyFont="1">
      <alignment vertical="center"/>
    </xf>
    <xf numFmtId="0" fontId="32" fillId="0" borderId="11" xfId="87" applyFont="1" applyBorder="1" applyAlignment="1">
      <alignment horizontal="center" vertical="center"/>
    </xf>
    <xf numFmtId="0" fontId="28" fillId="0" borderId="84" xfId="87" applyFont="1" applyBorder="1" applyAlignment="1">
      <alignment horizontal="center" vertical="center"/>
    </xf>
    <xf numFmtId="0" fontId="32" fillId="0" borderId="44" xfId="87" applyFont="1" applyBorder="1" applyAlignment="1">
      <alignment horizontal="center" vertical="center"/>
    </xf>
    <xf numFmtId="194" fontId="28" fillId="0" borderId="15" xfId="87" applyNumberFormat="1" applyFont="1" applyBorder="1">
      <alignment vertical="center"/>
    </xf>
    <xf numFmtId="194" fontId="28" fillId="0" borderId="55" xfId="87" applyNumberFormat="1" applyFont="1" applyBorder="1">
      <alignment vertical="center"/>
    </xf>
    <xf numFmtId="194" fontId="28" fillId="0" borderId="183" xfId="87" applyNumberFormat="1" applyFont="1" applyBorder="1">
      <alignment vertical="center"/>
    </xf>
    <xf numFmtId="194" fontId="28" fillId="0" borderId="43" xfId="87" applyNumberFormat="1" applyFont="1" applyBorder="1">
      <alignment vertical="center"/>
    </xf>
    <xf numFmtId="0" fontId="28" fillId="0" borderId="26" xfId="87" applyFont="1" applyBorder="1" applyAlignment="1">
      <alignment horizontal="left" vertical="center"/>
    </xf>
    <xf numFmtId="194" fontId="28" fillId="0" borderId="11" xfId="87" applyNumberFormat="1" applyFont="1" applyBorder="1" applyAlignment="1">
      <alignment vertical="center"/>
    </xf>
    <xf numFmtId="0" fontId="28" fillId="0" borderId="11" xfId="87" applyFont="1" applyBorder="1" applyAlignment="1">
      <alignment horizontal="center" vertical="center"/>
    </xf>
    <xf numFmtId="194" fontId="28" fillId="0" borderId="0" xfId="87" applyNumberFormat="1" applyFont="1" applyFill="1" applyBorder="1">
      <alignment vertical="center"/>
    </xf>
    <xf numFmtId="194" fontId="28" fillId="0" borderId="0" xfId="87" applyNumberFormat="1" applyFont="1" applyBorder="1">
      <alignment vertical="center"/>
    </xf>
    <xf numFmtId="194" fontId="28" fillId="0" borderId="73" xfId="87" applyNumberFormat="1" applyFont="1" applyBorder="1">
      <alignment vertical="center"/>
    </xf>
    <xf numFmtId="194" fontId="28" fillId="0" borderId="17" xfId="87" applyNumberFormat="1" applyFont="1" applyBorder="1">
      <alignment vertical="center"/>
    </xf>
    <xf numFmtId="194" fontId="28" fillId="0" borderId="184" xfId="87" applyNumberFormat="1" applyFont="1" applyBorder="1">
      <alignment vertical="center"/>
    </xf>
    <xf numFmtId="194" fontId="28" fillId="0" borderId="19" xfId="87" applyNumberFormat="1" applyFont="1" applyBorder="1">
      <alignment vertical="center"/>
    </xf>
    <xf numFmtId="194" fontId="28" fillId="0" borderId="44" xfId="87" applyNumberFormat="1" applyFont="1" applyBorder="1" applyAlignment="1">
      <alignment vertical="center"/>
    </xf>
    <xf numFmtId="0" fontId="28" fillId="0" borderId="44" xfId="87" applyFont="1" applyBorder="1" applyAlignment="1">
      <alignment horizontal="center" vertical="center"/>
    </xf>
    <xf numFmtId="194" fontId="28" fillId="0" borderId="178" xfId="87" applyNumberFormat="1" applyFont="1" applyBorder="1">
      <alignment vertical="center"/>
    </xf>
    <xf numFmtId="194" fontId="28" fillId="0" borderId="54" xfId="87" applyNumberFormat="1" applyFont="1" applyBorder="1">
      <alignment vertical="center"/>
    </xf>
    <xf numFmtId="194" fontId="28" fillId="0" borderId="179" xfId="87" applyNumberFormat="1" applyFont="1" applyBorder="1">
      <alignment vertical="center"/>
    </xf>
    <xf numFmtId="194" fontId="28" fillId="0" borderId="180" xfId="87" applyNumberFormat="1" applyFont="1" applyBorder="1">
      <alignment vertical="center"/>
    </xf>
    <xf numFmtId="180" fontId="32" fillId="0" borderId="11" xfId="87" applyNumberFormat="1" applyFont="1" applyBorder="1" applyAlignment="1">
      <alignment horizontal="center" vertical="center"/>
    </xf>
    <xf numFmtId="0" fontId="32" fillId="0" borderId="20" xfId="87" applyFont="1" applyBorder="1" applyAlignment="1">
      <alignment horizontal="center" vertical="center"/>
    </xf>
    <xf numFmtId="0" fontId="28" fillId="0" borderId="20" xfId="87" applyFont="1" applyBorder="1" applyAlignment="1">
      <alignment horizontal="center" vertical="center"/>
    </xf>
    <xf numFmtId="194" fontId="28" fillId="0" borderId="0" xfId="87" applyNumberFormat="1" applyFont="1" applyAlignment="1">
      <alignment vertical="center"/>
    </xf>
    <xf numFmtId="0" fontId="32" fillId="0" borderId="32" xfId="87" applyFont="1" applyBorder="1" applyAlignment="1">
      <alignment horizontal="center" vertical="center"/>
    </xf>
    <xf numFmtId="0" fontId="28" fillId="0" borderId="32" xfId="87" applyFont="1" applyBorder="1" applyAlignment="1">
      <alignment horizontal="center" vertical="center"/>
    </xf>
    <xf numFmtId="0" fontId="32" fillId="0" borderId="13" xfId="87" applyFont="1" applyBorder="1" applyAlignment="1">
      <alignment horizontal="center" vertical="center"/>
    </xf>
    <xf numFmtId="0" fontId="32" fillId="0" borderId="13" xfId="87" applyFont="1" applyBorder="1">
      <alignment vertical="center"/>
    </xf>
    <xf numFmtId="0" fontId="52" fillId="0" borderId="0" xfId="87" applyFont="1">
      <alignment vertical="center"/>
    </xf>
    <xf numFmtId="0" fontId="32" fillId="0" borderId="0" xfId="87" applyFont="1" applyBorder="1">
      <alignment vertical="center"/>
    </xf>
    <xf numFmtId="0" fontId="28" fillId="0" borderId="140" xfId="87" applyFont="1" applyBorder="1" applyAlignment="1">
      <alignment horizontal="left" vertical="center"/>
    </xf>
    <xf numFmtId="176" fontId="28" fillId="0" borderId="12" xfId="87" applyNumberFormat="1" applyFont="1" applyBorder="1">
      <alignment vertical="center"/>
    </xf>
    <xf numFmtId="176" fontId="28" fillId="0" borderId="176" xfId="87" applyNumberFormat="1" applyFont="1" applyBorder="1">
      <alignment vertical="center"/>
    </xf>
    <xf numFmtId="0" fontId="52" fillId="0" borderId="146" xfId="87" applyFont="1" applyBorder="1" applyAlignment="1">
      <alignment horizontal="center" vertical="center"/>
    </xf>
    <xf numFmtId="176" fontId="28" fillId="0" borderId="1" xfId="87" applyNumberFormat="1" applyFont="1" applyBorder="1" applyAlignment="1">
      <alignment horizontal="center" vertical="center"/>
    </xf>
    <xf numFmtId="0" fontId="31" fillId="0" borderId="0" xfId="87" applyFont="1" applyFill="1" applyBorder="1" applyAlignment="1">
      <alignment horizontal="center" vertical="center"/>
    </xf>
    <xf numFmtId="0" fontId="52" fillId="0" borderId="0" xfId="87" applyFont="1" applyFill="1" applyBorder="1" applyAlignment="1">
      <alignment horizontal="center" vertical="center" shrinkToFit="1"/>
    </xf>
    <xf numFmtId="176" fontId="2" fillId="0" borderId="72" xfId="92" applyNumberFormat="1" applyFont="1" applyBorder="1" applyAlignment="1">
      <alignment horizontal="right" vertical="center" shrinkToFit="1"/>
    </xf>
    <xf numFmtId="176" fontId="2" fillId="33" borderId="10" xfId="92" applyNumberFormat="1" applyFont="1" applyFill="1" applyBorder="1" applyAlignment="1">
      <alignment horizontal="center" vertical="center"/>
    </xf>
    <xf numFmtId="179" fontId="2" fillId="33" borderId="5" xfId="0" applyNumberFormat="1" applyFont="1" applyFill="1" applyBorder="1" applyAlignment="1">
      <alignment horizontal="center" vertical="center"/>
    </xf>
    <xf numFmtId="179" fontId="2" fillId="33" borderId="94" xfId="0" applyNumberFormat="1" applyFont="1" applyFill="1" applyBorder="1" applyAlignment="1">
      <alignment horizontal="center" vertical="center"/>
    </xf>
    <xf numFmtId="191" fontId="2" fillId="33" borderId="5" xfId="0" applyNumberFormat="1" applyFont="1" applyFill="1" applyBorder="1" applyAlignment="1">
      <alignment horizontal="center" vertical="center"/>
    </xf>
    <xf numFmtId="191" fontId="2" fillId="33" borderId="94" xfId="0" applyNumberFormat="1" applyFont="1" applyFill="1" applyBorder="1" applyAlignment="1">
      <alignment horizontal="center" vertical="center"/>
    </xf>
    <xf numFmtId="193" fontId="2" fillId="0" borderId="32" xfId="91" applyNumberFormat="1" applyFont="1" applyBorder="1" applyAlignment="1">
      <alignment horizontal="right" vertical="center" shrinkToFit="1"/>
    </xf>
    <xf numFmtId="193" fontId="2" fillId="0" borderId="49" xfId="91" applyNumberFormat="1" applyFont="1" applyBorder="1" applyAlignment="1">
      <alignment horizontal="right" vertical="center" shrinkToFit="1"/>
    </xf>
    <xf numFmtId="193" fontId="2" fillId="0" borderId="71" xfId="0" applyNumberFormat="1" applyFont="1" applyBorder="1" applyAlignment="1">
      <alignment horizontal="right" vertical="center" shrinkToFit="1"/>
    </xf>
    <xf numFmtId="193" fontId="2" fillId="0" borderId="3" xfId="91" applyNumberFormat="1" applyFont="1" applyBorder="1" applyAlignment="1">
      <alignment horizontal="right" vertical="center" shrinkToFit="1"/>
    </xf>
    <xf numFmtId="193" fontId="2" fillId="0" borderId="5" xfId="91" applyNumberFormat="1" applyFont="1" applyBorder="1" applyAlignment="1">
      <alignment horizontal="right" vertical="center" shrinkToFit="1"/>
    </xf>
    <xf numFmtId="193" fontId="2" fillId="0" borderId="76" xfId="0" applyNumberFormat="1" applyFont="1" applyBorder="1" applyAlignment="1">
      <alignment horizontal="right" vertical="center" shrinkToFit="1"/>
    </xf>
    <xf numFmtId="176" fontId="2" fillId="0" borderId="77" xfId="92" applyNumberFormat="1" applyFont="1" applyBorder="1" applyAlignment="1">
      <alignment horizontal="right" vertical="center" shrinkToFit="1"/>
    </xf>
    <xf numFmtId="190" fontId="2" fillId="33" borderId="5" xfId="0" applyNumberFormat="1" applyFont="1" applyFill="1" applyBorder="1" applyAlignment="1">
      <alignment horizontal="center" vertical="center"/>
    </xf>
    <xf numFmtId="0" fontId="57" fillId="0" borderId="0" xfId="0" applyFont="1" applyBorder="1" applyAlignment="1">
      <alignment vertical="center"/>
    </xf>
    <xf numFmtId="0" fontId="57" fillId="0" borderId="0" xfId="0" applyFont="1" applyBorder="1" applyAlignment="1">
      <alignment vertical="center" shrinkToFit="1"/>
    </xf>
    <xf numFmtId="0" fontId="57" fillId="0" borderId="1" xfId="0" applyFont="1" applyBorder="1" applyAlignment="1">
      <alignment horizontal="center" vertical="center" shrinkToFit="1"/>
    </xf>
    <xf numFmtId="0" fontId="32" fillId="0" borderId="78" xfId="87" applyFont="1" applyBorder="1" applyAlignment="1">
      <alignment horizontal="center" vertical="center"/>
    </xf>
    <xf numFmtId="0" fontId="55" fillId="0" borderId="108" xfId="87" applyFont="1" applyBorder="1" applyAlignment="1">
      <alignment horizontal="left" vertical="center" indent="1" shrinkToFit="1"/>
    </xf>
    <xf numFmtId="0" fontId="55" fillId="0" borderId="103" xfId="87" applyFont="1" applyFill="1" applyBorder="1" applyAlignment="1">
      <alignment horizontal="left" vertical="center" indent="1"/>
    </xf>
    <xf numFmtId="176" fontId="2" fillId="0" borderId="11" xfId="92" applyNumberFormat="1" applyFont="1" applyBorder="1" applyAlignment="1">
      <alignment horizontal="right" vertical="center" shrinkToFit="1"/>
    </xf>
    <xf numFmtId="0" fontId="47" fillId="0" borderId="188" xfId="0" applyFont="1" applyBorder="1" applyAlignment="1">
      <alignment horizontal="center" vertical="center"/>
    </xf>
    <xf numFmtId="0" fontId="47" fillId="0" borderId="94" xfId="0" applyFont="1" applyBorder="1" applyAlignment="1">
      <alignment horizontal="center" vertical="center"/>
    </xf>
    <xf numFmtId="0" fontId="71" fillId="0" borderId="0" xfId="87" applyFont="1" applyFill="1" applyBorder="1" applyAlignment="1">
      <alignment horizontal="center" vertical="center"/>
    </xf>
    <xf numFmtId="0" fontId="71" fillId="0" borderId="0" xfId="87" applyFont="1" applyBorder="1" applyAlignment="1">
      <alignment vertical="center" wrapText="1"/>
    </xf>
    <xf numFmtId="0" fontId="71" fillId="0" borderId="0" xfId="87" applyFont="1" applyAlignment="1">
      <alignment horizontal="center" vertical="center"/>
    </xf>
    <xf numFmtId="0" fontId="71" fillId="0" borderId="0" xfId="87" applyFont="1" applyAlignment="1">
      <alignment vertical="center" wrapText="1"/>
    </xf>
    <xf numFmtId="176" fontId="2" fillId="0" borderId="75" xfId="92" applyNumberFormat="1" applyFont="1" applyBorder="1" applyAlignment="1">
      <alignment horizontal="right" vertical="center" shrinkToFit="1"/>
    </xf>
    <xf numFmtId="0" fontId="28" fillId="0" borderId="126" xfId="87" applyFont="1" applyFill="1" applyBorder="1" applyAlignment="1">
      <alignment horizontal="center" vertical="center" shrinkToFit="1"/>
    </xf>
    <xf numFmtId="0" fontId="28" fillId="0" borderId="0" xfId="87" applyFont="1" applyFill="1" applyBorder="1" applyAlignment="1">
      <alignment horizontal="center" vertical="center" wrapText="1"/>
    </xf>
    <xf numFmtId="0" fontId="52" fillId="0" borderId="0" xfId="87" applyFont="1" applyFill="1" applyBorder="1" applyAlignment="1">
      <alignment horizontal="center" vertical="center"/>
    </xf>
    <xf numFmtId="180" fontId="28" fillId="0" borderId="0" xfId="87" applyNumberFormat="1" applyFont="1" applyFill="1" applyBorder="1" applyAlignment="1">
      <alignment horizontal="center" vertical="center"/>
    </xf>
    <xf numFmtId="184" fontId="28" fillId="0" borderId="118" xfId="87" applyNumberFormat="1" applyFont="1" applyFill="1" applyBorder="1">
      <alignment vertical="center"/>
    </xf>
    <xf numFmtId="0" fontId="63" fillId="0" borderId="0" xfId="93" applyNumberFormat="1" applyFont="1" applyFill="1" applyAlignment="1">
      <alignment horizontal="left" vertical="center"/>
    </xf>
    <xf numFmtId="0" fontId="63" fillId="0" borderId="0" xfId="93" applyFont="1" applyFill="1" applyAlignment="1">
      <alignment vertical="center" shrinkToFit="1"/>
    </xf>
    <xf numFmtId="0" fontId="31" fillId="0" borderId="13" xfId="93" applyFont="1" applyFill="1" applyBorder="1" applyAlignment="1">
      <alignment vertical="center" shrinkToFit="1"/>
    </xf>
    <xf numFmtId="0" fontId="31" fillId="0" borderId="13" xfId="93" applyFont="1" applyFill="1" applyBorder="1" applyAlignment="1">
      <alignment vertical="center" wrapText="1" shrinkToFit="1"/>
    </xf>
    <xf numFmtId="0" fontId="0" fillId="0" borderId="13" xfId="0" applyFill="1" applyBorder="1">
      <alignment vertical="center"/>
    </xf>
    <xf numFmtId="0" fontId="0" fillId="0" borderId="13" xfId="0" applyFill="1" applyBorder="1" applyAlignment="1">
      <alignment horizontal="center" vertical="center"/>
    </xf>
    <xf numFmtId="0" fontId="0" fillId="0" borderId="0" xfId="0" applyAlignment="1">
      <alignment horizontal="right" vertical="center"/>
    </xf>
    <xf numFmtId="0" fontId="0" fillId="0" borderId="192" xfId="0" applyFill="1" applyBorder="1" applyAlignment="1">
      <alignment horizontal="center" vertical="center" wrapText="1"/>
    </xf>
    <xf numFmtId="0" fontId="0" fillId="0" borderId="192" xfId="0" applyFont="1" applyFill="1" applyBorder="1" applyAlignment="1">
      <alignment horizontal="center" vertical="center" wrapText="1"/>
    </xf>
    <xf numFmtId="49" fontId="31" fillId="0" borderId="192" xfId="93" applyNumberFormat="1" applyFont="1" applyFill="1" applyBorder="1" applyAlignment="1">
      <alignment horizontal="center" vertical="center"/>
    </xf>
    <xf numFmtId="0" fontId="31" fillId="0" borderId="192" xfId="93" applyFont="1" applyFill="1" applyBorder="1" applyAlignment="1">
      <alignment vertical="center" shrinkToFit="1"/>
    </xf>
    <xf numFmtId="176" fontId="0" fillId="0" borderId="192" xfId="0" applyNumberFormat="1" applyFill="1" applyBorder="1" applyAlignment="1">
      <alignment horizontal="right" vertical="center"/>
    </xf>
    <xf numFmtId="0" fontId="31" fillId="0" borderId="192" xfId="0" applyFont="1" applyFill="1" applyBorder="1" applyAlignment="1">
      <alignment horizontal="left" vertical="center" shrinkToFit="1"/>
    </xf>
    <xf numFmtId="176" fontId="31" fillId="0" borderId="192" xfId="0" applyNumberFormat="1" applyFont="1" applyFill="1" applyBorder="1" applyAlignment="1">
      <alignment horizontal="right" vertical="center" wrapText="1" shrinkToFit="1"/>
    </xf>
    <xf numFmtId="178" fontId="31" fillId="0" borderId="192" xfId="0" applyNumberFormat="1" applyFont="1" applyFill="1" applyBorder="1" applyAlignment="1">
      <alignment horizontal="right" vertical="center" wrapText="1" shrinkToFit="1"/>
    </xf>
    <xf numFmtId="0" fontId="63" fillId="0" borderId="192" xfId="93" applyFont="1" applyFill="1" applyBorder="1" applyAlignment="1">
      <alignment horizontal="center" vertical="center" shrinkToFit="1"/>
    </xf>
    <xf numFmtId="0" fontId="0" fillId="0" borderId="192" xfId="0" applyFill="1" applyBorder="1" applyAlignment="1">
      <alignment horizontal="right" vertical="center"/>
    </xf>
    <xf numFmtId="190" fontId="31" fillId="0" borderId="192" xfId="91" applyNumberFormat="1" applyFont="1" applyFill="1" applyBorder="1" applyAlignment="1">
      <alignment horizontal="right" vertical="center" wrapText="1" shrinkToFit="1"/>
    </xf>
    <xf numFmtId="191" fontId="31" fillId="0" borderId="192" xfId="91" applyNumberFormat="1" applyFont="1" applyFill="1" applyBorder="1" applyAlignment="1">
      <alignment horizontal="right" vertical="center" wrapText="1" shrinkToFit="1"/>
    </xf>
    <xf numFmtId="0" fontId="53" fillId="41" borderId="107" xfId="87" applyFont="1" applyFill="1" applyBorder="1" applyAlignment="1">
      <alignment horizontal="center" vertical="center" shrinkToFit="1"/>
    </xf>
    <xf numFmtId="200" fontId="55" fillId="41" borderId="114" xfId="87" applyNumberFormat="1" applyFont="1" applyFill="1" applyBorder="1" applyAlignment="1">
      <alignment vertical="center" shrinkToFit="1"/>
    </xf>
    <xf numFmtId="200" fontId="55" fillId="41" borderId="115" xfId="87" applyNumberFormat="1" applyFont="1" applyFill="1" applyBorder="1" applyAlignment="1">
      <alignment vertical="center" shrinkToFit="1"/>
    </xf>
    <xf numFmtId="200" fontId="55" fillId="41" borderId="107" xfId="87" applyNumberFormat="1" applyFont="1" applyFill="1" applyBorder="1" applyAlignment="1">
      <alignment vertical="center" shrinkToFit="1"/>
    </xf>
    <xf numFmtId="200" fontId="55" fillId="41" borderId="172" xfId="87" applyNumberFormat="1" applyFont="1" applyFill="1" applyBorder="1" applyAlignment="1">
      <alignment vertical="center" shrinkToFit="1"/>
    </xf>
    <xf numFmtId="0" fontId="55" fillId="36" borderId="168" xfId="87" applyFont="1" applyFill="1" applyBorder="1" applyAlignment="1">
      <alignment horizontal="center" vertical="center" shrinkToFit="1"/>
    </xf>
    <xf numFmtId="0" fontId="53" fillId="36" borderId="169" xfId="87" applyFont="1" applyFill="1" applyBorder="1" applyAlignment="1">
      <alignment horizontal="left" vertical="center" shrinkToFit="1"/>
    </xf>
    <xf numFmtId="182" fontId="55" fillId="0" borderId="0" xfId="87" applyNumberFormat="1" applyFont="1" applyBorder="1" applyAlignment="1">
      <alignment vertical="center" shrinkToFit="1"/>
    </xf>
    <xf numFmtId="0" fontId="2" fillId="0" borderId="0" xfId="0" applyFont="1" applyFill="1">
      <alignment vertical="center"/>
    </xf>
    <xf numFmtId="183" fontId="2" fillId="0" borderId="0" xfId="0" applyNumberFormat="1" applyFont="1" applyFill="1" applyBorder="1" applyAlignment="1">
      <alignment horizontal="right" vertical="center"/>
    </xf>
    <xf numFmtId="176" fontId="2" fillId="0" borderId="0" xfId="92" applyNumberFormat="1" applyFont="1" applyFill="1" applyBorder="1" applyAlignment="1">
      <alignment horizontal="right" vertical="center" shrinkToFit="1"/>
    </xf>
    <xf numFmtId="49"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shrinkToFit="1"/>
    </xf>
    <xf numFmtId="0" fontId="2" fillId="0" borderId="0" xfId="0" applyNumberFormat="1" applyFont="1" applyFill="1" applyBorder="1" applyAlignment="1">
      <alignment horizontal="center" vertical="center"/>
    </xf>
    <xf numFmtId="49" fontId="2" fillId="0" borderId="0" xfId="0" applyNumberFormat="1" applyFont="1" applyFill="1" applyBorder="1">
      <alignment vertical="center"/>
    </xf>
    <xf numFmtId="0" fontId="2" fillId="0" borderId="0" xfId="0" applyFont="1" applyFill="1" applyBorder="1">
      <alignment vertical="center"/>
    </xf>
    <xf numFmtId="0" fontId="2" fillId="0" borderId="0" xfId="0" applyFont="1" applyFill="1" applyBorder="1" applyAlignment="1">
      <alignment horizontal="left" vertical="center"/>
    </xf>
    <xf numFmtId="0" fontId="2" fillId="0" borderId="0" xfId="0" applyFont="1" applyFill="1" applyAlignment="1">
      <alignment horizontal="center" vertical="center"/>
    </xf>
    <xf numFmtId="0" fontId="3" fillId="0" borderId="0" xfId="0" applyFont="1" applyFill="1" applyBorder="1" applyAlignment="1">
      <alignment horizontal="left" vertical="center" shrinkToFit="1"/>
    </xf>
    <xf numFmtId="176" fontId="2" fillId="0" borderId="72" xfId="92" applyNumberFormat="1" applyFont="1" applyBorder="1" applyAlignment="1">
      <alignment horizontal="right" vertical="center" shrinkToFit="1"/>
    </xf>
    <xf numFmtId="0" fontId="55" fillId="0" borderId="113" xfId="87" applyFont="1" applyBorder="1">
      <alignment vertical="center"/>
    </xf>
    <xf numFmtId="0" fontId="55" fillId="0" borderId="199" xfId="87" applyFont="1" applyBorder="1" applyAlignment="1">
      <alignment horizontal="center" vertical="center" shrinkToFit="1"/>
    </xf>
    <xf numFmtId="0" fontId="49" fillId="0" borderId="0" xfId="90" applyAlignment="1">
      <alignment horizontal="center" vertical="center"/>
    </xf>
    <xf numFmtId="0" fontId="0" fillId="0" borderId="0" xfId="0" applyFill="1">
      <alignment vertical="center"/>
    </xf>
    <xf numFmtId="178" fontId="0" fillId="0" borderId="192" xfId="0" applyNumberFormat="1" applyFill="1" applyBorder="1" applyAlignment="1">
      <alignment horizontal="right" vertical="center"/>
    </xf>
    <xf numFmtId="176" fontId="0" fillId="34" borderId="192" xfId="0" applyNumberFormat="1" applyFill="1" applyBorder="1" applyAlignment="1" applyProtection="1">
      <alignment horizontal="right" vertical="center"/>
      <protection locked="0"/>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1" xfId="0" applyFill="1" applyBorder="1" applyAlignment="1">
      <alignment horizontal="center" vertical="center" wrapText="1"/>
    </xf>
    <xf numFmtId="176" fontId="31" fillId="0" borderId="192" xfId="93" applyNumberFormat="1" applyFont="1" applyFill="1" applyBorder="1" applyAlignment="1">
      <alignment horizontal="right" vertical="center" wrapText="1" shrinkToFit="1"/>
    </xf>
    <xf numFmtId="0" fontId="0" fillId="0" borderId="192" xfId="0" applyNumberFormat="1" applyFill="1" applyBorder="1" applyAlignment="1">
      <alignment horizontal="right" vertical="center"/>
    </xf>
    <xf numFmtId="0" fontId="61" fillId="0" borderId="104" xfId="87" applyFont="1" applyFill="1" applyBorder="1" applyAlignment="1">
      <alignment horizontal="center" vertical="center" shrinkToFit="1"/>
    </xf>
    <xf numFmtId="49" fontId="28" fillId="0" borderId="182" xfId="87" applyNumberFormat="1" applyFont="1" applyBorder="1" applyAlignment="1">
      <alignment horizontal="center" vertical="center"/>
    </xf>
    <xf numFmtId="176" fontId="2" fillId="38" borderId="81" xfId="92" applyNumberFormat="1" applyFont="1" applyFill="1" applyBorder="1" applyAlignment="1">
      <alignment horizontal="right" vertical="center" shrinkToFit="1"/>
    </xf>
    <xf numFmtId="176" fontId="2" fillId="38" borderId="64" xfId="92" applyNumberFormat="1" applyFont="1" applyFill="1" applyBorder="1" applyAlignment="1">
      <alignment horizontal="right" vertical="center" shrinkToFit="1"/>
    </xf>
    <xf numFmtId="176" fontId="28" fillId="0" borderId="53" xfId="87" applyNumberFormat="1" applyFont="1" applyBorder="1" applyAlignment="1">
      <alignment horizontal="center" vertical="center" shrinkToFit="1"/>
    </xf>
    <xf numFmtId="176" fontId="28" fillId="0" borderId="20" xfId="87" applyNumberFormat="1" applyFont="1" applyBorder="1" applyAlignment="1">
      <alignment horizontal="center" vertical="center"/>
    </xf>
    <xf numFmtId="176" fontId="28" fillId="0" borderId="154" xfId="87" applyNumberFormat="1" applyFont="1" applyBorder="1" applyAlignment="1">
      <alignment horizontal="center" vertical="center"/>
    </xf>
    <xf numFmtId="0" fontId="82" fillId="0" borderId="0" xfId="93" applyFont="1" applyFill="1" applyAlignment="1">
      <alignment vertical="center"/>
    </xf>
    <xf numFmtId="0" fontId="82" fillId="0" borderId="0" xfId="93" applyFont="1" applyFill="1" applyAlignment="1">
      <alignment horizontal="center" vertical="center"/>
    </xf>
    <xf numFmtId="202" fontId="82" fillId="0" borderId="0" xfId="93" applyNumberFormat="1" applyFont="1" applyFill="1" applyAlignment="1">
      <alignment horizontal="center" vertical="center"/>
    </xf>
    <xf numFmtId="178" fontId="82" fillId="0" borderId="0" xfId="93" applyNumberFormat="1" applyFont="1" applyFill="1" applyAlignment="1">
      <alignment horizontal="center" vertical="center"/>
    </xf>
    <xf numFmtId="178" fontId="31" fillId="0" borderId="0" xfId="89" applyNumberFormat="1" applyFont="1" applyFill="1" applyBorder="1" applyAlignment="1">
      <alignment vertical="center"/>
    </xf>
    <xf numFmtId="0" fontId="82" fillId="0" borderId="0" xfId="93" applyFont="1" applyFill="1" applyBorder="1" applyAlignment="1">
      <alignment horizontal="center" vertical="center"/>
    </xf>
    <xf numFmtId="0" fontId="32" fillId="0" borderId="0" xfId="93" applyFont="1" applyFill="1" applyAlignment="1">
      <alignment vertical="center"/>
    </xf>
    <xf numFmtId="178" fontId="82" fillId="0" borderId="0" xfId="93" applyNumberFormat="1" applyFont="1" applyFill="1" applyBorder="1" applyAlignment="1">
      <alignment horizontal="center" vertical="center"/>
    </xf>
    <xf numFmtId="178" fontId="82" fillId="0" borderId="0" xfId="93" applyNumberFormat="1" applyFont="1" applyFill="1" applyAlignment="1">
      <alignment horizontal="left" vertical="center"/>
    </xf>
    <xf numFmtId="0" fontId="45" fillId="0" borderId="0" xfId="93" applyFont="1" applyFill="1" applyAlignment="1">
      <alignment vertical="center"/>
    </xf>
    <xf numFmtId="204" fontId="82" fillId="0" borderId="0" xfId="93" applyNumberFormat="1" applyFont="1" applyFill="1" applyAlignment="1">
      <alignment vertical="center"/>
    </xf>
    <xf numFmtId="178" fontId="0" fillId="0" borderId="0" xfId="0" applyNumberFormat="1">
      <alignment vertical="center"/>
    </xf>
    <xf numFmtId="186" fontId="0" fillId="0" borderId="0" xfId="0" applyNumberFormat="1">
      <alignment vertical="center"/>
    </xf>
    <xf numFmtId="194" fontId="0" fillId="0" borderId="0" xfId="0" applyNumberFormat="1">
      <alignment vertical="center"/>
    </xf>
    <xf numFmtId="203" fontId="0" fillId="0" borderId="0" xfId="0" applyNumberFormat="1">
      <alignment vertical="center"/>
    </xf>
    <xf numFmtId="0" fontId="56" fillId="0" borderId="0" xfId="0" applyFont="1" applyBorder="1" applyAlignment="1">
      <alignment vertical="center" wrapText="1"/>
    </xf>
    <xf numFmtId="185" fontId="0" fillId="0" borderId="0" xfId="0" applyNumberFormat="1">
      <alignment vertical="center"/>
    </xf>
    <xf numFmtId="0" fontId="85" fillId="0" borderId="0" xfId="0" applyFont="1">
      <alignment vertical="center"/>
    </xf>
    <xf numFmtId="0" fontId="85" fillId="0" borderId="0" xfId="0" applyFont="1" applyFill="1">
      <alignment vertical="center"/>
    </xf>
    <xf numFmtId="0" fontId="47" fillId="0" borderId="0" xfId="0" applyFont="1">
      <alignment vertical="center"/>
    </xf>
    <xf numFmtId="0" fontId="47" fillId="0" borderId="0" xfId="0" applyFont="1" applyBorder="1" applyAlignment="1">
      <alignment vertical="top" wrapText="1"/>
    </xf>
    <xf numFmtId="0" fontId="47" fillId="0" borderId="0" xfId="0" applyFont="1" applyAlignment="1">
      <alignment vertical="center" shrinkToFit="1"/>
    </xf>
    <xf numFmtId="0" fontId="47" fillId="0" borderId="0" xfId="0" applyFont="1" applyBorder="1" applyAlignment="1">
      <alignment vertical="top" shrinkToFit="1"/>
    </xf>
    <xf numFmtId="0" fontId="47" fillId="0" borderId="0" xfId="0" applyNumberFormat="1" applyFont="1">
      <alignment vertical="center"/>
    </xf>
    <xf numFmtId="0" fontId="47" fillId="0" borderId="0" xfId="0" applyNumberFormat="1" applyFont="1" applyBorder="1" applyAlignment="1">
      <alignment vertical="top" wrapText="1"/>
    </xf>
    <xf numFmtId="0" fontId="30" fillId="0" borderId="0" xfId="0" applyFont="1">
      <alignment vertical="center"/>
    </xf>
    <xf numFmtId="0" fontId="30" fillId="0" borderId="0" xfId="0" applyFont="1" applyBorder="1" applyAlignment="1">
      <alignment vertical="top" wrapText="1"/>
    </xf>
    <xf numFmtId="0" fontId="30" fillId="0" borderId="0" xfId="0" applyNumberFormat="1" applyFont="1">
      <alignment vertical="center"/>
    </xf>
    <xf numFmtId="0" fontId="30" fillId="0" borderId="0" xfId="0" applyNumberFormat="1" applyFont="1" applyBorder="1" applyAlignment="1">
      <alignment vertical="top" wrapText="1"/>
    </xf>
    <xf numFmtId="0" fontId="30" fillId="0" borderId="0" xfId="0" applyNumberFormat="1" applyFont="1" applyAlignment="1">
      <alignment horizontal="left" vertical="center"/>
    </xf>
    <xf numFmtId="0" fontId="0" fillId="0" borderId="211" xfId="0" applyFill="1" applyBorder="1" applyAlignment="1">
      <alignment horizontal="right" vertical="center"/>
    </xf>
    <xf numFmtId="176" fontId="82" fillId="0" borderId="0" xfId="92" applyNumberFormat="1" applyFont="1" applyFill="1" applyAlignment="1">
      <alignment vertical="center"/>
    </xf>
    <xf numFmtId="0" fontId="86" fillId="0" borderId="0" xfId="0" applyFont="1">
      <alignment vertical="center"/>
    </xf>
    <xf numFmtId="202" fontId="30" fillId="0" borderId="4" xfId="0" applyNumberFormat="1" applyFont="1" applyBorder="1">
      <alignment vertical="center"/>
    </xf>
    <xf numFmtId="202" fontId="2" fillId="0" borderId="8" xfId="0" applyNumberFormat="1" applyFont="1" applyBorder="1" applyAlignment="1">
      <alignment horizontal="center" vertical="center"/>
    </xf>
    <xf numFmtId="202" fontId="30" fillId="0" borderId="8" xfId="0" applyNumberFormat="1" applyFont="1" applyBorder="1">
      <alignment vertical="center"/>
    </xf>
    <xf numFmtId="202" fontId="30" fillId="0" borderId="5" xfId="0" applyNumberFormat="1" applyFont="1" applyBorder="1">
      <alignment vertical="center"/>
    </xf>
    <xf numFmtId="202" fontId="2" fillId="0" borderId="9" xfId="0" applyNumberFormat="1" applyFont="1" applyBorder="1" applyAlignment="1">
      <alignment horizontal="center" vertical="center"/>
    </xf>
    <xf numFmtId="202" fontId="30" fillId="0" borderId="47" xfId="0" applyNumberFormat="1" applyFont="1" applyBorder="1">
      <alignment vertical="center"/>
    </xf>
    <xf numFmtId="202" fontId="30" fillId="0" borderId="9" xfId="0" applyNumberFormat="1" applyFont="1" applyBorder="1">
      <alignment vertical="center"/>
    </xf>
    <xf numFmtId="202" fontId="30" fillId="0" borderId="7" xfId="0" applyNumberFormat="1" applyFont="1" applyBorder="1">
      <alignment vertical="center"/>
    </xf>
    <xf numFmtId="202" fontId="30" fillId="0" borderId="91" xfId="0" applyNumberFormat="1" applyFont="1" applyBorder="1">
      <alignment vertical="center"/>
    </xf>
    <xf numFmtId="202" fontId="30" fillId="0" borderId="6" xfId="0" applyNumberFormat="1" applyFont="1" applyBorder="1">
      <alignment vertical="center"/>
    </xf>
    <xf numFmtId="202" fontId="30" fillId="0" borderId="4" xfId="0" applyNumberFormat="1" applyFont="1" applyBorder="1" applyAlignment="1">
      <alignment vertical="center"/>
    </xf>
    <xf numFmtId="202" fontId="30" fillId="0" borderId="91" xfId="0" applyNumberFormat="1" applyFont="1" applyBorder="1" applyAlignment="1">
      <alignment vertical="center" shrinkToFit="1"/>
    </xf>
    <xf numFmtId="202" fontId="30" fillId="0" borderId="8" xfId="0" applyNumberFormat="1" applyFont="1" applyBorder="1" applyAlignment="1">
      <alignment vertical="center"/>
    </xf>
    <xf numFmtId="202" fontId="30" fillId="0" borderId="6" xfId="0" applyNumberFormat="1" applyFont="1" applyBorder="1" applyAlignment="1">
      <alignment vertical="center" shrinkToFit="1"/>
    </xf>
    <xf numFmtId="202" fontId="30" fillId="0" borderId="5" xfId="0" applyNumberFormat="1" applyFont="1" applyBorder="1" applyAlignment="1">
      <alignment vertical="center" shrinkToFit="1"/>
    </xf>
    <xf numFmtId="202" fontId="30" fillId="0" borderId="9" xfId="0" applyNumberFormat="1" applyFont="1" applyBorder="1" applyAlignment="1">
      <alignment vertical="center" shrinkToFit="1"/>
    </xf>
    <xf numFmtId="0" fontId="0" fillId="0" borderId="211" xfId="92" applyNumberFormat="1" applyFont="1" applyFill="1" applyBorder="1" applyAlignment="1">
      <alignment horizontal="right" vertical="center"/>
    </xf>
    <xf numFmtId="176" fontId="0" fillId="0" borderId="211" xfId="0" applyNumberFormat="1" applyFill="1" applyBorder="1" applyAlignment="1">
      <alignment horizontal="right" vertical="center"/>
    </xf>
    <xf numFmtId="0" fontId="56" fillId="0" borderId="0" xfId="93" applyFont="1" applyFill="1" applyBorder="1" applyAlignment="1">
      <alignment vertical="center"/>
    </xf>
    <xf numFmtId="0" fontId="87" fillId="0" borderId="0" xfId="0" applyFont="1">
      <alignment vertical="center"/>
    </xf>
    <xf numFmtId="0" fontId="90" fillId="0" borderId="0" xfId="0" applyFont="1">
      <alignment vertical="center"/>
    </xf>
    <xf numFmtId="208" fontId="31" fillId="0" borderId="192" xfId="0" applyNumberFormat="1" applyFont="1" applyFill="1" applyBorder="1" applyAlignment="1">
      <alignment horizontal="left" vertical="center" shrinkToFit="1"/>
    </xf>
    <xf numFmtId="209" fontId="31" fillId="0" borderId="192" xfId="0" applyNumberFormat="1" applyFont="1" applyFill="1" applyBorder="1" applyAlignment="1">
      <alignment horizontal="left" vertical="center" shrinkToFit="1"/>
    </xf>
    <xf numFmtId="210" fontId="31" fillId="0" borderId="192" xfId="93" applyNumberFormat="1" applyFont="1" applyFill="1" applyBorder="1" applyAlignment="1">
      <alignment horizontal="left" vertical="center" shrinkToFit="1"/>
    </xf>
    <xf numFmtId="0" fontId="70" fillId="0" borderId="0" xfId="87" applyFont="1" applyAlignment="1">
      <alignment horizontal="left" vertical="center"/>
    </xf>
    <xf numFmtId="0" fontId="31" fillId="47" borderId="0" xfId="87" applyFont="1" applyFill="1">
      <alignment vertical="center"/>
    </xf>
    <xf numFmtId="0" fontId="31" fillId="0" borderId="0" xfId="87" applyFont="1" applyAlignment="1">
      <alignment vertical="top"/>
    </xf>
    <xf numFmtId="0" fontId="96" fillId="0" borderId="0" xfId="1" applyFont="1" applyFill="1" applyBorder="1" applyAlignment="1">
      <alignment horizontal="left"/>
    </xf>
    <xf numFmtId="0" fontId="95" fillId="0" borderId="13" xfId="1" applyFont="1" applyBorder="1" applyAlignment="1">
      <alignment vertical="center"/>
    </xf>
    <xf numFmtId="0" fontId="96" fillId="0" borderId="13" xfId="1" applyFont="1" applyFill="1" applyBorder="1" applyAlignment="1">
      <alignment horizontal="left"/>
    </xf>
    <xf numFmtId="0" fontId="95" fillId="0" borderId="22" xfId="1" applyFont="1" applyFill="1" applyBorder="1" applyAlignment="1">
      <alignment horizontal="center" vertical="center"/>
    </xf>
    <xf numFmtId="0" fontId="96" fillId="0" borderId="13" xfId="1" applyFont="1" applyBorder="1" applyAlignment="1">
      <alignment horizontal="left"/>
    </xf>
    <xf numFmtId="0" fontId="97" fillId="0" borderId="15" xfId="0" applyFont="1" applyBorder="1" applyAlignment="1">
      <alignment horizontal="left" vertical="center" shrinkToFit="1"/>
    </xf>
    <xf numFmtId="176" fontId="88" fillId="0" borderId="4" xfId="92" applyNumberFormat="1" applyFont="1" applyBorder="1">
      <alignment vertical="center"/>
    </xf>
    <xf numFmtId="176" fontId="63" fillId="0" borderId="8" xfId="92" applyNumberFormat="1" applyFont="1" applyBorder="1" applyAlignment="1">
      <alignment horizontal="center" vertical="center"/>
    </xf>
    <xf numFmtId="176" fontId="88" fillId="0" borderId="6" xfId="92" applyNumberFormat="1" applyFont="1" applyBorder="1">
      <alignment vertical="center"/>
    </xf>
    <xf numFmtId="176" fontId="88" fillId="0" borderId="5" xfId="92" applyNumberFormat="1" applyFont="1" applyBorder="1">
      <alignment vertical="center"/>
    </xf>
    <xf numFmtId="176" fontId="63" fillId="0" borderId="9" xfId="92" applyNumberFormat="1" applyFont="1" applyBorder="1" applyAlignment="1">
      <alignment horizontal="center" vertical="center"/>
    </xf>
    <xf numFmtId="176" fontId="88" fillId="0" borderId="7" xfId="92" applyNumberFormat="1" applyFont="1" applyBorder="1">
      <alignment vertical="center"/>
    </xf>
    <xf numFmtId="176" fontId="88" fillId="0" borderId="209" xfId="92" applyNumberFormat="1" applyFont="1" applyBorder="1">
      <alignment vertical="center"/>
    </xf>
    <xf numFmtId="176" fontId="88" fillId="0" borderId="4" xfId="92" applyNumberFormat="1" applyFont="1" applyBorder="1" applyAlignment="1">
      <alignment vertical="center"/>
    </xf>
    <xf numFmtId="176" fontId="88" fillId="0" borderId="6" xfId="92" applyNumberFormat="1" applyFont="1" applyBorder="1" applyAlignment="1">
      <alignment vertical="center" shrinkToFit="1"/>
    </xf>
    <xf numFmtId="176" fontId="88" fillId="0" borderId="5" xfId="92" applyNumberFormat="1" applyFont="1" applyBorder="1" applyAlignment="1">
      <alignment vertical="center" shrinkToFit="1"/>
    </xf>
    <xf numFmtId="176" fontId="84" fillId="0" borderId="5" xfId="92" applyNumberFormat="1" applyFont="1" applyBorder="1" applyAlignment="1">
      <alignment vertical="center" shrinkToFit="1"/>
    </xf>
    <xf numFmtId="202" fontId="88" fillId="0" borderId="4" xfId="0" applyNumberFormat="1" applyFont="1" applyBorder="1">
      <alignment vertical="center"/>
    </xf>
    <xf numFmtId="202" fontId="63" fillId="0" borderId="8" xfId="0" applyNumberFormat="1" applyFont="1" applyBorder="1" applyAlignment="1">
      <alignment horizontal="center" vertical="center"/>
    </xf>
    <xf numFmtId="202" fontId="88" fillId="0" borderId="91" xfId="0" applyNumberFormat="1" applyFont="1" applyBorder="1">
      <alignment vertical="center"/>
    </xf>
    <xf numFmtId="202" fontId="88" fillId="0" borderId="8" xfId="0" applyNumberFormat="1" applyFont="1" applyBorder="1">
      <alignment vertical="center"/>
    </xf>
    <xf numFmtId="202" fontId="88" fillId="0" borderId="6" xfId="0" applyNumberFormat="1" applyFont="1" applyBorder="1">
      <alignment vertical="center"/>
    </xf>
    <xf numFmtId="202" fontId="88" fillId="0" borderId="5" xfId="0" applyNumberFormat="1" applyFont="1" applyBorder="1">
      <alignment vertical="center"/>
    </xf>
    <xf numFmtId="202" fontId="63" fillId="0" borderId="9" xfId="0" applyNumberFormat="1" applyFont="1" applyBorder="1" applyAlignment="1">
      <alignment horizontal="center" vertical="center"/>
    </xf>
    <xf numFmtId="202" fontId="88" fillId="0" borderId="47" xfId="0" applyNumberFormat="1" applyFont="1" applyBorder="1">
      <alignment vertical="center"/>
    </xf>
    <xf numFmtId="202" fontId="88" fillId="0" borderId="9" xfId="0" applyNumberFormat="1" applyFont="1" applyBorder="1">
      <alignment vertical="center"/>
    </xf>
    <xf numFmtId="202" fontId="88" fillId="0" borderId="7" xfId="0" applyNumberFormat="1" applyFont="1" applyBorder="1">
      <alignment vertical="center"/>
    </xf>
    <xf numFmtId="202" fontId="88" fillId="0" borderId="4" xfId="0" applyNumberFormat="1" applyFont="1" applyBorder="1" applyAlignment="1">
      <alignment vertical="center"/>
    </xf>
    <xf numFmtId="202" fontId="88" fillId="0" borderId="91" xfId="0" applyNumberFormat="1" applyFont="1" applyBorder="1" applyAlignment="1">
      <alignment vertical="center" shrinkToFit="1"/>
    </xf>
    <xf numFmtId="202" fontId="88" fillId="0" borderId="8" xfId="0" applyNumberFormat="1" applyFont="1" applyBorder="1" applyAlignment="1">
      <alignment vertical="center"/>
    </xf>
    <xf numFmtId="202" fontId="88" fillId="0" borderId="6" xfId="0" applyNumberFormat="1" applyFont="1" applyBorder="1" applyAlignment="1">
      <alignment vertical="center" shrinkToFit="1"/>
    </xf>
    <xf numFmtId="202" fontId="88" fillId="0" borderId="5" xfId="0" applyNumberFormat="1" applyFont="1" applyBorder="1" applyAlignment="1">
      <alignment vertical="center" shrinkToFit="1"/>
    </xf>
    <xf numFmtId="202" fontId="88" fillId="0" borderId="9" xfId="0" applyNumberFormat="1" applyFont="1" applyBorder="1" applyAlignment="1">
      <alignment vertical="center" shrinkToFit="1"/>
    </xf>
    <xf numFmtId="176" fontId="88" fillId="0" borderId="91" xfId="92" applyNumberFormat="1" applyFont="1" applyBorder="1">
      <alignment vertical="center"/>
    </xf>
    <xf numFmtId="176" fontId="88" fillId="0" borderId="8" xfId="92" applyNumberFormat="1" applyFont="1" applyBorder="1">
      <alignment vertical="center"/>
    </xf>
    <xf numFmtId="176" fontId="88" fillId="0" borderId="47" xfId="92" applyNumberFormat="1" applyFont="1" applyBorder="1">
      <alignment vertical="center"/>
    </xf>
    <xf numFmtId="176" fontId="88" fillId="0" borderId="9" xfId="92" applyNumberFormat="1" applyFont="1" applyBorder="1">
      <alignment vertical="center"/>
    </xf>
    <xf numFmtId="176" fontId="88" fillId="0" borderId="91" xfId="92" applyNumberFormat="1" applyFont="1" applyBorder="1" applyAlignment="1">
      <alignment vertical="center" shrinkToFit="1"/>
    </xf>
    <xf numFmtId="176" fontId="88" fillId="0" borderId="8" xfId="92" applyNumberFormat="1" applyFont="1" applyBorder="1" applyAlignment="1">
      <alignment vertical="center"/>
    </xf>
    <xf numFmtId="176" fontId="88" fillId="0" borderId="9" xfId="92" applyNumberFormat="1" applyFont="1" applyBorder="1" applyAlignment="1">
      <alignment vertical="center" shrinkToFit="1"/>
    </xf>
    <xf numFmtId="0" fontId="63" fillId="0" borderId="0" xfId="0" applyFont="1">
      <alignment vertical="center"/>
    </xf>
    <xf numFmtId="0" fontId="99" fillId="0" borderId="192" xfId="0" applyFont="1" applyFill="1" applyBorder="1" applyAlignment="1">
      <alignment horizontal="center" vertical="center" wrapText="1"/>
    </xf>
    <xf numFmtId="0" fontId="74" fillId="0" borderId="0" xfId="0" applyFont="1">
      <alignment vertical="center"/>
    </xf>
    <xf numFmtId="176" fontId="63" fillId="0" borderId="210" xfId="92" applyNumberFormat="1" applyFont="1" applyBorder="1" applyAlignment="1">
      <alignment horizontal="center" vertical="center"/>
    </xf>
    <xf numFmtId="176" fontId="88" fillId="0" borderId="209" xfId="92" applyNumberFormat="1" applyFont="1" applyBorder="1" applyAlignment="1">
      <alignment vertical="center" shrinkToFit="1"/>
    </xf>
    <xf numFmtId="0" fontId="88" fillId="0" borderId="0" xfId="0" applyFont="1" applyFill="1">
      <alignment vertical="center"/>
    </xf>
    <xf numFmtId="0" fontId="63" fillId="0" borderId="0" xfId="0" applyFont="1" applyFill="1">
      <alignment vertical="center"/>
    </xf>
    <xf numFmtId="184" fontId="88" fillId="0" borderId="4" xfId="92" applyNumberFormat="1" applyFont="1" applyBorder="1">
      <alignment vertical="center"/>
    </xf>
    <xf numFmtId="184" fontId="63" fillId="0" borderId="8" xfId="92" applyNumberFormat="1" applyFont="1" applyBorder="1" applyAlignment="1">
      <alignment horizontal="center" vertical="center"/>
    </xf>
    <xf numFmtId="184" fontId="88" fillId="0" borderId="6" xfId="92" applyNumberFormat="1" applyFont="1" applyBorder="1">
      <alignment vertical="center"/>
    </xf>
    <xf numFmtId="184" fontId="88" fillId="0" borderId="5" xfId="92" applyNumberFormat="1" applyFont="1" applyBorder="1">
      <alignment vertical="center"/>
    </xf>
    <xf numFmtId="184" fontId="63" fillId="0" borderId="9" xfId="92" applyNumberFormat="1" applyFont="1" applyBorder="1" applyAlignment="1">
      <alignment horizontal="center" vertical="center"/>
    </xf>
    <xf numFmtId="184" fontId="88" fillId="0" borderId="7" xfId="92" applyNumberFormat="1" applyFont="1" applyBorder="1">
      <alignment vertical="center"/>
    </xf>
    <xf numFmtId="184" fontId="88" fillId="0" borderId="209" xfId="92" applyNumberFormat="1" applyFont="1" applyBorder="1">
      <alignment vertical="center"/>
    </xf>
    <xf numFmtId="184" fontId="88" fillId="0" borderId="4" xfId="92" applyNumberFormat="1" applyFont="1" applyBorder="1" applyAlignment="1">
      <alignment vertical="center"/>
    </xf>
    <xf numFmtId="184" fontId="88" fillId="0" borderId="6" xfId="92" applyNumberFormat="1" applyFont="1" applyBorder="1" applyAlignment="1">
      <alignment vertical="center" shrinkToFit="1"/>
    </xf>
    <xf numFmtId="184" fontId="88" fillId="0" borderId="5" xfId="92" applyNumberFormat="1" applyFont="1" applyBorder="1" applyAlignment="1">
      <alignment vertical="center" shrinkToFit="1"/>
    </xf>
    <xf numFmtId="176" fontId="99" fillId="0" borderId="211" xfId="0" applyNumberFormat="1" applyFont="1" applyBorder="1" applyAlignment="1">
      <alignment horizontal="right" vertical="center"/>
    </xf>
    <xf numFmtId="179" fontId="99" fillId="0" borderId="192" xfId="0" applyNumberFormat="1" applyFont="1" applyBorder="1" applyAlignment="1">
      <alignment horizontal="right" vertical="center"/>
    </xf>
    <xf numFmtId="176" fontId="99" fillId="0" borderId="192" xfId="0" applyNumberFormat="1" applyFont="1" applyBorder="1" applyAlignment="1">
      <alignment horizontal="right" vertical="center"/>
    </xf>
    <xf numFmtId="176" fontId="99" fillId="34" borderId="192" xfId="0" applyNumberFormat="1" applyFont="1" applyFill="1" applyBorder="1" applyAlignment="1" applyProtection="1">
      <alignment vertical="center"/>
      <protection locked="0"/>
    </xf>
    <xf numFmtId="179" fontId="99" fillId="34" borderId="192" xfId="0" applyNumberFormat="1" applyFont="1" applyFill="1" applyBorder="1" applyAlignment="1" applyProtection="1">
      <alignment vertical="center"/>
      <protection locked="0"/>
    </xf>
    <xf numFmtId="176" fontId="63" fillId="33" borderId="10" xfId="92" applyNumberFormat="1" applyFont="1" applyFill="1" applyBorder="1" applyAlignment="1">
      <alignment horizontal="center" vertical="center"/>
    </xf>
    <xf numFmtId="0" fontId="96" fillId="0" borderId="12" xfId="1" applyFont="1" applyBorder="1" applyAlignment="1">
      <alignment horizontal="left"/>
    </xf>
    <xf numFmtId="0" fontId="104" fillId="0" borderId="0" xfId="0" applyFont="1">
      <alignment vertical="center"/>
    </xf>
    <xf numFmtId="0" fontId="86" fillId="0" borderId="0" xfId="0" applyFont="1" applyAlignment="1">
      <alignment vertical="top"/>
    </xf>
    <xf numFmtId="211" fontId="2" fillId="0" borderId="0" xfId="0" applyNumberFormat="1" applyFont="1">
      <alignment vertical="center"/>
    </xf>
    <xf numFmtId="0" fontId="51" fillId="0" borderId="0" xfId="87" applyFont="1" applyFill="1" applyBorder="1" applyAlignment="1">
      <alignment horizontal="right" vertical="center" shrinkToFit="1"/>
    </xf>
    <xf numFmtId="0" fontId="105" fillId="0" borderId="0" xfId="87" applyFont="1" applyFill="1" applyBorder="1" applyAlignment="1">
      <alignment horizontal="right" vertical="center" shrinkToFit="1"/>
    </xf>
    <xf numFmtId="0" fontId="48" fillId="0" borderId="0" xfId="0" applyFont="1">
      <alignment vertical="center"/>
    </xf>
    <xf numFmtId="0" fontId="0" fillId="0" borderId="0" xfId="0" applyAlignment="1">
      <alignment horizontal="left" vertical="center"/>
    </xf>
    <xf numFmtId="0" fontId="2" fillId="0" borderId="12" xfId="0" applyFont="1" applyBorder="1" applyAlignment="1">
      <alignment horizontal="center" vertical="center"/>
    </xf>
    <xf numFmtId="0" fontId="2" fillId="0" borderId="54" xfId="0" applyFont="1" applyBorder="1" applyAlignment="1">
      <alignment horizontal="center" vertical="center"/>
    </xf>
    <xf numFmtId="0" fontId="97" fillId="0" borderId="15" xfId="0" applyFont="1" applyBorder="1" applyAlignment="1">
      <alignment horizontal="left" vertical="center" shrinkToFit="1"/>
    </xf>
    <xf numFmtId="0" fontId="107" fillId="0" borderId="0" xfId="93" applyFont="1" applyFill="1" applyBorder="1" applyAlignment="1">
      <alignment horizontal="left" vertical="center"/>
    </xf>
    <xf numFmtId="0" fontId="66" fillId="0" borderId="0" xfId="93" applyFont="1" applyFill="1" applyBorder="1" applyAlignment="1">
      <alignment vertical="center"/>
    </xf>
    <xf numFmtId="49" fontId="57" fillId="0" borderId="111" xfId="93" applyNumberFormat="1" applyFont="1" applyFill="1" applyBorder="1" applyAlignment="1">
      <alignment horizontal="center" vertical="center"/>
    </xf>
    <xf numFmtId="0" fontId="57" fillId="0" borderId="107" xfId="87" applyFont="1" applyBorder="1" applyAlignment="1">
      <alignment horizontal="center" vertical="center" wrapText="1"/>
    </xf>
    <xf numFmtId="0" fontId="57" fillId="0" borderId="107" xfId="93" applyFont="1" applyFill="1" applyBorder="1" applyAlignment="1">
      <alignment horizontal="center" vertical="center" wrapText="1"/>
    </xf>
    <xf numFmtId="0" fontId="57" fillId="0" borderId="165" xfId="87" applyFont="1" applyBorder="1" applyAlignment="1">
      <alignment horizontal="center" vertical="center" wrapText="1"/>
    </xf>
    <xf numFmtId="0" fontId="108" fillId="0" borderId="214" xfId="87" applyFont="1" applyFill="1" applyBorder="1" applyAlignment="1">
      <alignment horizontal="center" vertical="center" wrapText="1"/>
    </xf>
    <xf numFmtId="185" fontId="108" fillId="0" borderId="104" xfId="93" applyNumberFormat="1" applyFont="1" applyFill="1" applyBorder="1" applyAlignment="1">
      <alignment horizontal="right" vertical="center"/>
    </xf>
    <xf numFmtId="178" fontId="108" fillId="0" borderId="104" xfId="93" applyNumberFormat="1" applyFont="1" applyFill="1" applyBorder="1" applyAlignment="1">
      <alignment horizontal="right" vertical="center"/>
    </xf>
    <xf numFmtId="0" fontId="108" fillId="0" borderId="188" xfId="87" applyFont="1" applyFill="1" applyBorder="1" applyAlignment="1">
      <alignment horizontal="center" vertical="center" wrapText="1"/>
    </xf>
    <xf numFmtId="185" fontId="108" fillId="0" borderId="197" xfId="93" applyNumberFormat="1" applyFont="1" applyFill="1" applyBorder="1" applyAlignment="1">
      <alignment horizontal="right" vertical="center"/>
    </xf>
    <xf numFmtId="178" fontId="108" fillId="0" borderId="197" xfId="93" applyNumberFormat="1" applyFont="1" applyFill="1" applyBorder="1" applyAlignment="1">
      <alignment horizontal="right" vertical="center"/>
    </xf>
    <xf numFmtId="0" fontId="108" fillId="0" borderId="45" xfId="87" applyFont="1" applyFill="1" applyBorder="1" applyAlignment="1">
      <alignment horizontal="center" vertical="center" wrapText="1"/>
    </xf>
    <xf numFmtId="185" fontId="108" fillId="0" borderId="33" xfId="93" applyNumberFormat="1" applyFont="1" applyFill="1" applyBorder="1" applyAlignment="1">
      <alignment horizontal="right" vertical="center"/>
    </xf>
    <xf numFmtId="178" fontId="108" fillId="0" borderId="33" xfId="93" applyNumberFormat="1" applyFont="1" applyFill="1" applyBorder="1" applyAlignment="1">
      <alignment horizontal="right" vertical="center"/>
    </xf>
    <xf numFmtId="0" fontId="50" fillId="0" borderId="0" xfId="87" applyFont="1" applyFill="1">
      <alignment vertical="center"/>
    </xf>
    <xf numFmtId="0" fontId="50" fillId="0" borderId="0" xfId="87" applyFont="1" applyAlignment="1">
      <alignment vertical="center"/>
    </xf>
    <xf numFmtId="0" fontId="66" fillId="0" borderId="0" xfId="93" applyFont="1" applyFill="1" applyBorder="1" applyAlignment="1">
      <alignment vertical="center" wrapText="1"/>
    </xf>
    <xf numFmtId="0" fontId="57" fillId="0" borderId="0" xfId="87" applyFont="1" applyAlignment="1">
      <alignment vertical="center"/>
    </xf>
    <xf numFmtId="0" fontId="55" fillId="0" borderId="225" xfId="87" applyFont="1" applyBorder="1" applyAlignment="1">
      <alignment vertical="center"/>
    </xf>
    <xf numFmtId="49" fontId="82" fillId="0" borderId="224" xfId="93" applyNumberFormat="1" applyFont="1" applyFill="1" applyBorder="1" applyAlignment="1">
      <alignment horizontal="center" vertical="center"/>
    </xf>
    <xf numFmtId="0" fontId="82" fillId="0" borderId="224" xfId="87" applyFont="1" applyFill="1" applyBorder="1" applyAlignment="1">
      <alignment horizontal="center" vertical="center"/>
    </xf>
    <xf numFmtId="49" fontId="82" fillId="0" borderId="176" xfId="93" applyNumberFormat="1" applyFont="1" applyFill="1" applyBorder="1" applyAlignment="1">
      <alignment horizontal="center" vertical="center"/>
    </xf>
    <xf numFmtId="0" fontId="82" fillId="0" borderId="107" xfId="87" applyFont="1" applyBorder="1" applyAlignment="1">
      <alignment horizontal="center" vertical="center" wrapText="1"/>
    </xf>
    <xf numFmtId="178" fontId="82" fillId="0" borderId="93" xfId="93" applyNumberFormat="1" applyFont="1" applyFill="1" applyBorder="1" applyAlignment="1">
      <alignment horizontal="center" vertical="center" wrapText="1"/>
    </xf>
    <xf numFmtId="0" fontId="82" fillId="0" borderId="165" xfId="87" applyFont="1" applyBorder="1" applyAlignment="1">
      <alignment horizontal="center" vertical="center" shrinkToFit="1"/>
    </xf>
    <xf numFmtId="178" fontId="82" fillId="0" borderId="198" xfId="93" applyNumberFormat="1" applyFont="1" applyFill="1" applyBorder="1" applyAlignment="1">
      <alignment horizontal="center" vertical="center" shrinkToFit="1"/>
    </xf>
    <xf numFmtId="0" fontId="108" fillId="0" borderId="215" xfId="87" applyFont="1" applyFill="1" applyBorder="1" applyAlignment="1">
      <alignment horizontal="center" vertical="center" wrapText="1"/>
    </xf>
    <xf numFmtId="182" fontId="108" fillId="0" borderId="104" xfId="93" applyNumberFormat="1" applyFont="1" applyFill="1" applyBorder="1" applyAlignment="1">
      <alignment horizontal="right" vertical="center" shrinkToFit="1"/>
    </xf>
    <xf numFmtId="207" fontId="108" fillId="0" borderId="104" xfId="93" applyNumberFormat="1" applyFont="1" applyFill="1" applyBorder="1" applyAlignment="1">
      <alignment horizontal="right" vertical="center" shrinkToFit="1"/>
    </xf>
    <xf numFmtId="184" fontId="108" fillId="0" borderId="104" xfId="93" applyNumberFormat="1" applyFont="1" applyFill="1" applyBorder="1" applyAlignment="1">
      <alignment horizontal="right" vertical="center" shrinkToFit="1"/>
    </xf>
    <xf numFmtId="202" fontId="108" fillId="0" borderId="104" xfId="93" applyNumberFormat="1" applyFont="1" applyFill="1" applyBorder="1" applyAlignment="1">
      <alignment horizontal="right" vertical="center" shrinkToFit="1"/>
    </xf>
    <xf numFmtId="182" fontId="108" fillId="0" borderId="178" xfId="93" applyNumberFormat="1" applyFont="1" applyFill="1" applyBorder="1" applyAlignment="1">
      <alignment horizontal="right" vertical="center" shrinkToFit="1"/>
    </xf>
    <xf numFmtId="182" fontId="108" fillId="0" borderId="107" xfId="93" applyNumberFormat="1" applyFont="1" applyFill="1" applyBorder="1" applyAlignment="1">
      <alignment horizontal="right" vertical="center" shrinkToFit="1"/>
    </xf>
    <xf numFmtId="207" fontId="108" fillId="0" borderId="107" xfId="93" applyNumberFormat="1" applyFont="1" applyFill="1" applyBorder="1" applyAlignment="1">
      <alignment horizontal="right" vertical="center" shrinkToFit="1"/>
    </xf>
    <xf numFmtId="184" fontId="108" fillId="0" borderId="107" xfId="93" applyNumberFormat="1" applyFont="1" applyFill="1" applyBorder="1" applyAlignment="1">
      <alignment horizontal="right" vertical="center" shrinkToFit="1"/>
    </xf>
    <xf numFmtId="202" fontId="108" fillId="0" borderId="107" xfId="93" applyNumberFormat="1" applyFont="1" applyFill="1" applyBorder="1" applyAlignment="1">
      <alignment horizontal="right" vertical="center" shrinkToFit="1"/>
    </xf>
    <xf numFmtId="182" fontId="108" fillId="0" borderId="93" xfId="93" applyNumberFormat="1" applyFont="1" applyFill="1" applyBorder="1" applyAlignment="1">
      <alignment horizontal="right" vertical="center" shrinkToFit="1"/>
    </xf>
    <xf numFmtId="0" fontId="108" fillId="0" borderId="226" xfId="87" applyFont="1" applyFill="1" applyBorder="1" applyAlignment="1">
      <alignment horizontal="center" vertical="center" wrapText="1"/>
    </xf>
    <xf numFmtId="182" fontId="108" fillId="0" borderId="227" xfId="93" applyNumberFormat="1" applyFont="1" applyFill="1" applyBorder="1" applyAlignment="1">
      <alignment horizontal="right" vertical="center" shrinkToFit="1"/>
    </xf>
    <xf numFmtId="207" fontId="108" fillId="0" borderId="227" xfId="93" applyNumberFormat="1" applyFont="1" applyFill="1" applyBorder="1" applyAlignment="1">
      <alignment horizontal="right" vertical="center" shrinkToFit="1"/>
    </xf>
    <xf numFmtId="184" fontId="108" fillId="0" borderId="227" xfId="93" applyNumberFormat="1" applyFont="1" applyFill="1" applyBorder="1" applyAlignment="1">
      <alignment horizontal="right" vertical="center" shrinkToFit="1"/>
    </xf>
    <xf numFmtId="202" fontId="108" fillId="0" borderId="227" xfId="93" applyNumberFormat="1" applyFont="1" applyFill="1" applyBorder="1" applyAlignment="1">
      <alignment horizontal="right" vertical="center" shrinkToFit="1"/>
    </xf>
    <xf numFmtId="182" fontId="108" fillId="0" borderId="228" xfId="93" applyNumberFormat="1" applyFont="1" applyFill="1" applyBorder="1" applyAlignment="1">
      <alignment horizontal="right" vertical="center" shrinkToFit="1"/>
    </xf>
    <xf numFmtId="0" fontId="57" fillId="0" borderId="0" xfId="87" applyFont="1" applyFill="1">
      <alignment vertical="center"/>
    </xf>
    <xf numFmtId="0" fontId="56" fillId="0" borderId="0" xfId="87" applyFont="1">
      <alignment vertical="center"/>
    </xf>
    <xf numFmtId="0" fontId="109" fillId="0" borderId="0" xfId="93" applyFont="1" applyFill="1" applyBorder="1" applyAlignment="1">
      <alignment vertical="center"/>
    </xf>
    <xf numFmtId="0" fontId="110" fillId="0" borderId="0" xfId="93" applyFont="1" applyFill="1" applyBorder="1" applyAlignment="1">
      <alignment horizontal="center" vertical="center"/>
    </xf>
    <xf numFmtId="0" fontId="110" fillId="0" borderId="0" xfId="93" applyFont="1" applyFill="1" applyBorder="1" applyAlignment="1">
      <alignment vertical="center"/>
    </xf>
    <xf numFmtId="202" fontId="111" fillId="0" borderId="0" xfId="93" applyNumberFormat="1" applyFont="1" applyFill="1" applyAlignment="1">
      <alignment horizontal="center" vertical="center"/>
    </xf>
    <xf numFmtId="0" fontId="112" fillId="0" borderId="0" xfId="93" applyFont="1" applyFill="1" applyBorder="1" applyAlignment="1">
      <alignment horizontal="right" vertical="center"/>
    </xf>
    <xf numFmtId="0" fontId="111" fillId="0" borderId="0" xfId="93" applyFont="1" applyFill="1" applyAlignment="1">
      <alignment vertical="center"/>
    </xf>
    <xf numFmtId="0" fontId="112" fillId="0" borderId="0" xfId="93" applyFont="1" applyFill="1" applyBorder="1" applyAlignment="1">
      <alignment horizontal="center" vertical="center"/>
    </xf>
    <xf numFmtId="0" fontId="111" fillId="0" borderId="0" xfId="93" applyFont="1" applyFill="1" applyBorder="1" applyAlignment="1">
      <alignment vertical="center"/>
    </xf>
    <xf numFmtId="49" fontId="47" fillId="0" borderId="0" xfId="93" applyNumberFormat="1" applyFont="1" applyFill="1" applyAlignment="1">
      <alignment horizontal="center" vertical="center" wrapText="1"/>
    </xf>
    <xf numFmtId="0" fontId="111" fillId="0" borderId="0" xfId="93" applyFont="1" applyFill="1" applyAlignment="1">
      <alignment horizontal="center" vertical="center"/>
    </xf>
    <xf numFmtId="178" fontId="111" fillId="0" borderId="0" xfId="93" applyNumberFormat="1" applyFont="1" applyFill="1" applyAlignment="1">
      <alignment horizontal="center" vertical="center"/>
    </xf>
    <xf numFmtId="0" fontId="111" fillId="0" borderId="227" xfId="93" applyFont="1" applyFill="1" applyBorder="1" applyAlignment="1">
      <alignment horizontal="center" vertical="center" shrinkToFit="1"/>
    </xf>
    <xf numFmtId="0" fontId="47" fillId="0" borderId="0" xfId="93" applyFont="1" applyFill="1" applyAlignment="1">
      <alignment horizontal="center" vertical="center"/>
    </xf>
    <xf numFmtId="49" fontId="111" fillId="0" borderId="4" xfId="93" applyNumberFormat="1" applyFont="1" applyFill="1" applyBorder="1" applyAlignment="1">
      <alignment horizontal="center" vertical="center" shrinkToFit="1"/>
    </xf>
    <xf numFmtId="0" fontId="111" fillId="0" borderId="46" xfId="93" applyFont="1" applyFill="1" applyBorder="1" applyAlignment="1">
      <alignment vertical="center" shrinkToFit="1"/>
    </xf>
    <xf numFmtId="0" fontId="111" fillId="0" borderId="46" xfId="93" applyFont="1" applyFill="1" applyBorder="1" applyAlignment="1">
      <alignment horizontal="center" vertical="center" shrinkToFit="1"/>
    </xf>
    <xf numFmtId="207" fontId="111" fillId="0" borderId="46" xfId="93" applyNumberFormat="1" applyFont="1" applyFill="1" applyBorder="1" applyAlignment="1">
      <alignment horizontal="center" vertical="center" shrinkToFit="1"/>
    </xf>
    <xf numFmtId="207" fontId="111" fillId="0" borderId="8" xfId="93" applyNumberFormat="1" applyFont="1" applyFill="1" applyBorder="1" applyAlignment="1">
      <alignment horizontal="center" vertical="center" shrinkToFit="1"/>
    </xf>
    <xf numFmtId="207" fontId="111" fillId="0" borderId="8" xfId="88" applyNumberFormat="1" applyFont="1" applyFill="1" applyBorder="1" applyAlignment="1">
      <alignment horizontal="center" vertical="center" shrinkToFit="1"/>
    </xf>
    <xf numFmtId="207" fontId="111" fillId="0" borderId="8" xfId="93" applyNumberFormat="1" applyFont="1" applyFill="1" applyBorder="1" applyAlignment="1">
      <alignment horizontal="right" vertical="center" shrinkToFit="1"/>
    </xf>
    <xf numFmtId="207" fontId="111" fillId="0" borderId="6" xfId="88" applyNumberFormat="1" applyFont="1" applyFill="1" applyBorder="1" applyAlignment="1">
      <alignment horizontal="center" vertical="center" shrinkToFit="1"/>
    </xf>
    <xf numFmtId="49" fontId="111" fillId="0" borderId="73" xfId="93" applyNumberFormat="1" applyFont="1" applyFill="1" applyBorder="1" applyAlignment="1">
      <alignment horizontal="center" vertical="center" shrinkToFit="1"/>
    </xf>
    <xf numFmtId="0" fontId="111" fillId="0" borderId="17" xfId="93" applyFont="1" applyFill="1" applyBorder="1" applyAlignment="1">
      <alignment vertical="center" shrinkToFit="1"/>
    </xf>
    <xf numFmtId="0" fontId="111" fillId="0" borderId="17" xfId="93" applyFont="1" applyFill="1" applyBorder="1" applyAlignment="1">
      <alignment horizontal="center" vertical="center" shrinkToFit="1"/>
    </xf>
    <xf numFmtId="207" fontId="111" fillId="0" borderId="17" xfId="93" applyNumberFormat="1" applyFont="1" applyFill="1" applyBorder="1" applyAlignment="1">
      <alignment horizontal="center" vertical="center" shrinkToFit="1"/>
    </xf>
    <xf numFmtId="207" fontId="111" fillId="0" borderId="18" xfId="93" applyNumberFormat="1" applyFont="1" applyFill="1" applyBorder="1" applyAlignment="1">
      <alignment horizontal="center" vertical="center" shrinkToFit="1"/>
    </xf>
    <xf numFmtId="207" fontId="111" fillId="0" borderId="18" xfId="88" applyNumberFormat="1" applyFont="1" applyFill="1" applyBorder="1" applyAlignment="1">
      <alignment horizontal="center" vertical="center" shrinkToFit="1"/>
    </xf>
    <xf numFmtId="207" fontId="111" fillId="0" borderId="18" xfId="93" applyNumberFormat="1" applyFont="1" applyFill="1" applyBorder="1" applyAlignment="1">
      <alignment horizontal="right" vertical="center" shrinkToFit="1"/>
    </xf>
    <xf numFmtId="207" fontId="111" fillId="0" borderId="19" xfId="88" applyNumberFormat="1" applyFont="1" applyFill="1" applyBorder="1" applyAlignment="1">
      <alignment horizontal="center" vertical="center" shrinkToFit="1"/>
    </xf>
    <xf numFmtId="0" fontId="111" fillId="0" borderId="21" xfId="93" applyFont="1" applyFill="1" applyBorder="1" applyAlignment="1">
      <alignment vertical="center" shrinkToFit="1"/>
    </xf>
    <xf numFmtId="0" fontId="111" fillId="0" borderId="21" xfId="93" applyFont="1" applyFill="1" applyBorder="1" applyAlignment="1">
      <alignment horizontal="center" vertical="center" shrinkToFit="1"/>
    </xf>
    <xf numFmtId="207" fontId="111" fillId="0" borderId="21" xfId="93" applyNumberFormat="1" applyFont="1" applyFill="1" applyBorder="1" applyAlignment="1">
      <alignment horizontal="center" vertical="center" shrinkToFit="1"/>
    </xf>
    <xf numFmtId="207" fontId="111" fillId="0" borderId="7" xfId="88" applyNumberFormat="1" applyFont="1" applyFill="1" applyBorder="1" applyAlignment="1">
      <alignment horizontal="center" vertical="center" shrinkToFit="1"/>
    </xf>
    <xf numFmtId="49" fontId="111" fillId="0" borderId="0" xfId="93" applyNumberFormat="1" applyFont="1" applyFill="1" applyBorder="1" applyAlignment="1">
      <alignment horizontal="center" vertical="center" shrinkToFit="1"/>
    </xf>
    <xf numFmtId="0" fontId="111" fillId="0" borderId="0" xfId="93" applyFont="1" applyFill="1" applyBorder="1" applyAlignment="1">
      <alignment vertical="center" shrinkToFit="1"/>
    </xf>
    <xf numFmtId="0" fontId="111" fillId="0" borderId="0" xfId="93" applyFont="1" applyFill="1" applyBorder="1" applyAlignment="1">
      <alignment horizontal="center" vertical="center" shrinkToFit="1"/>
    </xf>
    <xf numFmtId="184" fontId="111" fillId="0" borderId="0" xfId="93" applyNumberFormat="1" applyFont="1" applyFill="1" applyBorder="1" applyAlignment="1">
      <alignment horizontal="center" vertical="center" shrinkToFit="1"/>
    </xf>
    <xf numFmtId="184" fontId="111" fillId="0" borderId="0" xfId="93" applyNumberFormat="1" applyFont="1" applyFill="1" applyBorder="1" applyAlignment="1">
      <alignment horizontal="right" vertical="center" shrinkToFit="1"/>
    </xf>
    <xf numFmtId="184" fontId="111" fillId="0" borderId="0" xfId="88" applyNumberFormat="1" applyFont="1" applyFill="1" applyBorder="1" applyAlignment="1">
      <alignment horizontal="center" vertical="center" shrinkToFit="1"/>
    </xf>
    <xf numFmtId="0" fontId="111" fillId="0" borderId="46" xfId="93" applyFont="1" applyFill="1" applyBorder="1" applyAlignment="1">
      <alignment vertical="center" wrapText="1"/>
    </xf>
    <xf numFmtId="182" fontId="111" fillId="0" borderId="46" xfId="93" applyNumberFormat="1" applyFont="1" applyFill="1" applyBorder="1" applyAlignment="1">
      <alignment horizontal="center" vertical="center" shrinkToFit="1"/>
    </xf>
    <xf numFmtId="0" fontId="111" fillId="0" borderId="17" xfId="93" applyFont="1" applyFill="1" applyBorder="1" applyAlignment="1">
      <alignment vertical="center" wrapText="1"/>
    </xf>
    <xf numFmtId="182" fontId="111" fillId="0" borderId="17" xfId="93" applyNumberFormat="1" applyFont="1" applyFill="1" applyBorder="1" applyAlignment="1">
      <alignment horizontal="center" vertical="center" shrinkToFit="1"/>
    </xf>
    <xf numFmtId="184" fontId="111" fillId="0" borderId="17" xfId="93" applyNumberFormat="1" applyFont="1" applyFill="1" applyBorder="1" applyAlignment="1">
      <alignment horizontal="center" vertical="center" shrinkToFit="1"/>
    </xf>
    <xf numFmtId="184" fontId="111" fillId="0" borderId="18" xfId="93" applyNumberFormat="1" applyFont="1" applyFill="1" applyBorder="1" applyAlignment="1">
      <alignment horizontal="center" vertical="center" shrinkToFit="1"/>
    </xf>
    <xf numFmtId="184" fontId="111" fillId="0" borderId="18" xfId="88" applyNumberFormat="1" applyFont="1" applyFill="1" applyBorder="1" applyAlignment="1">
      <alignment horizontal="center" vertical="center" shrinkToFit="1"/>
    </xf>
    <xf numFmtId="184" fontId="111" fillId="0" borderId="18" xfId="93" applyNumberFormat="1" applyFont="1" applyFill="1" applyBorder="1" applyAlignment="1">
      <alignment horizontal="right" vertical="center" shrinkToFit="1"/>
    </xf>
    <xf numFmtId="184" fontId="111" fillId="0" borderId="19" xfId="88" applyNumberFormat="1" applyFont="1" applyFill="1" applyBorder="1" applyAlignment="1">
      <alignment horizontal="center" vertical="center" shrinkToFit="1"/>
    </xf>
    <xf numFmtId="49" fontId="111" fillId="0" borderId="5" xfId="93" applyNumberFormat="1" applyFont="1" applyFill="1" applyBorder="1" applyAlignment="1">
      <alignment horizontal="center" vertical="center" shrinkToFit="1"/>
    </xf>
    <xf numFmtId="182" fontId="111" fillId="0" borderId="197" xfId="93" applyNumberFormat="1" applyFont="1" applyFill="1" applyBorder="1" applyAlignment="1">
      <alignment horizontal="center" vertical="center" shrinkToFit="1"/>
    </xf>
    <xf numFmtId="185" fontId="111" fillId="0" borderId="21" xfId="93" applyNumberFormat="1" applyFont="1" applyFill="1" applyBorder="1" applyAlignment="1">
      <alignment horizontal="center" vertical="center" shrinkToFit="1"/>
    </xf>
    <xf numFmtId="185" fontId="111" fillId="0" borderId="9" xfId="93" applyNumberFormat="1" applyFont="1" applyFill="1" applyBorder="1" applyAlignment="1">
      <alignment horizontal="center" vertical="center" shrinkToFit="1"/>
    </xf>
    <xf numFmtId="185" fontId="111" fillId="0" borderId="9" xfId="88" applyNumberFormat="1" applyFont="1" applyFill="1" applyBorder="1" applyAlignment="1">
      <alignment horizontal="center" vertical="center" shrinkToFit="1"/>
    </xf>
    <xf numFmtId="185" fontId="111" fillId="0" borderId="9" xfId="93" applyNumberFormat="1" applyFont="1" applyFill="1" applyBorder="1" applyAlignment="1">
      <alignment horizontal="right" vertical="center" shrinkToFit="1"/>
    </xf>
    <xf numFmtId="185" fontId="111" fillId="0" borderId="7" xfId="88" applyNumberFormat="1" applyFont="1" applyFill="1" applyBorder="1" applyAlignment="1">
      <alignment horizontal="center" vertical="center" shrinkToFit="1"/>
    </xf>
    <xf numFmtId="0" fontId="47" fillId="0" borderId="0" xfId="93" applyFont="1" applyFill="1" applyAlignment="1">
      <alignment vertical="center" wrapText="1"/>
    </xf>
    <xf numFmtId="0" fontId="47" fillId="0" borderId="0" xfId="93" applyFont="1" applyFill="1" applyAlignment="1">
      <alignment horizontal="center" vertical="center" wrapText="1"/>
    </xf>
    <xf numFmtId="0" fontId="109" fillId="0" borderId="0" xfId="93" applyFont="1" applyFill="1" applyBorder="1" applyAlignment="1">
      <alignment horizontal="left" vertical="center"/>
    </xf>
    <xf numFmtId="0" fontId="109" fillId="0" borderId="0" xfId="93" applyFont="1" applyFill="1" applyBorder="1" applyAlignment="1">
      <alignment horizontal="left" vertical="center" shrinkToFit="1"/>
    </xf>
    <xf numFmtId="0" fontId="110" fillId="0" borderId="0" xfId="93" applyFont="1" applyFill="1" applyAlignment="1">
      <alignment horizontal="center" vertical="center"/>
    </xf>
    <xf numFmtId="0" fontId="110" fillId="0" borderId="0" xfId="93" applyFont="1" applyFill="1" applyAlignment="1">
      <alignment vertical="center"/>
    </xf>
    <xf numFmtId="49" fontId="30" fillId="0" borderId="0" xfId="93" applyNumberFormat="1" applyFont="1" applyFill="1" applyAlignment="1">
      <alignment horizontal="center" vertical="center" wrapText="1"/>
    </xf>
    <xf numFmtId="49" fontId="30" fillId="0" borderId="0" xfId="93" applyNumberFormat="1" applyFont="1" applyFill="1" applyAlignment="1">
      <alignment horizontal="left" vertical="center"/>
    </xf>
    <xf numFmtId="49" fontId="30" fillId="0" borderId="0" xfId="93" applyNumberFormat="1" applyFont="1" applyFill="1" applyAlignment="1">
      <alignment horizontal="left" vertical="center" shrinkToFit="1"/>
    </xf>
    <xf numFmtId="0" fontId="108" fillId="0" borderId="0" xfId="93" applyFont="1" applyFill="1" applyAlignment="1">
      <alignment horizontal="right" vertical="center"/>
    </xf>
    <xf numFmtId="0" fontId="108" fillId="0" borderId="0" xfId="93" applyFont="1" applyFill="1" applyAlignment="1">
      <alignment vertical="center"/>
    </xf>
    <xf numFmtId="49" fontId="30" fillId="0" borderId="0" xfId="93" applyNumberFormat="1" applyFont="1" applyFill="1" applyAlignment="1">
      <alignment horizontal="left" vertical="center" wrapText="1"/>
    </xf>
    <xf numFmtId="49" fontId="4" fillId="0" borderId="0" xfId="93" applyNumberFormat="1" applyFont="1" applyFill="1" applyAlignment="1">
      <alignment vertical="center" wrapText="1"/>
    </xf>
    <xf numFmtId="0" fontId="4" fillId="0" borderId="0" xfId="93" applyFont="1" applyFill="1" applyAlignment="1">
      <alignment horizontal="center" vertical="center" wrapText="1"/>
    </xf>
    <xf numFmtId="0" fontId="4" fillId="0" borderId="0" xfId="93" applyFont="1" applyFill="1" applyAlignment="1">
      <alignment vertical="center" wrapText="1"/>
    </xf>
    <xf numFmtId="0" fontId="114" fillId="0" borderId="0" xfId="93" applyFont="1" applyFill="1" applyAlignment="1">
      <alignment horizontal="right" vertical="center"/>
    </xf>
    <xf numFmtId="178" fontId="114" fillId="0" borderId="0" xfId="93" applyNumberFormat="1" applyFont="1" applyFill="1" applyAlignment="1">
      <alignment horizontal="right" vertical="center"/>
    </xf>
    <xf numFmtId="178" fontId="114" fillId="0" borderId="0" xfId="93" applyNumberFormat="1" applyFont="1" applyFill="1" applyAlignment="1">
      <alignment vertical="center"/>
    </xf>
    <xf numFmtId="0" fontId="114" fillId="0" borderId="0" xfId="93" applyFont="1" applyFill="1" applyAlignment="1">
      <alignment vertical="center"/>
    </xf>
    <xf numFmtId="0" fontId="113" fillId="0" borderId="0" xfId="93" applyFont="1" applyFill="1" applyAlignment="1">
      <alignment horizontal="center" vertical="center" wrapText="1"/>
    </xf>
    <xf numFmtId="0" fontId="108" fillId="0" borderId="0" xfId="93" applyFont="1" applyFill="1" applyAlignment="1">
      <alignment vertical="center" wrapText="1"/>
    </xf>
    <xf numFmtId="178" fontId="108" fillId="0" borderId="0" xfId="93" applyNumberFormat="1" applyFont="1" applyFill="1" applyAlignment="1">
      <alignment horizontal="right" vertical="center"/>
    </xf>
    <xf numFmtId="178" fontId="108" fillId="0" borderId="0" xfId="93" applyNumberFormat="1" applyFont="1" applyFill="1" applyAlignment="1">
      <alignment vertical="center"/>
    </xf>
    <xf numFmtId="0" fontId="108" fillId="49" borderId="111" xfId="93" applyFont="1" applyFill="1" applyBorder="1" applyAlignment="1">
      <alignment horizontal="center" vertical="center" wrapText="1"/>
    </xf>
    <xf numFmtId="0" fontId="108" fillId="49" borderId="216" xfId="93" applyFont="1" applyFill="1" applyBorder="1" applyAlignment="1">
      <alignment horizontal="center" vertical="center" wrapText="1"/>
    </xf>
    <xf numFmtId="0" fontId="114" fillId="0" borderId="0" xfId="93" applyFont="1" applyFill="1" applyBorder="1" applyAlignment="1">
      <alignment vertical="center"/>
    </xf>
    <xf numFmtId="185" fontId="108" fillId="0" borderId="178" xfId="93" applyNumberFormat="1" applyFont="1" applyFill="1" applyBorder="1" applyAlignment="1">
      <alignment horizontal="right" vertical="center"/>
    </xf>
    <xf numFmtId="49" fontId="108" fillId="0" borderId="214" xfId="93" applyNumberFormat="1" applyFont="1" applyFill="1" applyBorder="1" applyAlignment="1">
      <alignment horizontal="center" vertical="center"/>
    </xf>
    <xf numFmtId="0" fontId="108" fillId="0" borderId="17" xfId="93" applyFont="1" applyFill="1" applyBorder="1" applyAlignment="1">
      <alignment vertical="center" wrapText="1"/>
    </xf>
    <xf numFmtId="0" fontId="108" fillId="0" borderId="117" xfId="93" applyFont="1" applyFill="1" applyBorder="1" applyAlignment="1">
      <alignment horizontal="center" vertical="center" wrapText="1"/>
    </xf>
    <xf numFmtId="178" fontId="108" fillId="0" borderId="178" xfId="93" applyNumberFormat="1" applyFont="1" applyFill="1" applyBorder="1" applyAlignment="1">
      <alignment horizontal="right" vertical="center"/>
    </xf>
    <xf numFmtId="207" fontId="108" fillId="0" borderId="104" xfId="93" applyNumberFormat="1" applyFont="1" applyFill="1" applyBorder="1" applyAlignment="1">
      <alignment horizontal="right" vertical="center"/>
    </xf>
    <xf numFmtId="207" fontId="108" fillId="0" borderId="178" xfId="93" applyNumberFormat="1" applyFont="1" applyFill="1" applyBorder="1" applyAlignment="1">
      <alignment horizontal="right" vertical="center"/>
    </xf>
    <xf numFmtId="49" fontId="108" fillId="0" borderId="0" xfId="93" applyNumberFormat="1" applyFont="1" applyFill="1" applyBorder="1" applyAlignment="1">
      <alignment horizontal="center" vertical="center" wrapText="1"/>
    </xf>
    <xf numFmtId="0" fontId="108" fillId="0" borderId="0" xfId="93" applyFont="1" applyFill="1" applyBorder="1" applyAlignment="1">
      <alignment vertical="center"/>
    </xf>
    <xf numFmtId="0" fontId="108" fillId="0" borderId="0" xfId="93" applyFont="1" applyFill="1" applyBorder="1" applyAlignment="1">
      <alignment horizontal="center" vertical="center"/>
    </xf>
    <xf numFmtId="184" fontId="108" fillId="0" borderId="0" xfId="93" applyNumberFormat="1" applyFont="1" applyFill="1" applyBorder="1" applyAlignment="1">
      <alignment horizontal="right" vertical="center" shrinkToFit="1"/>
    </xf>
    <xf numFmtId="184" fontId="108" fillId="0" borderId="0" xfId="93" applyNumberFormat="1" applyFont="1" applyFill="1" applyBorder="1" applyAlignment="1">
      <alignment vertical="center" shrinkToFit="1"/>
    </xf>
    <xf numFmtId="0" fontId="113" fillId="0" borderId="0" xfId="93" applyFont="1" applyFill="1" applyBorder="1" applyAlignment="1">
      <alignment horizontal="center" vertical="center" wrapText="1"/>
    </xf>
    <xf numFmtId="0" fontId="108" fillId="0" borderId="0" xfId="93" applyFont="1" applyFill="1" applyBorder="1" applyAlignment="1">
      <alignment vertical="center" wrapText="1"/>
    </xf>
    <xf numFmtId="0" fontId="108" fillId="0" borderId="0" xfId="93" applyFont="1" applyFill="1" applyBorder="1" applyAlignment="1">
      <alignment horizontal="right" vertical="center"/>
    </xf>
    <xf numFmtId="178" fontId="108" fillId="0" borderId="0" xfId="93" applyNumberFormat="1" applyFont="1" applyFill="1" applyBorder="1" applyAlignment="1">
      <alignment horizontal="right" vertical="center"/>
    </xf>
    <xf numFmtId="178" fontId="108" fillId="0" borderId="0" xfId="93" applyNumberFormat="1" applyFont="1" applyFill="1" applyBorder="1" applyAlignment="1">
      <alignment vertical="center"/>
    </xf>
    <xf numFmtId="0" fontId="4" fillId="0" borderId="0" xfId="93" applyFont="1" applyFill="1" applyAlignment="1">
      <alignment horizontal="center" vertical="center"/>
    </xf>
    <xf numFmtId="182" fontId="108" fillId="0" borderId="104" xfId="93" applyNumberFormat="1" applyFont="1" applyFill="1" applyBorder="1" applyAlignment="1">
      <alignment horizontal="right" vertical="center"/>
    </xf>
    <xf numFmtId="182" fontId="108" fillId="0" borderId="178" xfId="93" applyNumberFormat="1" applyFont="1" applyFill="1" applyBorder="1" applyAlignment="1">
      <alignment horizontal="right" vertical="center"/>
    </xf>
    <xf numFmtId="184" fontId="108" fillId="0" borderId="104" xfId="93" applyNumberFormat="1" applyFont="1" applyFill="1" applyBorder="1" applyAlignment="1">
      <alignment horizontal="right" vertical="center"/>
    </xf>
    <xf numFmtId="184" fontId="108" fillId="0" borderId="178" xfId="93" applyNumberFormat="1" applyFont="1" applyFill="1" applyBorder="1" applyAlignment="1">
      <alignment horizontal="right" vertical="center"/>
    </xf>
    <xf numFmtId="49" fontId="108" fillId="0" borderId="188" xfId="93" applyNumberFormat="1" applyFont="1" applyFill="1" applyBorder="1" applyAlignment="1">
      <alignment horizontal="center" vertical="center"/>
    </xf>
    <xf numFmtId="0" fontId="108" fillId="0" borderId="21" xfId="93" applyFont="1" applyFill="1" applyBorder="1" applyAlignment="1">
      <alignment vertical="center" wrapText="1"/>
    </xf>
    <xf numFmtId="0" fontId="108" fillId="0" borderId="47" xfId="93" applyFont="1" applyFill="1" applyBorder="1" applyAlignment="1">
      <alignment horizontal="center" vertical="center" wrapText="1"/>
    </xf>
    <xf numFmtId="185" fontId="108" fillId="0" borderId="94" xfId="93" applyNumberFormat="1" applyFont="1" applyFill="1" applyBorder="1" applyAlignment="1">
      <alignment horizontal="right" vertical="center"/>
    </xf>
    <xf numFmtId="49" fontId="4" fillId="0" borderId="0" xfId="93" applyNumberFormat="1" applyFont="1" applyFill="1" applyAlignment="1">
      <alignment horizontal="center" vertical="center" wrapText="1"/>
    </xf>
    <xf numFmtId="0" fontId="91" fillId="0" borderId="0" xfId="0" applyFont="1">
      <alignment vertical="center"/>
    </xf>
    <xf numFmtId="0" fontId="90" fillId="0" borderId="0" xfId="0" applyFont="1" applyAlignment="1">
      <alignment vertical="center" wrapText="1"/>
    </xf>
    <xf numFmtId="0" fontId="108" fillId="0" borderId="92" xfId="87" applyFont="1" applyFill="1" applyBorder="1" applyAlignment="1">
      <alignment horizontal="center" vertical="center" wrapText="1"/>
    </xf>
    <xf numFmtId="185" fontId="108" fillId="0" borderId="107" xfId="93" applyNumberFormat="1" applyFont="1" applyFill="1" applyBorder="1" applyAlignment="1">
      <alignment horizontal="right" vertical="center"/>
    </xf>
    <xf numFmtId="178" fontId="108" fillId="0" borderId="107" xfId="93" applyNumberFormat="1" applyFont="1" applyFill="1" applyBorder="1" applyAlignment="1">
      <alignment horizontal="right" vertical="center"/>
    </xf>
    <xf numFmtId="0" fontId="55" fillId="0" borderId="56" xfId="87" applyFont="1" applyBorder="1" applyAlignment="1">
      <alignment vertical="center"/>
    </xf>
    <xf numFmtId="0" fontId="82" fillId="0" borderId="55" xfId="87" applyFont="1" applyBorder="1" applyAlignment="1">
      <alignment horizontal="center" vertical="center"/>
    </xf>
    <xf numFmtId="0" fontId="82" fillId="0" borderId="0" xfId="87" applyFont="1" applyBorder="1" applyAlignment="1">
      <alignment horizontal="center" vertical="center"/>
    </xf>
    <xf numFmtId="0" fontId="82" fillId="0" borderId="171" xfId="87" applyFont="1" applyBorder="1" applyAlignment="1">
      <alignment horizontal="center" vertical="center"/>
    </xf>
    <xf numFmtId="0" fontId="2" fillId="0" borderId="95" xfId="0" applyFont="1" applyBorder="1" applyAlignment="1">
      <alignment horizontal="center" vertical="center" wrapText="1"/>
    </xf>
    <xf numFmtId="0" fontId="7" fillId="0" borderId="207" xfId="1" applyFill="1" applyBorder="1" applyAlignment="1"/>
    <xf numFmtId="0" fontId="5" fillId="0" borderId="219" xfId="0" applyFont="1" applyBorder="1" applyAlignment="1">
      <alignment vertical="center"/>
    </xf>
    <xf numFmtId="0" fontId="5" fillId="0" borderId="229" xfId="0" applyFont="1" applyBorder="1" applyAlignment="1">
      <alignment vertical="center"/>
    </xf>
    <xf numFmtId="0" fontId="32" fillId="0" borderId="229" xfId="87" applyFont="1" applyBorder="1" applyAlignment="1">
      <alignment horizontal="center" vertical="center"/>
    </xf>
    <xf numFmtId="0" fontId="32" fillId="0" borderId="229" xfId="87" applyFont="1" applyBorder="1" applyAlignment="1">
      <alignment horizontal="center" vertical="center" wrapText="1"/>
    </xf>
    <xf numFmtId="207" fontId="108" fillId="0" borderId="197" xfId="93" applyNumberFormat="1" applyFont="1" applyFill="1" applyBorder="1" applyAlignment="1">
      <alignment horizontal="right" vertical="center"/>
    </xf>
    <xf numFmtId="207" fontId="108" fillId="0" borderId="94" xfId="93" applyNumberFormat="1" applyFont="1" applyFill="1" applyBorder="1" applyAlignment="1">
      <alignment horizontal="right" vertical="center"/>
    </xf>
    <xf numFmtId="49" fontId="111" fillId="0" borderId="188" xfId="93" applyNumberFormat="1" applyFont="1" applyFill="1" applyBorder="1" applyAlignment="1">
      <alignment horizontal="center" vertical="center" shrinkToFit="1"/>
    </xf>
    <xf numFmtId="207" fontId="111" fillId="0" borderId="9" xfId="93" applyNumberFormat="1" applyFont="1" applyFill="1" applyBorder="1" applyAlignment="1">
      <alignment horizontal="center" vertical="center" shrinkToFit="1"/>
    </xf>
    <xf numFmtId="207" fontId="111" fillId="0" borderId="9" xfId="88" applyNumberFormat="1" applyFont="1" applyFill="1" applyBorder="1" applyAlignment="1">
      <alignment horizontal="center" vertical="center" shrinkToFit="1"/>
    </xf>
    <xf numFmtId="207" fontId="111" fillId="0" borderId="9" xfId="93" applyNumberFormat="1" applyFont="1" applyFill="1" applyBorder="1" applyAlignment="1">
      <alignment horizontal="right" vertical="center" shrinkToFit="1"/>
    </xf>
    <xf numFmtId="0" fontId="82" fillId="0" borderId="230" xfId="93" applyFont="1" applyFill="1" applyBorder="1" applyAlignment="1">
      <alignment horizontal="center" vertical="center"/>
    </xf>
    <xf numFmtId="204" fontId="82" fillId="0" borderId="230" xfId="93" applyNumberFormat="1" applyFont="1" applyFill="1" applyBorder="1" applyAlignment="1">
      <alignment horizontal="center" vertical="center"/>
    </xf>
    <xf numFmtId="0" fontId="82" fillId="0" borderId="230" xfId="93" applyFont="1" applyFill="1" applyBorder="1" applyAlignment="1">
      <alignment horizontal="center" vertical="center" wrapText="1"/>
    </xf>
    <xf numFmtId="0" fontId="31" fillId="35" borderId="0" xfId="87" applyFont="1" applyFill="1">
      <alignment vertical="center"/>
    </xf>
    <xf numFmtId="201" fontId="2" fillId="0" borderId="63" xfId="0" applyNumberFormat="1" applyFont="1" applyFill="1" applyBorder="1" applyAlignment="1">
      <alignment horizontal="right" vertical="center" shrinkToFit="1"/>
    </xf>
    <xf numFmtId="201" fontId="2" fillId="0" borderId="80" xfId="92" applyNumberFormat="1" applyFont="1" applyFill="1" applyBorder="1" applyAlignment="1">
      <alignment horizontal="right" vertical="center" shrinkToFit="1"/>
    </xf>
    <xf numFmtId="176" fontId="63" fillId="0" borderId="29" xfId="92" applyNumberFormat="1" applyFont="1" applyBorder="1" applyAlignment="1">
      <alignment horizontal="center" vertical="center"/>
    </xf>
    <xf numFmtId="0" fontId="5" fillId="0" borderId="0" xfId="0" applyFont="1" applyAlignment="1">
      <alignment horizontal="center" vertical="center"/>
    </xf>
    <xf numFmtId="0" fontId="7" fillId="0" borderId="13" xfId="1" applyFill="1" applyBorder="1" applyAlignment="1"/>
    <xf numFmtId="49" fontId="57" fillId="0" borderId="233" xfId="93" applyNumberFormat="1" applyFont="1" applyFill="1" applyBorder="1" applyAlignment="1">
      <alignment horizontal="center" vertical="center"/>
    </xf>
    <xf numFmtId="0" fontId="57" fillId="0" borderId="93" xfId="93" applyFont="1" applyFill="1" applyBorder="1" applyAlignment="1">
      <alignment horizontal="center" vertical="center" wrapText="1"/>
    </xf>
    <xf numFmtId="0" fontId="57" fillId="0" borderId="198" xfId="87" applyFont="1" applyBorder="1" applyAlignment="1">
      <alignment horizontal="center" vertical="center" wrapText="1"/>
    </xf>
    <xf numFmtId="178" fontId="108" fillId="0" borderId="93" xfId="93" applyNumberFormat="1" applyFont="1" applyFill="1" applyBorder="1" applyAlignment="1">
      <alignment horizontal="right" vertical="center"/>
    </xf>
    <xf numFmtId="178" fontId="108" fillId="0" borderId="94" xfId="93" applyNumberFormat="1" applyFont="1" applyFill="1" applyBorder="1" applyAlignment="1">
      <alignment horizontal="right" vertical="center"/>
    </xf>
    <xf numFmtId="178" fontId="108" fillId="0" borderId="187" xfId="93" applyNumberFormat="1" applyFont="1" applyFill="1" applyBorder="1" applyAlignment="1">
      <alignment horizontal="right" vertical="center"/>
    </xf>
    <xf numFmtId="200" fontId="55" fillId="41" borderId="157" xfId="87" applyNumberFormat="1" applyFont="1" applyFill="1" applyBorder="1" applyAlignment="1">
      <alignment vertical="center" shrinkToFit="1"/>
    </xf>
    <xf numFmtId="181" fontId="55" fillId="0" borderId="117" xfId="87" applyNumberFormat="1" applyFont="1" applyFill="1" applyBorder="1" applyAlignment="1">
      <alignment horizontal="right" vertical="center"/>
    </xf>
    <xf numFmtId="181" fontId="55" fillId="0" borderId="117" xfId="87" applyNumberFormat="1" applyFont="1" applyFill="1" applyBorder="1">
      <alignment vertical="center"/>
    </xf>
    <xf numFmtId="181" fontId="55" fillId="0" borderId="105" xfId="87" applyNumberFormat="1" applyFont="1" applyFill="1" applyBorder="1">
      <alignment vertical="center"/>
    </xf>
    <xf numFmtId="0" fontId="53" fillId="0" borderId="95" xfId="87" applyFont="1" applyBorder="1" applyAlignment="1">
      <alignment vertical="center"/>
    </xf>
    <xf numFmtId="0" fontId="53" fillId="0" borderId="172" xfId="87" applyFont="1" applyBorder="1" applyAlignment="1">
      <alignment vertical="center"/>
    </xf>
    <xf numFmtId="0" fontId="53" fillId="0" borderId="170" xfId="87" applyFont="1" applyBorder="1" applyAlignment="1">
      <alignment vertical="center"/>
    </xf>
    <xf numFmtId="0" fontId="53" fillId="0" borderId="232" xfId="87" applyFont="1" applyBorder="1" applyAlignment="1">
      <alignment vertical="center"/>
    </xf>
    <xf numFmtId="0" fontId="53" fillId="0" borderId="117" xfId="87" applyFont="1" applyFill="1" applyBorder="1" applyAlignment="1">
      <alignment vertical="center"/>
    </xf>
    <xf numFmtId="0" fontId="117" fillId="0" borderId="0" xfId="0" applyFont="1">
      <alignment vertical="center"/>
    </xf>
    <xf numFmtId="200" fontId="61" fillId="34" borderId="165" xfId="87" applyNumberFormat="1" applyFont="1" applyFill="1" applyBorder="1" applyAlignment="1" applyProtection="1">
      <alignment horizontal="right" vertical="center"/>
      <protection locked="0"/>
    </xf>
    <xf numFmtId="200" fontId="61" fillId="34" borderId="232" xfId="87" applyNumberFormat="1" applyFont="1" applyFill="1" applyBorder="1" applyAlignment="1" applyProtection="1">
      <alignment horizontal="right" vertical="center"/>
      <protection locked="0"/>
    </xf>
    <xf numFmtId="0" fontId="30" fillId="0" borderId="0" xfId="93" applyNumberFormat="1" applyFont="1" applyFill="1" applyAlignment="1">
      <alignment horizontal="left" vertical="center"/>
    </xf>
    <xf numFmtId="185" fontId="61" fillId="0" borderId="15" xfId="93" applyNumberFormat="1" applyFont="1" applyFill="1" applyBorder="1" applyAlignment="1">
      <alignment horizontal="right" vertical="center"/>
    </xf>
    <xf numFmtId="178" fontId="61" fillId="0" borderId="15" xfId="93" applyNumberFormat="1" applyFont="1" applyFill="1" applyBorder="1" applyAlignment="1">
      <alignment horizontal="right" vertical="center"/>
    </xf>
    <xf numFmtId="0" fontId="108" fillId="0" borderId="216" xfId="93" applyFont="1" applyFill="1" applyBorder="1" applyAlignment="1">
      <alignment horizontal="center" vertical="center" wrapText="1"/>
    </xf>
    <xf numFmtId="212" fontId="53" fillId="0" borderId="98" xfId="87" applyNumberFormat="1" applyFont="1" applyFill="1" applyBorder="1" applyAlignment="1">
      <alignment horizontal="center" vertical="center"/>
    </xf>
    <xf numFmtId="212" fontId="53" fillId="0" borderId="99" xfId="87" applyNumberFormat="1" applyFont="1" applyFill="1" applyBorder="1" applyAlignment="1">
      <alignment horizontal="center" vertical="center"/>
    </xf>
    <xf numFmtId="0" fontId="55" fillId="0" borderId="0" xfId="87" applyFont="1" applyAlignment="1">
      <alignment horizontal="right" vertical="center"/>
    </xf>
    <xf numFmtId="0" fontId="82" fillId="0" borderId="237" xfId="93" applyFont="1" applyFill="1" applyBorder="1" applyAlignment="1">
      <alignment horizontal="center" vertical="center"/>
    </xf>
    <xf numFmtId="0" fontId="82" fillId="0" borderId="239" xfId="93" applyFont="1" applyFill="1" applyBorder="1" applyAlignment="1">
      <alignment horizontal="center" vertical="center"/>
    </xf>
    <xf numFmtId="181" fontId="31" fillId="0" borderId="0" xfId="87" applyNumberFormat="1">
      <alignment vertical="center"/>
    </xf>
    <xf numFmtId="0" fontId="53" fillId="0" borderId="108" xfId="0" applyFont="1" applyBorder="1" applyAlignment="1">
      <alignment vertical="center"/>
    </xf>
    <xf numFmtId="0" fontId="53" fillId="0" borderId="18" xfId="0" applyFont="1" applyBorder="1" applyAlignment="1">
      <alignment vertical="center"/>
    </xf>
    <xf numFmtId="0" fontId="53" fillId="0" borderId="109" xfId="0" applyFont="1" applyBorder="1" applyAlignment="1">
      <alignment vertical="center"/>
    </xf>
    <xf numFmtId="185" fontId="55" fillId="0" borderId="0" xfId="87" applyNumberFormat="1" applyFont="1">
      <alignment vertical="center"/>
    </xf>
    <xf numFmtId="182" fontId="55" fillId="0" borderId="0" xfId="87" applyNumberFormat="1" applyFont="1">
      <alignment vertical="center"/>
    </xf>
    <xf numFmtId="0" fontId="83" fillId="0" borderId="0" xfId="93" applyFont="1" applyFill="1" applyBorder="1" applyAlignment="1">
      <alignment horizontal="center" vertical="center"/>
    </xf>
    <xf numFmtId="212" fontId="2" fillId="0" borderId="200" xfId="0" applyNumberFormat="1" applyFont="1" applyBorder="1" applyAlignment="1">
      <alignment horizontal="center" vertical="center"/>
    </xf>
    <xf numFmtId="212" fontId="2" fillId="0" borderId="207" xfId="0" applyNumberFormat="1" applyFont="1" applyBorder="1" applyAlignment="1">
      <alignment horizontal="center" vertical="center"/>
    </xf>
    <xf numFmtId="0" fontId="2" fillId="0" borderId="11" xfId="0" applyFont="1" applyBorder="1" applyAlignment="1">
      <alignment horizontal="center" vertical="center"/>
    </xf>
    <xf numFmtId="212" fontId="2" fillId="0" borderId="207" xfId="0" applyNumberFormat="1" applyFont="1" applyBorder="1" applyAlignment="1">
      <alignment vertical="center"/>
    </xf>
    <xf numFmtId="212" fontId="2" fillId="0" borderId="240" xfId="0" applyNumberFormat="1" applyFont="1" applyBorder="1" applyAlignment="1">
      <alignment vertical="center"/>
    </xf>
    <xf numFmtId="212" fontId="2" fillId="0" borderId="240" xfId="0" applyNumberFormat="1" applyFont="1" applyBorder="1" applyAlignment="1">
      <alignment horizontal="center" vertical="center"/>
    </xf>
    <xf numFmtId="0" fontId="55" fillId="36" borderId="103" xfId="87" applyFont="1" applyFill="1" applyBorder="1" applyAlignment="1">
      <alignment horizontal="left" vertical="center" shrinkToFit="1"/>
    </xf>
    <xf numFmtId="0" fontId="55" fillId="36" borderId="104" xfId="87" applyFont="1" applyFill="1" applyBorder="1" applyAlignment="1">
      <alignment horizontal="center" vertical="center" shrinkToFit="1"/>
    </xf>
    <xf numFmtId="176" fontId="84" fillId="50" borderId="6" xfId="92" applyNumberFormat="1" applyFont="1" applyFill="1" applyBorder="1">
      <alignment vertical="center"/>
    </xf>
    <xf numFmtId="176" fontId="84" fillId="50" borderId="91" xfId="92" applyNumberFormat="1" applyFont="1" applyFill="1" applyBorder="1">
      <alignment vertical="center"/>
    </xf>
    <xf numFmtId="176" fontId="84" fillId="50" borderId="209" xfId="92" applyNumberFormat="1" applyFont="1" applyFill="1" applyBorder="1">
      <alignment vertical="center"/>
    </xf>
    <xf numFmtId="184" fontId="84" fillId="50" borderId="6" xfId="92" applyNumberFormat="1" applyFont="1" applyFill="1" applyBorder="1">
      <alignment vertical="center"/>
    </xf>
    <xf numFmtId="202" fontId="84" fillId="50" borderId="91" xfId="0" applyNumberFormat="1" applyFont="1" applyFill="1" applyBorder="1">
      <alignment vertical="center"/>
    </xf>
    <xf numFmtId="202" fontId="84" fillId="50" borderId="6" xfId="0" applyNumberFormat="1" applyFont="1" applyFill="1" applyBorder="1">
      <alignment vertical="center"/>
    </xf>
    <xf numFmtId="0" fontId="82" fillId="0" borderId="0" xfId="93" applyFont="1" applyAlignment="1">
      <alignment vertical="center"/>
    </xf>
    <xf numFmtId="0" fontId="82" fillId="0" borderId="0" xfId="93" applyFont="1" applyAlignment="1">
      <alignment horizontal="center" vertical="center"/>
    </xf>
    <xf numFmtId="178" fontId="82" fillId="0" borderId="0" xfId="93" applyNumberFormat="1" applyFont="1" applyAlignment="1">
      <alignment horizontal="center" vertical="center"/>
    </xf>
    <xf numFmtId="202" fontId="82" fillId="0" borderId="0" xfId="93" applyNumberFormat="1" applyFont="1" applyAlignment="1">
      <alignment horizontal="center" vertical="center"/>
    </xf>
    <xf numFmtId="0" fontId="82" fillId="0" borderId="237" xfId="93" applyFont="1" applyBorder="1" applyAlignment="1">
      <alignment horizontal="center" vertical="center"/>
    </xf>
    <xf numFmtId="0" fontId="82" fillId="0" borderId="246" xfId="93" applyFont="1" applyBorder="1" applyAlignment="1">
      <alignment horizontal="center" vertical="center"/>
    </xf>
    <xf numFmtId="0" fontId="82" fillId="0" borderId="247" xfId="93" applyFont="1" applyBorder="1" applyAlignment="1">
      <alignment horizontal="center" vertical="center"/>
    </xf>
    <xf numFmtId="213" fontId="111" fillId="0" borderId="17" xfId="93" applyNumberFormat="1" applyFont="1" applyFill="1" applyBorder="1" applyAlignment="1">
      <alignment horizontal="center" vertical="center" shrinkToFit="1"/>
    </xf>
    <xf numFmtId="213" fontId="111" fillId="0" borderId="18" xfId="93" applyNumberFormat="1" applyFont="1" applyFill="1" applyBorder="1" applyAlignment="1">
      <alignment horizontal="center" vertical="center" shrinkToFit="1"/>
    </xf>
    <xf numFmtId="213" fontId="111" fillId="0" borderId="18" xfId="88" applyNumberFormat="1" applyFont="1" applyFill="1" applyBorder="1" applyAlignment="1">
      <alignment horizontal="center" vertical="center" shrinkToFit="1"/>
    </xf>
    <xf numFmtId="213" fontId="111" fillId="0" borderId="18" xfId="93" applyNumberFormat="1" applyFont="1" applyFill="1" applyBorder="1" applyAlignment="1">
      <alignment horizontal="right" vertical="center" shrinkToFit="1"/>
    </xf>
    <xf numFmtId="213" fontId="111" fillId="0" borderId="19" xfId="88" applyNumberFormat="1" applyFont="1" applyFill="1" applyBorder="1" applyAlignment="1">
      <alignment horizontal="center" vertical="center" shrinkToFit="1"/>
    </xf>
    <xf numFmtId="214" fontId="111" fillId="0" borderId="18" xfId="93" applyNumberFormat="1" applyFont="1" applyFill="1" applyBorder="1" applyAlignment="1">
      <alignment horizontal="center" vertical="center" shrinkToFit="1"/>
    </xf>
    <xf numFmtId="213" fontId="108" fillId="0" borderId="104" xfId="93" applyNumberFormat="1" applyFont="1" applyFill="1" applyBorder="1" applyAlignment="1">
      <alignment horizontal="right" vertical="center" shrinkToFit="1"/>
    </xf>
    <xf numFmtId="213" fontId="108" fillId="0" borderId="107" xfId="93" applyNumberFormat="1" applyFont="1" applyFill="1" applyBorder="1" applyAlignment="1">
      <alignment horizontal="right" vertical="center" shrinkToFit="1"/>
    </xf>
    <xf numFmtId="213" fontId="108" fillId="0" borderId="227" xfId="93" applyNumberFormat="1" applyFont="1" applyFill="1" applyBorder="1" applyAlignment="1">
      <alignment horizontal="right" vertical="center" shrinkToFit="1"/>
    </xf>
    <xf numFmtId="10" fontId="88" fillId="0" borderId="4" xfId="92" applyNumberFormat="1" applyFont="1" applyBorder="1">
      <alignment vertical="center"/>
    </xf>
    <xf numFmtId="10" fontId="88" fillId="0" borderId="5" xfId="92" applyNumberFormat="1" applyFont="1" applyBorder="1">
      <alignment vertical="center"/>
    </xf>
    <xf numFmtId="10" fontId="88" fillId="0" borderId="4" xfId="92" applyNumberFormat="1" applyFont="1" applyBorder="1" applyAlignment="1">
      <alignment vertical="center"/>
    </xf>
    <xf numFmtId="10" fontId="88" fillId="0" borderId="7" xfId="92" applyNumberFormat="1" applyFont="1" applyBorder="1">
      <alignment vertical="center"/>
    </xf>
    <xf numFmtId="10" fontId="88" fillId="0" borderId="209" xfId="92" applyNumberFormat="1" applyFont="1" applyBorder="1">
      <alignment vertical="center"/>
    </xf>
    <xf numFmtId="10" fontId="88" fillId="0" borderId="6" xfId="92" applyNumberFormat="1" applyFont="1" applyBorder="1">
      <alignment vertical="center"/>
    </xf>
    <xf numFmtId="10" fontId="88" fillId="0" borderId="6" xfId="92" applyNumberFormat="1" applyFont="1" applyBorder="1" applyAlignment="1">
      <alignment vertical="center" shrinkToFit="1"/>
    </xf>
    <xf numFmtId="10" fontId="31" fillId="0" borderId="192" xfId="0" applyNumberFormat="1" applyFont="1" applyFill="1" applyBorder="1" applyAlignment="1">
      <alignment horizontal="right" vertical="center" wrapText="1" shrinkToFit="1"/>
    </xf>
    <xf numFmtId="10" fontId="99" fillId="0" borderId="211" xfId="0" applyNumberFormat="1" applyFont="1" applyBorder="1" applyAlignment="1">
      <alignment horizontal="right" vertical="center"/>
    </xf>
    <xf numFmtId="10" fontId="99" fillId="34" borderId="192" xfId="0" applyNumberFormat="1" applyFont="1" applyFill="1" applyBorder="1" applyAlignment="1" applyProtection="1">
      <alignment vertical="center"/>
      <protection locked="0"/>
    </xf>
    <xf numFmtId="10" fontId="31" fillId="0" borderId="192" xfId="93" applyNumberFormat="1" applyFont="1" applyFill="1" applyBorder="1" applyAlignment="1">
      <alignment horizontal="right" vertical="center" wrapText="1" shrinkToFit="1"/>
    </xf>
    <xf numFmtId="10" fontId="0" fillId="0" borderId="192" xfId="0" applyNumberFormat="1" applyFill="1" applyBorder="1" applyAlignment="1">
      <alignment horizontal="right" vertical="center"/>
    </xf>
    <xf numFmtId="200" fontId="55" fillId="36" borderId="104" xfId="87" applyNumberFormat="1" applyFont="1" applyFill="1" applyBorder="1" applyAlignment="1" applyProtection="1">
      <alignment horizontal="right" vertical="center"/>
    </xf>
    <xf numFmtId="200" fontId="55" fillId="36" borderId="105" xfId="87" applyNumberFormat="1" applyFont="1" applyFill="1" applyBorder="1" applyAlignment="1" applyProtection="1">
      <alignment horizontal="right" vertical="center"/>
    </xf>
    <xf numFmtId="200" fontId="55" fillId="0" borderId="0" xfId="87" applyNumberFormat="1" applyFont="1" applyFill="1" applyBorder="1" applyAlignment="1">
      <alignment vertical="center" shrinkToFit="1"/>
    </xf>
    <xf numFmtId="0" fontId="53" fillId="0" borderId="118" xfId="87" applyFont="1" applyFill="1" applyBorder="1" applyAlignment="1">
      <alignment horizontal="left" vertical="center" shrinkToFit="1"/>
    </xf>
    <xf numFmtId="200" fontId="55" fillId="34" borderId="104" xfId="87" applyNumberFormat="1" applyFont="1" applyFill="1" applyBorder="1" applyAlignment="1" applyProtection="1">
      <alignment horizontal="right" vertical="center"/>
      <protection locked="0"/>
    </xf>
    <xf numFmtId="200" fontId="55" fillId="34" borderId="197" xfId="87" applyNumberFormat="1" applyFont="1" applyFill="1" applyBorder="1" applyAlignment="1" applyProtection="1">
      <alignment horizontal="right" vertical="center"/>
      <protection locked="0"/>
    </xf>
    <xf numFmtId="200" fontId="55" fillId="41" borderId="111" xfId="87" applyNumberFormat="1" applyFont="1" applyFill="1" applyBorder="1" applyAlignment="1">
      <alignment vertical="center" shrinkToFit="1"/>
    </xf>
    <xf numFmtId="200" fontId="55" fillId="41" borderId="234" xfId="87" applyNumberFormat="1" applyFont="1" applyFill="1" applyBorder="1" applyAlignment="1">
      <alignment vertical="center" shrinkToFit="1"/>
    </xf>
    <xf numFmtId="200" fontId="55" fillId="41" borderId="123" xfId="87" applyNumberFormat="1" applyFont="1" applyFill="1" applyBorder="1" applyAlignment="1">
      <alignment vertical="center" shrinkToFit="1"/>
    </xf>
    <xf numFmtId="200" fontId="55" fillId="34" borderId="105" xfId="87" applyNumberFormat="1" applyFont="1" applyFill="1" applyBorder="1" applyAlignment="1" applyProtection="1">
      <alignment horizontal="right" vertical="center"/>
      <protection locked="0"/>
    </xf>
    <xf numFmtId="200" fontId="55" fillId="36" borderId="104" xfId="87" applyNumberFormat="1" applyFont="1" applyFill="1" applyBorder="1" applyAlignment="1" applyProtection="1">
      <alignment vertical="center" shrinkToFit="1"/>
    </xf>
    <xf numFmtId="200" fontId="55" fillId="36" borderId="105" xfId="87" applyNumberFormat="1" applyFont="1" applyFill="1" applyBorder="1" applyAlignment="1" applyProtection="1">
      <alignment vertical="center" shrinkToFit="1"/>
    </xf>
    <xf numFmtId="200" fontId="55" fillId="34" borderId="104" xfId="87" applyNumberFormat="1" applyFont="1" applyFill="1" applyBorder="1" applyAlignment="1" applyProtection="1">
      <alignment vertical="center" shrinkToFit="1"/>
      <protection locked="0"/>
    </xf>
    <xf numFmtId="200" fontId="55" fillId="34" borderId="105" xfId="87" applyNumberFormat="1" applyFont="1" applyFill="1" applyBorder="1" applyAlignment="1" applyProtection="1">
      <alignment vertical="center" shrinkToFit="1"/>
      <protection locked="0"/>
    </xf>
    <xf numFmtId="200" fontId="55" fillId="41" borderId="112" xfId="87" applyNumberFormat="1" applyFont="1" applyFill="1" applyBorder="1" applyAlignment="1">
      <alignment vertical="center" shrinkToFit="1"/>
    </xf>
    <xf numFmtId="200" fontId="55" fillId="41" borderId="104" xfId="87" applyNumberFormat="1" applyFont="1" applyFill="1" applyBorder="1" applyAlignment="1">
      <alignment vertical="center" shrinkToFit="1"/>
    </xf>
    <xf numFmtId="200" fontId="55" fillId="41" borderId="105" xfId="87" applyNumberFormat="1" applyFont="1" applyFill="1" applyBorder="1" applyAlignment="1">
      <alignment vertical="center" shrinkToFit="1"/>
    </xf>
    <xf numFmtId="200" fontId="55" fillId="34" borderId="104" xfId="87" applyNumberFormat="1" applyFont="1" applyFill="1" applyBorder="1" applyProtection="1">
      <alignment vertical="center"/>
      <protection locked="0"/>
    </xf>
    <xf numFmtId="200" fontId="55" fillId="34" borderId="105" xfId="87" applyNumberFormat="1" applyFont="1" applyFill="1" applyBorder="1" applyProtection="1">
      <alignment vertical="center"/>
      <protection locked="0"/>
    </xf>
    <xf numFmtId="200" fontId="55" fillId="34" borderId="104" xfId="87" applyNumberFormat="1" applyFont="1" applyFill="1" applyBorder="1" applyAlignment="1">
      <alignment horizontal="right" vertical="center" shrinkToFit="1"/>
    </xf>
    <xf numFmtId="200" fontId="55" fillId="34" borderId="104" xfId="87" applyNumberFormat="1" applyFont="1" applyFill="1" applyBorder="1" applyAlignment="1" applyProtection="1">
      <alignment horizontal="right" vertical="center" shrinkToFit="1"/>
      <protection locked="0"/>
    </xf>
    <xf numFmtId="200" fontId="55" fillId="34" borderId="109" xfId="87" applyNumberFormat="1" applyFont="1" applyFill="1" applyBorder="1" applyAlignment="1" applyProtection="1">
      <alignment horizontal="right" vertical="center" shrinkToFit="1"/>
      <protection locked="0"/>
    </xf>
    <xf numFmtId="200" fontId="55" fillId="34" borderId="197" xfId="87" applyNumberFormat="1" applyFont="1" applyFill="1" applyBorder="1" applyAlignment="1" applyProtection="1">
      <alignment horizontal="right" vertical="center" shrinkToFit="1"/>
      <protection locked="0"/>
    </xf>
    <xf numFmtId="200" fontId="55" fillId="34" borderId="235" xfId="87" applyNumberFormat="1" applyFont="1" applyFill="1" applyBorder="1" applyAlignment="1" applyProtection="1">
      <alignment horizontal="right" vertical="center" shrinkToFit="1"/>
      <protection locked="0"/>
    </xf>
    <xf numFmtId="200" fontId="55" fillId="41" borderId="236" xfId="87" applyNumberFormat="1" applyFont="1" applyFill="1" applyBorder="1" applyAlignment="1">
      <alignment vertical="center" shrinkToFit="1"/>
    </xf>
    <xf numFmtId="200" fontId="55" fillId="34" borderId="105" xfId="87" applyNumberFormat="1" applyFont="1" applyFill="1" applyBorder="1" applyAlignment="1" applyProtection="1">
      <alignment horizontal="right" vertical="center" shrinkToFit="1"/>
      <protection locked="0"/>
    </xf>
    <xf numFmtId="200" fontId="55" fillId="34" borderId="114" xfId="87" applyNumberFormat="1" applyFont="1" applyFill="1" applyBorder="1" applyAlignment="1">
      <alignment horizontal="right" vertical="center" shrinkToFit="1"/>
    </xf>
    <xf numFmtId="200" fontId="55" fillId="34" borderId="115" xfId="87" applyNumberFormat="1" applyFont="1" applyFill="1" applyBorder="1" applyAlignment="1" applyProtection="1">
      <alignment horizontal="right" vertical="center" shrinkToFit="1"/>
      <protection locked="0"/>
    </xf>
    <xf numFmtId="200" fontId="55" fillId="40" borderId="104" xfId="87" applyNumberFormat="1" applyFont="1" applyFill="1" applyBorder="1" applyAlignment="1" applyProtection="1">
      <alignment horizontal="right" vertical="center" shrinkToFit="1"/>
      <protection locked="0"/>
    </xf>
    <xf numFmtId="200" fontId="55" fillId="34" borderId="164" xfId="87" applyNumberFormat="1" applyFont="1" applyFill="1" applyBorder="1" applyAlignment="1" applyProtection="1">
      <alignment horizontal="right" vertical="center" shrinkToFit="1"/>
      <protection locked="0"/>
    </xf>
    <xf numFmtId="200" fontId="55" fillId="40" borderId="107" xfId="87" applyNumberFormat="1" applyFont="1" applyFill="1" applyBorder="1" applyAlignment="1" applyProtection="1">
      <alignment horizontal="right" vertical="center" shrinkToFit="1"/>
      <protection locked="0"/>
    </xf>
    <xf numFmtId="200" fontId="55" fillId="34" borderId="172" xfId="87" applyNumberFormat="1" applyFont="1" applyFill="1" applyBorder="1" applyAlignment="1" applyProtection="1">
      <alignment horizontal="right" vertical="center" shrinkToFit="1"/>
      <protection locked="0"/>
    </xf>
    <xf numFmtId="200" fontId="55" fillId="36" borderId="168" xfId="87" applyNumberFormat="1" applyFont="1" applyFill="1" applyBorder="1" applyAlignment="1">
      <alignment horizontal="right" vertical="center" shrinkToFit="1"/>
    </xf>
    <xf numFmtId="200" fontId="55" fillId="36" borderId="167" xfId="87" applyNumberFormat="1" applyFont="1" applyFill="1" applyBorder="1" applyAlignment="1">
      <alignment horizontal="right" vertical="center" shrinkToFit="1"/>
    </xf>
    <xf numFmtId="200" fontId="55" fillId="40" borderId="104" xfId="87" applyNumberFormat="1" applyFont="1" applyFill="1" applyBorder="1" applyProtection="1">
      <alignment vertical="center"/>
      <protection locked="0"/>
    </xf>
    <xf numFmtId="200" fontId="55" fillId="40" borderId="114" xfId="87" applyNumberFormat="1" applyFont="1" applyFill="1" applyBorder="1" applyProtection="1">
      <alignment vertical="center"/>
      <protection locked="0"/>
    </xf>
    <xf numFmtId="200" fontId="55" fillId="34" borderId="115" xfId="87" applyNumberFormat="1" applyFont="1" applyFill="1" applyBorder="1" applyProtection="1">
      <alignment vertical="center"/>
      <protection locked="0"/>
    </xf>
    <xf numFmtId="200" fontId="55" fillId="34" borderId="109" xfId="87" applyNumberFormat="1" applyFont="1" applyFill="1" applyBorder="1" applyAlignment="1" applyProtection="1">
      <alignment horizontal="right" vertical="center"/>
      <protection locked="0"/>
    </xf>
    <xf numFmtId="191" fontId="0" fillId="0" borderId="192" xfId="0" applyNumberFormat="1" applyFill="1" applyBorder="1" applyAlignment="1">
      <alignment horizontal="right" vertical="center"/>
    </xf>
    <xf numFmtId="190" fontId="0" fillId="0" borderId="192" xfId="0" applyNumberFormat="1" applyFill="1" applyBorder="1" applyAlignment="1">
      <alignment horizontal="right" vertical="center"/>
    </xf>
    <xf numFmtId="0" fontId="117" fillId="0" borderId="0" xfId="93" applyFont="1" applyFill="1" applyAlignment="1">
      <alignment horizontal="left" vertical="center"/>
    </xf>
    <xf numFmtId="191" fontId="99" fillId="34" borderId="192" xfId="0" applyNumberFormat="1" applyFont="1" applyFill="1" applyBorder="1" applyAlignment="1" applyProtection="1">
      <alignment vertical="center"/>
      <protection locked="0"/>
    </xf>
    <xf numFmtId="190" fontId="99" fillId="34" borderId="192" xfId="0" applyNumberFormat="1" applyFont="1" applyFill="1" applyBorder="1" applyAlignment="1" applyProtection="1">
      <alignment vertical="center"/>
      <protection locked="0"/>
    </xf>
    <xf numFmtId="0" fontId="30" fillId="0" borderId="0" xfId="93" applyNumberFormat="1" applyFont="1" applyFill="1" applyAlignment="1">
      <alignment vertical="center" wrapText="1"/>
    </xf>
    <xf numFmtId="0" fontId="30" fillId="0" borderId="0" xfId="93" applyNumberFormat="1" applyFont="1" applyFill="1" applyAlignment="1">
      <alignment vertical="center"/>
    </xf>
    <xf numFmtId="178" fontId="57" fillId="0" borderId="0" xfId="93" applyNumberFormat="1" applyFont="1" applyAlignment="1">
      <alignment vertical="center"/>
    </xf>
    <xf numFmtId="0" fontId="57" fillId="0" borderId="0" xfId="93" applyFont="1" applyFill="1" applyAlignment="1">
      <alignment horizontal="left" vertical="center"/>
    </xf>
    <xf numFmtId="176" fontId="82" fillId="0" borderId="264" xfId="96" applyNumberFormat="1" applyFont="1" applyFill="1" applyBorder="1" applyAlignment="1">
      <alignment horizontal="right" vertical="center" shrinkToFit="1"/>
    </xf>
    <xf numFmtId="176" fontId="82" fillId="0" borderId="266" xfId="96" applyNumberFormat="1" applyFont="1" applyFill="1" applyBorder="1" applyAlignment="1">
      <alignment horizontal="center" vertical="center" shrinkToFit="1"/>
    </xf>
    <xf numFmtId="176" fontId="82" fillId="0" borderId="264" xfId="96" applyNumberFormat="1" applyFont="1" applyFill="1" applyBorder="1" applyAlignment="1">
      <alignment horizontal="center" vertical="center" shrinkToFit="1"/>
    </xf>
    <xf numFmtId="176" fontId="82" fillId="0" borderId="265" xfId="96" applyNumberFormat="1" applyFont="1" applyFill="1" applyBorder="1" applyAlignment="1">
      <alignment horizontal="center" vertical="center" shrinkToFit="1"/>
    </xf>
    <xf numFmtId="176" fontId="82" fillId="0" borderId="265" xfId="96" applyNumberFormat="1" applyFont="1" applyFill="1" applyBorder="1" applyAlignment="1">
      <alignment horizontal="right" vertical="center" shrinkToFit="1"/>
    </xf>
    <xf numFmtId="176" fontId="82" fillId="0" borderId="266" xfId="96" applyNumberFormat="1" applyFont="1" applyFill="1" applyBorder="1" applyAlignment="1">
      <alignment horizontal="left" vertical="center" shrinkToFit="1"/>
    </xf>
    <xf numFmtId="176" fontId="82" fillId="0" borderId="0" xfId="96" applyNumberFormat="1" applyFont="1" applyFill="1" applyAlignment="1">
      <alignment horizontal="center" vertical="center"/>
    </xf>
    <xf numFmtId="176" fontId="82" fillId="0" borderId="0" xfId="96" applyNumberFormat="1" applyFont="1" applyFill="1" applyAlignment="1">
      <alignment vertical="center"/>
    </xf>
    <xf numFmtId="176" fontId="82" fillId="0" borderId="0" xfId="96" applyNumberFormat="1" applyFont="1" applyBorder="1" applyAlignment="1">
      <alignment horizontal="center" vertical="center" wrapText="1"/>
    </xf>
    <xf numFmtId="176" fontId="82" fillId="0" borderId="271" xfId="96" applyNumberFormat="1" applyFont="1" applyFill="1" applyBorder="1" applyAlignment="1">
      <alignment horizontal="right" vertical="center" shrinkToFit="1"/>
    </xf>
    <xf numFmtId="176" fontId="82" fillId="0" borderId="273" xfId="96" applyNumberFormat="1" applyFont="1" applyFill="1" applyBorder="1" applyAlignment="1">
      <alignment horizontal="center" vertical="center" shrinkToFit="1"/>
    </xf>
    <xf numFmtId="176" fontId="82" fillId="0" borderId="271" xfId="96" applyNumberFormat="1" applyFont="1" applyFill="1" applyBorder="1" applyAlignment="1">
      <alignment horizontal="center" vertical="center" shrinkToFit="1"/>
    </xf>
    <xf numFmtId="176" fontId="82" fillId="0" borderId="274" xfId="96" applyNumberFormat="1" applyFont="1" applyFill="1" applyBorder="1" applyAlignment="1">
      <alignment horizontal="center" vertical="center" shrinkToFit="1"/>
    </xf>
    <xf numFmtId="176" fontId="82" fillId="0" borderId="274" xfId="96" applyNumberFormat="1" applyFont="1" applyFill="1" applyBorder="1" applyAlignment="1">
      <alignment horizontal="right" vertical="center" shrinkToFit="1"/>
    </xf>
    <xf numFmtId="176" fontId="82" fillId="0" borderId="273" xfId="96" applyNumberFormat="1" applyFont="1" applyFill="1" applyBorder="1" applyAlignment="1">
      <alignment horizontal="left" vertical="center" shrinkToFit="1"/>
    </xf>
    <xf numFmtId="176" fontId="82" fillId="0" borderId="278" xfId="96" applyNumberFormat="1" applyFont="1" applyFill="1" applyBorder="1" applyAlignment="1">
      <alignment horizontal="right" vertical="center" shrinkToFit="1"/>
    </xf>
    <xf numFmtId="176" fontId="82" fillId="0" borderId="279" xfId="96" applyNumberFormat="1" applyFont="1" applyFill="1" applyBorder="1" applyAlignment="1">
      <alignment horizontal="center" vertical="center" shrinkToFit="1"/>
    </xf>
    <xf numFmtId="176" fontId="82" fillId="0" borderId="278" xfId="96" applyNumberFormat="1" applyFont="1" applyFill="1" applyBorder="1" applyAlignment="1">
      <alignment horizontal="center" vertical="center" shrinkToFit="1"/>
    </xf>
    <xf numFmtId="176" fontId="82" fillId="0" borderId="280" xfId="96" applyNumberFormat="1" applyFont="1" applyFill="1" applyBorder="1" applyAlignment="1">
      <alignment horizontal="center" vertical="center" shrinkToFit="1"/>
    </xf>
    <xf numFmtId="176" fontId="82" fillId="0" borderId="280" xfId="96" applyNumberFormat="1" applyFont="1" applyFill="1" applyBorder="1" applyAlignment="1">
      <alignment horizontal="right" vertical="center" shrinkToFit="1"/>
    </xf>
    <xf numFmtId="176" fontId="82" fillId="0" borderId="279" xfId="96" applyNumberFormat="1" applyFont="1" applyFill="1" applyBorder="1" applyAlignment="1">
      <alignment horizontal="left" vertical="center" shrinkToFit="1"/>
    </xf>
    <xf numFmtId="176" fontId="82" fillId="0" borderId="278" xfId="93" applyNumberFormat="1" applyFont="1" applyBorder="1" applyAlignment="1">
      <alignment horizontal="right" vertical="center" shrinkToFit="1"/>
    </xf>
    <xf numFmtId="176" fontId="82" fillId="0" borderId="279" xfId="88" applyNumberFormat="1" applyFont="1" applyFill="1" applyBorder="1" applyAlignment="1">
      <alignment horizontal="center" vertical="center" shrinkToFit="1"/>
    </xf>
    <xf numFmtId="176" fontId="82" fillId="0" borderId="278" xfId="93" applyNumberFormat="1" applyFont="1" applyBorder="1" applyAlignment="1">
      <alignment horizontal="center" vertical="center" shrinkToFit="1"/>
    </xf>
    <xf numFmtId="176" fontId="82" fillId="0" borderId="280" xfId="93" applyNumberFormat="1" applyFont="1" applyBorder="1" applyAlignment="1">
      <alignment horizontal="center" vertical="center" shrinkToFit="1"/>
    </xf>
    <xf numFmtId="176" fontId="82" fillId="0" borderId="280" xfId="93" applyNumberFormat="1" applyFont="1" applyBorder="1" applyAlignment="1">
      <alignment horizontal="right" vertical="center" shrinkToFit="1"/>
    </xf>
    <xf numFmtId="176" fontId="82" fillId="0" borderId="279" xfId="88" applyNumberFormat="1" applyFont="1" applyFill="1" applyBorder="1" applyAlignment="1">
      <alignment horizontal="left" vertical="center" shrinkToFit="1"/>
    </xf>
    <xf numFmtId="176" fontId="82" fillId="0" borderId="0" xfId="93" applyNumberFormat="1" applyFont="1" applyAlignment="1">
      <alignment horizontal="center" vertical="center"/>
    </xf>
    <xf numFmtId="176" fontId="82" fillId="0" borderId="0" xfId="93" applyNumberFormat="1" applyFont="1" applyAlignment="1">
      <alignment vertical="center"/>
    </xf>
    <xf numFmtId="184" fontId="82" fillId="0" borderId="278" xfId="93" applyNumberFormat="1" applyFont="1" applyBorder="1" applyAlignment="1">
      <alignment horizontal="right" vertical="center" shrinkToFit="1"/>
    </xf>
    <xf numFmtId="184" fontId="82" fillId="0" borderId="279" xfId="88" applyNumberFormat="1" applyFont="1" applyFill="1" applyBorder="1" applyAlignment="1">
      <alignment horizontal="center" vertical="center" shrinkToFit="1"/>
    </xf>
    <xf numFmtId="184" fontId="82" fillId="0" borderId="278" xfId="93" applyNumberFormat="1" applyFont="1" applyBorder="1" applyAlignment="1">
      <alignment horizontal="center" vertical="center" shrinkToFit="1"/>
    </xf>
    <xf numFmtId="184" fontId="82" fillId="0" borderId="280" xfId="93" applyNumberFormat="1" applyFont="1" applyBorder="1" applyAlignment="1">
      <alignment horizontal="center" vertical="center" shrinkToFit="1"/>
    </xf>
    <xf numFmtId="184" fontId="82" fillId="0" borderId="280" xfId="93" applyNumberFormat="1" applyFont="1" applyBorder="1" applyAlignment="1">
      <alignment horizontal="right" vertical="center" shrinkToFit="1"/>
    </xf>
    <xf numFmtId="184" fontId="82" fillId="0" borderId="279" xfId="88" applyNumberFormat="1" applyFont="1" applyFill="1" applyBorder="1" applyAlignment="1">
      <alignment horizontal="left" vertical="center" shrinkToFit="1"/>
    </xf>
    <xf numFmtId="176" fontId="82" fillId="0" borderId="0" xfId="93" applyNumberFormat="1" applyFont="1" applyAlignment="1">
      <alignment horizontal="left" vertical="center"/>
    </xf>
    <xf numFmtId="10" fontId="82" fillId="0" borderId="278" xfId="93" applyNumberFormat="1" applyFont="1" applyBorder="1" applyAlignment="1">
      <alignment horizontal="right" vertical="center" shrinkToFit="1"/>
    </xf>
    <xf numFmtId="9" fontId="82" fillId="0" borderId="279" xfId="88" applyNumberFormat="1" applyFont="1" applyFill="1" applyBorder="1" applyAlignment="1">
      <alignment horizontal="center" vertical="center" shrinkToFit="1"/>
    </xf>
    <xf numFmtId="10" fontId="82" fillId="0" borderId="278" xfId="93" applyNumberFormat="1" applyFont="1" applyBorder="1" applyAlignment="1">
      <alignment horizontal="center" vertical="center" shrinkToFit="1"/>
    </xf>
    <xf numFmtId="10" fontId="82" fillId="0" borderId="280" xfId="93" applyNumberFormat="1" applyFont="1" applyBorder="1" applyAlignment="1">
      <alignment horizontal="center" vertical="center" shrinkToFit="1"/>
    </xf>
    <xf numFmtId="10" fontId="82" fillId="0" borderId="279" xfId="88" applyNumberFormat="1" applyFont="1" applyFill="1" applyBorder="1" applyAlignment="1">
      <alignment horizontal="center" vertical="center" shrinkToFit="1"/>
    </xf>
    <xf numFmtId="10" fontId="82" fillId="0" borderId="280" xfId="93" applyNumberFormat="1" applyFont="1" applyBorder="1" applyAlignment="1">
      <alignment horizontal="right" vertical="center" shrinkToFit="1"/>
    </xf>
    <xf numFmtId="10" fontId="82" fillId="0" borderId="279" xfId="88" applyNumberFormat="1" applyFont="1" applyFill="1" applyBorder="1" applyAlignment="1">
      <alignment horizontal="left" vertical="center" shrinkToFit="1"/>
    </xf>
    <xf numFmtId="178" fontId="82" fillId="0" borderId="0" xfId="93" applyNumberFormat="1" applyFont="1" applyAlignment="1">
      <alignment horizontal="left" vertical="center"/>
    </xf>
    <xf numFmtId="178" fontId="82" fillId="0" borderId="278" xfId="93" applyNumberFormat="1" applyFont="1" applyBorder="1" applyAlignment="1">
      <alignment horizontal="right" vertical="center" shrinkToFit="1"/>
    </xf>
    <xf numFmtId="179" fontId="82" fillId="0" borderId="279" xfId="88" applyNumberFormat="1" applyFont="1" applyFill="1" applyBorder="1" applyAlignment="1">
      <alignment horizontal="center" vertical="center" shrinkToFit="1"/>
    </xf>
    <xf numFmtId="179" fontId="82" fillId="0" borderId="278" xfId="93" applyNumberFormat="1" applyFont="1" applyBorder="1" applyAlignment="1">
      <alignment horizontal="center" vertical="center" shrinkToFit="1"/>
    </xf>
    <xf numFmtId="179" fontId="82" fillId="0" borderId="280" xfId="93" applyNumberFormat="1" applyFont="1" applyBorder="1" applyAlignment="1">
      <alignment horizontal="center" vertical="center" shrinkToFit="1"/>
    </xf>
    <xf numFmtId="179" fontId="82" fillId="0" borderId="280" xfId="93" applyNumberFormat="1" applyFont="1" applyBorder="1" applyAlignment="1">
      <alignment horizontal="right" vertical="center" shrinkToFit="1"/>
    </xf>
    <xf numFmtId="178" fontId="82" fillId="0" borderId="279" xfId="88" applyNumberFormat="1" applyFont="1" applyFill="1" applyBorder="1" applyAlignment="1">
      <alignment horizontal="left" vertical="center" shrinkToFit="1"/>
    </xf>
    <xf numFmtId="202" fontId="82" fillId="0" borderId="278" xfId="93" applyNumberFormat="1" applyFont="1" applyBorder="1" applyAlignment="1">
      <alignment horizontal="right" vertical="center" shrinkToFit="1"/>
    </xf>
    <xf numFmtId="202" fontId="82" fillId="0" borderId="279" xfId="88" applyNumberFormat="1" applyFont="1" applyFill="1" applyBorder="1" applyAlignment="1">
      <alignment horizontal="center" vertical="center" shrinkToFit="1"/>
    </xf>
    <xf numFmtId="202" fontId="82" fillId="0" borderId="278" xfId="93" applyNumberFormat="1" applyFont="1" applyBorder="1" applyAlignment="1">
      <alignment horizontal="center" vertical="center" shrinkToFit="1"/>
    </xf>
    <xf numFmtId="202" fontId="82" fillId="0" borderId="280" xfId="93" applyNumberFormat="1" applyFont="1" applyBorder="1" applyAlignment="1">
      <alignment horizontal="center" vertical="center" shrinkToFit="1"/>
    </xf>
    <xf numFmtId="202" fontId="82" fillId="0" borderId="280" xfId="93" applyNumberFormat="1" applyFont="1" applyBorder="1" applyAlignment="1">
      <alignment horizontal="right" vertical="center" shrinkToFit="1"/>
    </xf>
    <xf numFmtId="202" fontId="82" fillId="0" borderId="279" xfId="88" applyNumberFormat="1" applyFont="1" applyFill="1" applyBorder="1" applyAlignment="1">
      <alignment horizontal="left" vertical="center" shrinkToFit="1"/>
    </xf>
    <xf numFmtId="0" fontId="56" fillId="0" borderId="0" xfId="1" applyFont="1" applyAlignment="1">
      <alignment vertical="center" wrapText="1"/>
    </xf>
    <xf numFmtId="215" fontId="82" fillId="0" borderId="279" xfId="88" applyNumberFormat="1" applyFont="1" applyFill="1" applyBorder="1" applyAlignment="1">
      <alignment horizontal="center" vertical="center" shrinkToFit="1"/>
    </xf>
    <xf numFmtId="215" fontId="82" fillId="0" borderId="278" xfId="93" applyNumberFormat="1" applyFont="1" applyBorder="1" applyAlignment="1">
      <alignment horizontal="center" vertical="center" shrinkToFit="1"/>
    </xf>
    <xf numFmtId="215" fontId="82" fillId="0" borderId="280" xfId="93" applyNumberFormat="1" applyFont="1" applyBorder="1" applyAlignment="1">
      <alignment horizontal="center" vertical="center" shrinkToFit="1"/>
    </xf>
    <xf numFmtId="215" fontId="82" fillId="0" borderId="280" xfId="93" applyNumberFormat="1" applyFont="1" applyBorder="1" applyAlignment="1">
      <alignment horizontal="right" vertical="center" shrinkToFit="1"/>
    </xf>
    <xf numFmtId="215" fontId="82" fillId="0" borderId="279" xfId="88" applyNumberFormat="1" applyFont="1" applyFill="1" applyBorder="1" applyAlignment="1">
      <alignment horizontal="left" vertical="center" shrinkToFit="1"/>
    </xf>
    <xf numFmtId="202" fontId="57" fillId="0" borderId="0" xfId="93" applyNumberFormat="1" applyFont="1" applyFill="1" applyAlignment="1">
      <alignment horizontal="left" vertical="center"/>
    </xf>
    <xf numFmtId="176" fontId="28" fillId="0" borderId="294" xfId="87" applyNumberFormat="1" applyFont="1" applyBorder="1" applyAlignment="1">
      <alignment horizontal="right" vertical="center"/>
    </xf>
    <xf numFmtId="176" fontId="28" fillId="33" borderId="294" xfId="87" quotePrefix="1" applyNumberFormat="1" applyFont="1" applyFill="1" applyBorder="1" applyAlignment="1">
      <alignment horizontal="right" vertical="center"/>
    </xf>
    <xf numFmtId="176" fontId="28" fillId="33" borderId="294" xfId="87" applyNumberFormat="1" applyFont="1" applyFill="1" applyBorder="1" applyAlignment="1">
      <alignment horizontal="right" vertical="center"/>
    </xf>
    <xf numFmtId="176" fontId="28" fillId="0" borderId="294" xfId="87" quotePrefix="1" applyNumberFormat="1" applyFont="1" applyBorder="1" applyAlignment="1">
      <alignment horizontal="right" vertical="center"/>
    </xf>
    <xf numFmtId="0" fontId="28" fillId="0" borderId="295" xfId="87" applyFont="1" applyBorder="1" applyAlignment="1">
      <alignment horizontal="right" vertical="center"/>
    </xf>
    <xf numFmtId="176" fontId="28" fillId="0" borderId="296" xfId="87" applyNumberFormat="1" applyFont="1" applyBorder="1">
      <alignment vertical="center"/>
    </xf>
    <xf numFmtId="176" fontId="28" fillId="0" borderId="297" xfId="87" applyNumberFormat="1" applyFont="1" applyBorder="1">
      <alignment vertical="center"/>
    </xf>
    <xf numFmtId="194" fontId="28" fillId="0" borderId="200" xfId="87" applyNumberFormat="1" applyFont="1" applyBorder="1" applyAlignment="1">
      <alignment vertical="center"/>
    </xf>
    <xf numFmtId="0" fontId="28" fillId="0" borderId="200" xfId="87" applyFont="1" applyBorder="1" applyAlignment="1">
      <alignment horizontal="center" vertical="center"/>
    </xf>
    <xf numFmtId="0" fontId="32" fillId="0" borderId="240" xfId="87" applyFont="1" applyBorder="1" applyAlignment="1">
      <alignment horizontal="center" vertical="center"/>
    </xf>
    <xf numFmtId="0" fontId="32" fillId="0" borderId="293" xfId="87" applyFont="1" applyBorder="1" applyAlignment="1">
      <alignment horizontal="center" vertical="center"/>
    </xf>
    <xf numFmtId="0" fontId="32" fillId="0" borderId="263" xfId="87" applyFont="1" applyBorder="1" applyAlignment="1">
      <alignment horizontal="center" vertical="center"/>
    </xf>
    <xf numFmtId="0" fontId="31" fillId="0" borderId="263" xfId="87" applyBorder="1" applyAlignment="1">
      <alignment horizontal="center" vertical="center"/>
    </xf>
    <xf numFmtId="0" fontId="28" fillId="0" borderId="263" xfId="87" applyFont="1" applyBorder="1" applyAlignment="1">
      <alignment horizontal="center" vertical="center"/>
    </xf>
    <xf numFmtId="0" fontId="31" fillId="0" borderId="20" xfId="87" applyBorder="1" applyAlignment="1">
      <alignment horizontal="center" vertical="center"/>
    </xf>
    <xf numFmtId="0" fontId="32" fillId="0" borderId="200" xfId="87" applyFont="1" applyBorder="1" applyAlignment="1">
      <alignment horizontal="center" vertical="center"/>
    </xf>
    <xf numFmtId="0" fontId="31" fillId="0" borderId="200" xfId="87" applyBorder="1" applyAlignment="1">
      <alignment horizontal="center" vertical="center"/>
    </xf>
    <xf numFmtId="0" fontId="31" fillId="0" borderId="32" xfId="87" applyBorder="1" applyAlignment="1">
      <alignment horizontal="center" vertical="center"/>
    </xf>
    <xf numFmtId="0" fontId="32" fillId="0" borderId="3" xfId="87" applyFont="1" applyBorder="1" applyAlignment="1">
      <alignment horizontal="center" vertical="center"/>
    </xf>
    <xf numFmtId="0" fontId="31" fillId="0" borderId="3" xfId="87" applyBorder="1" applyAlignment="1">
      <alignment horizontal="center" vertical="center"/>
    </xf>
    <xf numFmtId="0" fontId="28" fillId="0" borderId="3" xfId="87" applyFont="1" applyBorder="1" applyAlignment="1">
      <alignment horizontal="center" vertical="center"/>
    </xf>
    <xf numFmtId="182" fontId="4" fillId="0" borderId="208" xfId="0" applyNumberFormat="1" applyFont="1" applyBorder="1">
      <alignment vertical="center"/>
    </xf>
    <xf numFmtId="182" fontId="4" fillId="0" borderId="5" xfId="0" applyNumberFormat="1" applyFont="1" applyBorder="1">
      <alignment vertical="center"/>
    </xf>
    <xf numFmtId="182" fontId="4" fillId="0" borderId="208" xfId="0" applyNumberFormat="1" applyFont="1" applyBorder="1" applyAlignment="1">
      <alignment vertical="center"/>
    </xf>
    <xf numFmtId="182" fontId="30" fillId="0" borderId="5" xfId="0" applyNumberFormat="1" applyFont="1" applyBorder="1" applyAlignment="1">
      <alignment vertical="center" shrinkToFit="1"/>
    </xf>
    <xf numFmtId="182" fontId="115" fillId="50" borderId="6" xfId="0" applyNumberFormat="1" applyFont="1" applyFill="1" applyBorder="1">
      <alignment vertical="center"/>
    </xf>
    <xf numFmtId="182" fontId="4" fillId="0" borderId="7" xfId="0" applyNumberFormat="1" applyFont="1" applyBorder="1">
      <alignment vertical="center"/>
    </xf>
    <xf numFmtId="182" fontId="4" fillId="0" borderId="6" xfId="0" applyNumberFormat="1" applyFont="1" applyBorder="1">
      <alignment vertical="center"/>
    </xf>
    <xf numFmtId="182" fontId="4" fillId="0" borderId="6" xfId="0" applyNumberFormat="1" applyFont="1" applyBorder="1" applyAlignment="1">
      <alignment vertical="center" shrinkToFit="1"/>
    </xf>
    <xf numFmtId="176" fontId="28" fillId="0" borderId="294" xfId="87" quotePrefix="1" applyNumberFormat="1" applyFont="1" applyBorder="1" applyAlignment="1">
      <alignment horizontal="right" vertical="center" shrinkToFit="1"/>
    </xf>
    <xf numFmtId="176" fontId="28" fillId="0" borderId="295" xfId="87" quotePrefix="1" applyNumberFormat="1" applyFont="1" applyBorder="1" applyAlignment="1">
      <alignment horizontal="right" vertical="center" shrinkToFit="1"/>
    </xf>
    <xf numFmtId="0" fontId="54" fillId="0" borderId="0" xfId="87" applyFont="1" applyFill="1" applyBorder="1" applyAlignment="1">
      <alignment horizontal="right" vertical="center" shrinkToFit="1"/>
    </xf>
    <xf numFmtId="1" fontId="99" fillId="0" borderId="192" xfId="0" applyNumberFormat="1" applyFont="1" applyBorder="1" applyAlignment="1">
      <alignment horizontal="right" vertical="center"/>
    </xf>
    <xf numFmtId="9" fontId="88" fillId="0" borderId="7" xfId="92" applyNumberFormat="1" applyFont="1" applyBorder="1">
      <alignment vertical="center"/>
    </xf>
    <xf numFmtId="176" fontId="31" fillId="0" borderId="20" xfId="87" applyNumberFormat="1" applyFont="1" applyBorder="1">
      <alignment vertical="center"/>
    </xf>
    <xf numFmtId="176" fontId="31" fillId="0" borderId="154" xfId="87" applyNumberFormat="1" applyFont="1" applyBorder="1">
      <alignment vertical="center"/>
    </xf>
    <xf numFmtId="0" fontId="57" fillId="0" borderId="0" xfId="93" applyFont="1" applyFill="1" applyBorder="1" applyAlignment="1">
      <alignment vertical="center" wrapText="1"/>
    </xf>
    <xf numFmtId="0" fontId="57" fillId="0" borderId="0" xfId="93" applyFont="1" applyFill="1" applyBorder="1" applyAlignment="1">
      <alignment vertical="center"/>
    </xf>
    <xf numFmtId="0" fontId="0" fillId="0" borderId="0" xfId="0" applyAlignment="1">
      <alignment horizontal="left" vertical="center"/>
    </xf>
    <xf numFmtId="0" fontId="99" fillId="0" borderId="0" xfId="0" applyFont="1" applyAlignment="1">
      <alignment horizontal="left" vertical="center"/>
    </xf>
    <xf numFmtId="0" fontId="31" fillId="0" borderId="0" xfId="87" applyFont="1" applyAlignment="1"/>
    <xf numFmtId="0" fontId="53" fillId="41" borderId="110" xfId="87" applyFont="1" applyFill="1" applyBorder="1" applyAlignment="1">
      <alignment horizontal="left" vertical="center"/>
    </xf>
    <xf numFmtId="0" fontId="53" fillId="41" borderId="106" xfId="87" applyFont="1" applyFill="1" applyBorder="1" applyAlignment="1">
      <alignment horizontal="left" vertical="center"/>
    </xf>
    <xf numFmtId="0" fontId="73" fillId="0" borderId="0" xfId="94" applyFont="1">
      <alignment vertical="center"/>
    </xf>
    <xf numFmtId="0" fontId="74" fillId="0" borderId="0" xfId="87" applyFont="1" applyAlignment="1">
      <alignment horizontal="center" vertical="center"/>
    </xf>
    <xf numFmtId="0" fontId="75" fillId="0" borderId="0" xfId="94" applyFont="1" applyAlignment="1">
      <alignment horizontal="center" vertical="center" wrapText="1"/>
    </xf>
    <xf numFmtId="0" fontId="76" fillId="0" borderId="0" xfId="94" applyFont="1" applyAlignment="1">
      <alignment horizontal="left" vertical="center" wrapText="1"/>
    </xf>
    <xf numFmtId="0" fontId="76" fillId="0" borderId="0" xfId="87" applyFont="1" applyAlignment="1">
      <alignment vertical="center" wrapText="1"/>
    </xf>
    <xf numFmtId="0" fontId="73" fillId="0" borderId="0" xfId="87" applyFont="1" applyAlignment="1">
      <alignment vertical="center" wrapText="1"/>
    </xf>
    <xf numFmtId="0" fontId="73" fillId="0" borderId="0" xfId="87" applyFont="1">
      <alignment vertical="center"/>
    </xf>
    <xf numFmtId="0" fontId="32" fillId="0" borderId="0" xfId="87" applyFont="1" applyAlignment="1">
      <alignment horizontal="right" vertical="center"/>
    </xf>
    <xf numFmtId="0" fontId="78" fillId="0" borderId="301" xfId="87" applyFont="1" applyBorder="1" applyAlignment="1">
      <alignment horizontal="center" vertical="center"/>
    </xf>
    <xf numFmtId="0" fontId="78" fillId="0" borderId="257" xfId="87" applyFont="1" applyBorder="1" applyAlignment="1">
      <alignment horizontal="center" vertical="center"/>
    </xf>
    <xf numFmtId="0" fontId="78" fillId="0" borderId="304" xfId="87" applyFont="1" applyBorder="1" applyAlignment="1">
      <alignment horizontal="left" vertical="center" wrapText="1"/>
    </xf>
    <xf numFmtId="0" fontId="79" fillId="0" borderId="46" xfId="87" applyFont="1" applyBorder="1" applyAlignment="1">
      <alignment horizontal="center" vertical="center"/>
    </xf>
    <xf numFmtId="0" fontId="78" fillId="0" borderId="165" xfId="87" applyFont="1" applyBorder="1" applyAlignment="1">
      <alignment horizontal="center" vertical="center"/>
    </xf>
    <xf numFmtId="0" fontId="78" fillId="0" borderId="304" xfId="87" applyFont="1" applyBorder="1" applyAlignment="1">
      <alignment horizontal="left" vertical="center"/>
    </xf>
    <xf numFmtId="0" fontId="79" fillId="0" borderId="111" xfId="87" applyFont="1" applyBorder="1" applyAlignment="1">
      <alignment horizontal="center" vertical="center"/>
    </xf>
    <xf numFmtId="0" fontId="78" fillId="0" borderId="111" xfId="87" applyFont="1" applyBorder="1" applyAlignment="1">
      <alignment horizontal="center" vertical="center"/>
    </xf>
    <xf numFmtId="0" fontId="78" fillId="0" borderId="229" xfId="87" applyFont="1" applyBorder="1" applyAlignment="1">
      <alignment horizontal="left" vertical="center" wrapText="1"/>
    </xf>
    <xf numFmtId="0" fontId="79" fillId="0" borderId="50" xfId="87" applyFont="1" applyBorder="1" applyAlignment="1">
      <alignment horizontal="center" vertical="center"/>
    </xf>
    <xf numFmtId="0" fontId="116" fillId="0" borderId="229" xfId="94" applyFont="1" applyBorder="1" applyAlignment="1">
      <alignment horizontal="right" vertical="center" wrapText="1"/>
    </xf>
    <xf numFmtId="0" fontId="79" fillId="0" borderId="104" xfId="87" applyFont="1" applyBorder="1" applyAlignment="1">
      <alignment horizontal="center" vertical="center"/>
    </xf>
    <xf numFmtId="0" fontId="78" fillId="0" borderId="104" xfId="87" applyFont="1" applyBorder="1" applyAlignment="1">
      <alignment horizontal="center" vertical="center"/>
    </xf>
    <xf numFmtId="0" fontId="78" fillId="0" borderId="229" xfId="87" applyFont="1" applyBorder="1" applyAlignment="1">
      <alignment horizontal="center" vertical="center" wrapText="1"/>
    </xf>
    <xf numFmtId="0" fontId="78" fillId="0" borderId="229" xfId="87" applyFont="1" applyBorder="1" applyAlignment="1">
      <alignment horizontal="center" vertical="center"/>
    </xf>
    <xf numFmtId="0" fontId="79" fillId="0" borderId="17" xfId="87" applyFont="1" applyBorder="1" applyAlignment="1">
      <alignment horizontal="center" vertical="center"/>
    </xf>
    <xf numFmtId="0" fontId="32" fillId="0" borderId="306" xfId="87" applyFont="1" applyBorder="1" applyAlignment="1">
      <alignment horizontal="right" vertical="center"/>
    </xf>
    <xf numFmtId="0" fontId="79" fillId="0" borderId="197" xfId="87" applyFont="1" applyBorder="1" applyAlignment="1">
      <alignment horizontal="center" vertical="center"/>
    </xf>
    <xf numFmtId="0" fontId="78" fillId="0" borderId="197" xfId="87" applyFont="1" applyBorder="1" applyAlignment="1">
      <alignment horizontal="center" vertical="center"/>
    </xf>
    <xf numFmtId="0" fontId="79" fillId="0" borderId="107" xfId="87" applyFont="1" applyBorder="1">
      <alignment vertical="center"/>
    </xf>
    <xf numFmtId="0" fontId="78" fillId="0" borderId="107" xfId="87" applyFont="1" applyBorder="1" applyAlignment="1">
      <alignment horizontal="center" vertical="center"/>
    </xf>
    <xf numFmtId="0" fontId="78" fillId="0" borderId="229" xfId="87" applyFont="1" applyBorder="1" applyAlignment="1">
      <alignment vertical="center" wrapText="1"/>
    </xf>
    <xf numFmtId="0" fontId="79" fillId="0" borderId="33" xfId="87" applyFont="1" applyBorder="1" applyAlignment="1">
      <alignment horizontal="center" vertical="center"/>
    </xf>
    <xf numFmtId="0" fontId="78" fillId="0" borderId="229" xfId="94" applyFont="1" applyBorder="1" applyAlignment="1">
      <alignment horizontal="left" vertical="center" wrapText="1"/>
    </xf>
    <xf numFmtId="0" fontId="79" fillId="0" borderId="165" xfId="87" applyFont="1" applyBorder="1" applyAlignment="1">
      <alignment horizontal="center" vertical="center"/>
    </xf>
    <xf numFmtId="0" fontId="78" fillId="0" borderId="229" xfId="94" applyFont="1" applyBorder="1" applyAlignment="1">
      <alignment horizontal="center" vertical="center" wrapText="1"/>
    </xf>
    <xf numFmtId="0" fontId="79" fillId="0" borderId="31" xfId="87" applyFont="1" applyBorder="1" applyAlignment="1">
      <alignment horizontal="center" vertical="center"/>
    </xf>
    <xf numFmtId="0" fontId="79" fillId="0" borderId="28" xfId="87" applyFont="1" applyBorder="1" applyAlignment="1">
      <alignment horizontal="center" vertical="center"/>
    </xf>
    <xf numFmtId="0" fontId="73" fillId="0" borderId="229" xfId="87" applyFont="1" applyBorder="1">
      <alignment vertical="center"/>
    </xf>
    <xf numFmtId="0" fontId="78" fillId="0" borderId="33" xfId="87" applyFont="1" applyBorder="1" applyAlignment="1">
      <alignment horizontal="center" vertical="center"/>
    </xf>
    <xf numFmtId="0" fontId="32" fillId="0" borderId="229" xfId="87" applyFont="1" applyBorder="1" applyAlignment="1">
      <alignment horizontal="right" vertical="center"/>
    </xf>
    <xf numFmtId="0" fontId="78" fillId="0" borderId="304" xfId="94" applyFont="1" applyBorder="1" applyAlignment="1">
      <alignment horizontal="left" vertical="center" wrapText="1"/>
    </xf>
    <xf numFmtId="0" fontId="79" fillId="0" borderId="107" xfId="87" applyFont="1" applyBorder="1" applyAlignment="1">
      <alignment horizontal="center" vertical="center"/>
    </xf>
    <xf numFmtId="0" fontId="78" fillId="0" borderId="0" xfId="87" applyFont="1" applyAlignment="1">
      <alignment horizontal="left" vertical="center"/>
    </xf>
    <xf numFmtId="0" fontId="78" fillId="0" borderId="0" xfId="87" applyFont="1">
      <alignment vertical="center"/>
    </xf>
    <xf numFmtId="0" fontId="120" fillId="0" borderId="0" xfId="87" applyFont="1" applyAlignment="1">
      <alignment vertical="center" wrapText="1"/>
    </xf>
    <xf numFmtId="0" fontId="73" fillId="0" borderId="0" xfId="87" applyFont="1" applyAlignment="1">
      <alignment horizontal="center" vertical="center"/>
    </xf>
    <xf numFmtId="0" fontId="111" fillId="0" borderId="0" xfId="93" applyFont="1" applyFill="1" applyBorder="1" applyAlignment="1">
      <alignment horizontal="left"/>
    </xf>
    <xf numFmtId="0" fontId="111" fillId="0" borderId="0" xfId="93" applyFont="1" applyFill="1" applyBorder="1" applyAlignment="1">
      <alignment horizontal="left" shrinkToFit="1"/>
    </xf>
    <xf numFmtId="178" fontId="111" fillId="0" borderId="0" xfId="93" applyNumberFormat="1" applyFont="1" applyFill="1" applyBorder="1" applyAlignment="1">
      <alignment horizontal="left" shrinkToFit="1"/>
    </xf>
    <xf numFmtId="0" fontId="47" fillId="0" borderId="0" xfId="93" applyFont="1" applyFill="1" applyAlignment="1">
      <alignment horizontal="left"/>
    </xf>
    <xf numFmtId="0" fontId="111" fillId="0" borderId="0" xfId="93" applyFont="1" applyFill="1" applyAlignment="1">
      <alignment horizontal="center" wrapText="1"/>
    </xf>
    <xf numFmtId="0" fontId="111" fillId="0" borderId="0" xfId="93" applyFont="1" applyFill="1" applyAlignment="1">
      <alignment horizontal="center"/>
    </xf>
    <xf numFmtId="178" fontId="111" fillId="0" borderId="0" xfId="93" applyNumberFormat="1" applyFont="1" applyFill="1" applyAlignment="1">
      <alignment horizontal="center"/>
    </xf>
    <xf numFmtId="178" fontId="111" fillId="0" borderId="0" xfId="93" applyNumberFormat="1" applyFont="1" applyFill="1" applyBorder="1" applyAlignment="1">
      <alignment horizontal="center"/>
    </xf>
    <xf numFmtId="202" fontId="111" fillId="0" borderId="0" xfId="93" applyNumberFormat="1" applyFont="1" applyFill="1" applyAlignment="1">
      <alignment horizontal="center"/>
    </xf>
    <xf numFmtId="0" fontId="111" fillId="0" borderId="0" xfId="93" applyFont="1" applyFill="1" applyBorder="1" applyAlignment="1">
      <alignment horizontal="center"/>
    </xf>
    <xf numFmtId="0" fontId="111" fillId="0" borderId="0" xfId="93" applyFont="1" applyFill="1" applyBorder="1" applyAlignment="1">
      <alignment horizontal="right"/>
    </xf>
    <xf numFmtId="0" fontId="111" fillId="0" borderId="0" xfId="93" applyFont="1" applyFill="1" applyAlignment="1"/>
    <xf numFmtId="0" fontId="71" fillId="48" borderId="189" xfId="87" applyFont="1" applyFill="1" applyBorder="1" applyAlignment="1">
      <alignment horizontal="center" vertical="center"/>
    </xf>
    <xf numFmtId="0" fontId="71" fillId="48" borderId="190" xfId="87" applyFont="1" applyFill="1" applyBorder="1" applyAlignment="1">
      <alignment horizontal="center" vertical="center"/>
    </xf>
    <xf numFmtId="0" fontId="71" fillId="48" borderId="191" xfId="87" applyFont="1" applyFill="1" applyBorder="1" applyAlignment="1">
      <alignment horizontal="center" vertical="center"/>
    </xf>
    <xf numFmtId="0" fontId="28" fillId="0" borderId="189" xfId="87" applyFont="1" applyBorder="1" applyAlignment="1">
      <alignment vertical="center" wrapText="1"/>
    </xf>
    <xf numFmtId="0" fontId="28" fillId="0" borderId="190" xfId="87" applyFont="1" applyBorder="1" applyAlignment="1">
      <alignment vertical="center" wrapText="1"/>
    </xf>
    <xf numFmtId="0" fontId="28" fillId="0" borderId="191" xfId="87" applyFont="1" applyBorder="1" applyAlignment="1">
      <alignment vertical="center" wrapText="1"/>
    </xf>
    <xf numFmtId="0" fontId="70" fillId="47" borderId="0" xfId="87" applyFont="1" applyFill="1" applyAlignment="1">
      <alignment horizontal="left" vertical="center"/>
    </xf>
    <xf numFmtId="0" fontId="70" fillId="0" borderId="0" xfId="87" applyFont="1" applyAlignment="1">
      <alignment horizontal="left" vertical="center"/>
    </xf>
    <xf numFmtId="0" fontId="31" fillId="47" borderId="0" xfId="87" applyFont="1" applyFill="1" applyAlignment="1">
      <alignment horizontal="left" vertical="center" wrapText="1"/>
    </xf>
    <xf numFmtId="0" fontId="31" fillId="39" borderId="78" xfId="87" applyFont="1" applyFill="1" applyBorder="1" applyAlignment="1">
      <alignment horizontal="center" vertical="center"/>
    </xf>
    <xf numFmtId="0" fontId="31" fillId="39" borderId="96" xfId="87" applyFont="1" applyFill="1" applyBorder="1" applyAlignment="1">
      <alignment horizontal="center" vertical="center"/>
    </xf>
    <xf numFmtId="0" fontId="52" fillId="34" borderId="241" xfId="87" applyFont="1" applyFill="1" applyBorder="1" applyAlignment="1" applyProtection="1">
      <alignment horizontal="center" vertical="center" shrinkToFit="1"/>
      <protection locked="0"/>
    </xf>
    <xf numFmtId="0" fontId="52" fillId="34" borderId="242" xfId="87" applyFont="1" applyFill="1" applyBorder="1" applyAlignment="1" applyProtection="1">
      <alignment horizontal="center" vertical="center" shrinkToFit="1"/>
      <protection locked="0"/>
    </xf>
    <xf numFmtId="0" fontId="52" fillId="34" borderId="243" xfId="87" applyFont="1" applyFill="1" applyBorder="1" applyAlignment="1" applyProtection="1">
      <alignment horizontal="center" vertical="center" shrinkToFit="1"/>
      <protection locked="0"/>
    </xf>
    <xf numFmtId="0" fontId="31" fillId="33" borderId="211" xfId="87" applyFont="1" applyFill="1" applyBorder="1" applyAlignment="1">
      <alignment horizontal="center" vertical="center"/>
    </xf>
    <xf numFmtId="0" fontId="52" fillId="34" borderId="211" xfId="87" applyFont="1" applyFill="1" applyBorder="1" applyAlignment="1">
      <alignment horizontal="center" vertical="center" shrinkToFit="1"/>
    </xf>
    <xf numFmtId="0" fontId="31" fillId="0" borderId="0" xfId="87" applyFont="1" applyFill="1" applyBorder="1" applyAlignment="1">
      <alignment horizontal="center" vertical="center"/>
    </xf>
    <xf numFmtId="0" fontId="52" fillId="0" borderId="0" xfId="87" applyFont="1" applyFill="1" applyBorder="1" applyAlignment="1">
      <alignment horizontal="center" vertical="center" shrinkToFit="1"/>
    </xf>
    <xf numFmtId="0" fontId="52" fillId="50" borderId="211" xfId="87" applyFont="1" applyFill="1" applyBorder="1" applyAlignment="1">
      <alignment horizontal="center" vertical="center" shrinkToFit="1"/>
    </xf>
    <xf numFmtId="0" fontId="55" fillId="34" borderId="100" xfId="87" applyFont="1" applyFill="1" applyBorder="1" applyAlignment="1" applyProtection="1">
      <alignment horizontal="left" vertical="center"/>
      <protection locked="0"/>
    </xf>
    <xf numFmtId="0" fontId="55" fillId="34" borderId="162" xfId="87" applyFont="1" applyFill="1" applyBorder="1" applyAlignment="1" applyProtection="1">
      <alignment horizontal="left" vertical="center"/>
      <protection locked="0"/>
    </xf>
    <xf numFmtId="0" fontId="55" fillId="34" borderId="160" xfId="87" applyFont="1" applyFill="1" applyBorder="1" applyAlignment="1" applyProtection="1">
      <alignment horizontal="left" vertical="center"/>
      <protection locked="0"/>
    </xf>
    <xf numFmtId="0" fontId="55" fillId="34" borderId="262" xfId="87" applyFont="1" applyFill="1" applyBorder="1" applyAlignment="1" applyProtection="1">
      <alignment horizontal="left" vertical="center"/>
      <protection locked="0"/>
    </xf>
    <xf numFmtId="0" fontId="55" fillId="34" borderId="108" xfId="87" applyFont="1" applyFill="1" applyBorder="1" applyAlignment="1" applyProtection="1">
      <alignment horizontal="left" vertical="center"/>
      <protection locked="0"/>
    </xf>
    <xf numFmtId="0" fontId="55" fillId="34" borderId="117" xfId="87" applyFont="1" applyFill="1" applyBorder="1" applyAlignment="1" applyProtection="1">
      <alignment horizontal="left" vertical="center"/>
      <protection locked="0"/>
    </xf>
    <xf numFmtId="200" fontId="55" fillId="34" borderId="17" xfId="87" applyNumberFormat="1" applyFont="1" applyFill="1" applyBorder="1" applyAlignment="1" applyProtection="1">
      <alignment horizontal="right" vertical="center"/>
      <protection locked="0"/>
    </xf>
    <xf numFmtId="200" fontId="55" fillId="34" borderId="18" xfId="87" applyNumberFormat="1" applyFont="1" applyFill="1" applyBorder="1" applyAlignment="1" applyProtection="1">
      <alignment horizontal="right" vertical="center"/>
      <protection locked="0"/>
    </xf>
    <xf numFmtId="200" fontId="55" fillId="34" borderId="109" xfId="87" applyNumberFormat="1" applyFont="1" applyFill="1" applyBorder="1" applyAlignment="1" applyProtection="1">
      <alignment horizontal="right" vertical="center"/>
      <protection locked="0"/>
    </xf>
    <xf numFmtId="200" fontId="55" fillId="34" borderId="158" xfId="87" applyNumberFormat="1" applyFont="1" applyFill="1" applyBorder="1" applyAlignment="1" applyProtection="1">
      <alignment horizontal="right" vertical="center"/>
      <protection locked="0"/>
    </xf>
    <xf numFmtId="200" fontId="55" fillId="34" borderId="159" xfId="87" applyNumberFormat="1" applyFont="1" applyFill="1" applyBorder="1" applyAlignment="1" applyProtection="1">
      <alignment horizontal="right" vertical="center"/>
      <protection locked="0"/>
    </xf>
    <xf numFmtId="200" fontId="55" fillId="34" borderId="157" xfId="87" applyNumberFormat="1" applyFont="1" applyFill="1" applyBorder="1" applyAlignment="1" applyProtection="1">
      <alignment horizontal="right" vertical="center"/>
      <protection locked="0"/>
    </xf>
    <xf numFmtId="200" fontId="55" fillId="34" borderId="161" xfId="87" applyNumberFormat="1" applyFont="1" applyFill="1" applyBorder="1" applyAlignment="1" applyProtection="1">
      <alignment horizontal="right" vertical="center"/>
      <protection locked="0"/>
    </xf>
    <xf numFmtId="200" fontId="55" fillId="34" borderId="162" xfId="87" applyNumberFormat="1" applyFont="1" applyFill="1" applyBorder="1" applyAlignment="1" applyProtection="1">
      <alignment horizontal="right" vertical="center"/>
      <protection locked="0"/>
    </xf>
    <xf numFmtId="200" fontId="55" fillId="34" borderId="102" xfId="87" applyNumberFormat="1" applyFont="1" applyFill="1" applyBorder="1" applyAlignment="1" applyProtection="1">
      <alignment horizontal="right" vertical="center"/>
      <protection locked="0"/>
    </xf>
    <xf numFmtId="0" fontId="31" fillId="39" borderId="1" xfId="87" applyFont="1" applyFill="1" applyBorder="1" applyAlignment="1">
      <alignment horizontal="center" vertical="center"/>
    </xf>
    <xf numFmtId="0" fontId="64" fillId="34" borderId="78" xfId="87" applyFont="1" applyFill="1" applyBorder="1" applyAlignment="1" applyProtection="1">
      <alignment horizontal="center" vertical="center" shrinkToFit="1"/>
      <protection locked="0"/>
    </xf>
    <xf numFmtId="0" fontId="64" fillId="34" borderId="96" xfId="87" applyFont="1" applyFill="1" applyBorder="1" applyAlignment="1" applyProtection="1">
      <alignment horizontal="center" vertical="center" shrinkToFit="1"/>
      <protection locked="0"/>
    </xf>
    <xf numFmtId="0" fontId="64" fillId="34" borderId="79" xfId="87" applyFont="1" applyFill="1" applyBorder="1" applyAlignment="1" applyProtection="1">
      <alignment horizontal="center" vertical="center" shrinkToFit="1"/>
      <protection locked="0"/>
    </xf>
    <xf numFmtId="0" fontId="53" fillId="0" borderId="163" xfId="87" applyFont="1" applyFill="1" applyBorder="1" applyAlignment="1">
      <alignment horizontal="center" vertical="center"/>
    </xf>
    <xf numFmtId="0" fontId="53" fillId="0" borderId="27" xfId="87" applyFont="1" applyFill="1" applyBorder="1" applyAlignment="1">
      <alignment horizontal="center" vertical="center"/>
    </xf>
    <xf numFmtId="0" fontId="53" fillId="0" borderId="25" xfId="87" applyFont="1" applyFill="1" applyBorder="1" applyAlignment="1">
      <alignment horizontal="center" vertical="center"/>
    </xf>
    <xf numFmtId="0" fontId="31" fillId="39" borderId="290" xfId="87" applyFill="1" applyBorder="1" applyAlignment="1">
      <alignment horizontal="center" vertical="center"/>
    </xf>
    <xf numFmtId="0" fontId="31" fillId="0" borderId="22" xfId="87" applyFont="1" applyFill="1" applyBorder="1" applyAlignment="1">
      <alignment horizontal="center" vertical="center"/>
    </xf>
    <xf numFmtId="0" fontId="66" fillId="0" borderId="22" xfId="87" applyNumberFormat="1" applyFont="1" applyFill="1" applyBorder="1" applyAlignment="1">
      <alignment horizontal="center" vertical="center"/>
    </xf>
    <xf numFmtId="0" fontId="66" fillId="51" borderId="241" xfId="87" applyFont="1" applyFill="1" applyBorder="1" applyAlignment="1">
      <alignment horizontal="center" vertical="center"/>
    </xf>
    <xf numFmtId="0" fontId="66" fillId="51" borderId="242" xfId="87" applyFont="1" applyFill="1" applyBorder="1" applyAlignment="1">
      <alignment horizontal="center" vertical="center"/>
    </xf>
    <xf numFmtId="0" fontId="66" fillId="51" borderId="243" xfId="87" applyFont="1" applyFill="1" applyBorder="1" applyAlignment="1">
      <alignment horizontal="center" vertical="center"/>
    </xf>
    <xf numFmtId="0" fontId="0" fillId="0" borderId="0" xfId="0" applyAlignment="1">
      <alignment horizontal="left" vertical="center"/>
    </xf>
    <xf numFmtId="49" fontId="0" fillId="0" borderId="193" xfId="93" applyNumberFormat="1" applyFont="1" applyFill="1" applyBorder="1" applyAlignment="1">
      <alignment horizontal="center" vertical="center"/>
    </xf>
    <xf numFmtId="49" fontId="0" fillId="0" borderId="196" xfId="93" applyNumberFormat="1" applyFont="1" applyFill="1" applyBorder="1" applyAlignment="1">
      <alignment horizontal="center" vertical="center"/>
    </xf>
    <xf numFmtId="0" fontId="99" fillId="0" borderId="0" xfId="0" applyFont="1" applyAlignment="1">
      <alignment horizontal="left" vertical="center"/>
    </xf>
    <xf numFmtId="0" fontId="95" fillId="0" borderId="0" xfId="0" applyFont="1" applyAlignment="1">
      <alignment horizontal="left" vertical="center"/>
    </xf>
    <xf numFmtId="49" fontId="63" fillId="0" borderId="193" xfId="93" applyNumberFormat="1" applyFont="1" applyFill="1" applyBorder="1" applyAlignment="1">
      <alignment horizontal="center" vertical="center"/>
    </xf>
    <xf numFmtId="49" fontId="63" fillId="0" borderId="196" xfId="93" applyNumberFormat="1" applyFont="1" applyFill="1" applyBorder="1" applyAlignment="1">
      <alignment horizontal="center" vertical="center"/>
    </xf>
    <xf numFmtId="0" fontId="99" fillId="0" borderId="0" xfId="0" applyFont="1" applyAlignment="1">
      <alignment horizontal="left" vertical="center" wrapText="1"/>
    </xf>
    <xf numFmtId="0" fontId="28" fillId="40" borderId="132" xfId="87" applyFont="1" applyFill="1" applyBorder="1" applyAlignment="1">
      <alignment horizontal="center" vertical="center"/>
    </xf>
    <xf numFmtId="0" fontId="28" fillId="40" borderId="142" xfId="87" applyFont="1" applyFill="1" applyBorder="1" applyAlignment="1">
      <alignment horizontal="center" vertical="center"/>
    </xf>
    <xf numFmtId="0" fontId="28" fillId="40" borderId="185" xfId="87" applyFont="1" applyFill="1" applyBorder="1" applyAlignment="1">
      <alignment horizontal="center" vertical="center"/>
    </xf>
    <xf numFmtId="0" fontId="31" fillId="0" borderId="15" xfId="87" applyBorder="1" applyAlignment="1">
      <alignment horizontal="center" vertical="center"/>
    </xf>
    <xf numFmtId="0" fontId="28" fillId="40" borderId="186" xfId="87" applyFont="1" applyFill="1" applyBorder="1" applyAlignment="1">
      <alignment horizontal="center" vertical="center"/>
    </xf>
    <xf numFmtId="0" fontId="31" fillId="0" borderId="187" xfId="87" applyBorder="1" applyAlignment="1">
      <alignment horizontal="center" vertical="center"/>
    </xf>
    <xf numFmtId="0" fontId="28" fillId="40" borderId="137" xfId="87" applyFont="1" applyFill="1" applyBorder="1" applyAlignment="1">
      <alignment horizontal="center" vertical="center" wrapText="1"/>
    </xf>
    <xf numFmtId="0" fontId="28" fillId="40" borderId="139" xfId="87" applyFont="1" applyFill="1" applyBorder="1" applyAlignment="1">
      <alignment horizontal="center" vertical="center" wrapText="1"/>
    </xf>
    <xf numFmtId="0" fontId="28" fillId="45" borderId="125" xfId="87" applyFont="1" applyFill="1" applyBorder="1" applyAlignment="1">
      <alignment horizontal="center" vertical="center"/>
    </xf>
    <xf numFmtId="0" fontId="57" fillId="39" borderId="1" xfId="0" applyFont="1" applyFill="1" applyBorder="1" applyAlignment="1">
      <alignment horizontal="center" vertical="center" shrinkToFit="1"/>
    </xf>
    <xf numFmtId="0" fontId="28" fillId="45" borderId="132" xfId="87" applyFont="1" applyFill="1" applyBorder="1" applyAlignment="1">
      <alignment horizontal="center" vertical="center"/>
    </xf>
    <xf numFmtId="0" fontId="28" fillId="45" borderId="142" xfId="87" applyFont="1" applyFill="1" applyBorder="1" applyAlignment="1">
      <alignment horizontal="center" vertical="center"/>
    </xf>
    <xf numFmtId="0" fontId="31" fillId="0" borderId="11" xfId="87" applyFont="1" applyBorder="1" applyAlignment="1">
      <alignment horizontal="center" vertical="center"/>
    </xf>
    <xf numFmtId="0" fontId="31" fillId="0" borderId="10" xfId="87" applyFont="1" applyBorder="1" applyAlignment="1">
      <alignment horizontal="center" vertical="center"/>
    </xf>
    <xf numFmtId="0" fontId="32" fillId="33" borderId="1" xfId="87" applyFont="1" applyFill="1" applyBorder="1" applyAlignment="1">
      <alignment horizontal="center" vertical="center"/>
    </xf>
    <xf numFmtId="212" fontId="57" fillId="39" borderId="1" xfId="0" applyNumberFormat="1" applyFont="1" applyFill="1" applyBorder="1" applyAlignment="1">
      <alignment horizontal="center" vertical="center" shrinkToFit="1"/>
    </xf>
    <xf numFmtId="0" fontId="28" fillId="45" borderId="137" xfId="87" applyFont="1" applyFill="1" applyBorder="1" applyAlignment="1">
      <alignment horizontal="center" vertical="center" wrapText="1"/>
    </xf>
    <xf numFmtId="0" fontId="28" fillId="45" borderId="144" xfId="87" applyFont="1" applyFill="1" applyBorder="1" applyAlignment="1">
      <alignment horizontal="center" vertical="center" wrapText="1"/>
    </xf>
    <xf numFmtId="212" fontId="28" fillId="46" borderId="11" xfId="87" applyNumberFormat="1" applyFont="1" applyFill="1" applyBorder="1" applyAlignment="1">
      <alignment horizontal="center" vertical="center"/>
    </xf>
    <xf numFmtId="0" fontId="28" fillId="39" borderId="137" xfId="87" applyFont="1" applyFill="1" applyBorder="1" applyAlignment="1">
      <alignment horizontal="center" vertical="center" wrapText="1"/>
    </xf>
    <xf numFmtId="0" fontId="28" fillId="39" borderId="144" xfId="87" applyFont="1" applyFill="1" applyBorder="1" applyAlignment="1">
      <alignment horizontal="center" vertical="center" wrapText="1"/>
    </xf>
    <xf numFmtId="0" fontId="28" fillId="39" borderId="132" xfId="87" applyFont="1" applyFill="1" applyBorder="1" applyAlignment="1">
      <alignment horizontal="center" vertical="center"/>
    </xf>
    <xf numFmtId="0" fontId="28" fillId="39" borderId="142" xfId="87" applyFont="1" applyFill="1" applyBorder="1" applyAlignment="1">
      <alignment horizontal="center" vertical="center"/>
    </xf>
    <xf numFmtId="0" fontId="28" fillId="39" borderId="125" xfId="87" applyFont="1" applyFill="1" applyBorder="1" applyAlignment="1">
      <alignment horizontal="center" vertical="center"/>
    </xf>
    <xf numFmtId="212" fontId="28" fillId="44" borderId="11" xfId="87" applyNumberFormat="1" applyFont="1" applyFill="1" applyBorder="1" applyAlignment="1">
      <alignment horizontal="center" vertical="center"/>
    </xf>
    <xf numFmtId="0" fontId="28" fillId="0" borderId="175" xfId="87" applyFont="1" applyBorder="1" applyAlignment="1">
      <alignment vertical="center"/>
    </xf>
    <xf numFmtId="0" fontId="28" fillId="0" borderId="97" xfId="87" applyFont="1" applyBorder="1" applyAlignment="1">
      <alignment vertical="center"/>
    </xf>
    <xf numFmtId="0" fontId="62" fillId="0" borderId="173" xfId="87" applyFont="1" applyBorder="1" applyAlignment="1">
      <alignment vertical="center"/>
    </xf>
    <xf numFmtId="0" fontId="62" fillId="0" borderId="135" xfId="87" applyFont="1" applyBorder="1" applyAlignment="1">
      <alignment vertical="center"/>
    </xf>
    <xf numFmtId="0" fontId="28" fillId="0" borderId="174" xfId="87" applyFont="1" applyBorder="1" applyAlignment="1">
      <alignment vertical="center"/>
    </xf>
    <xf numFmtId="0" fontId="28" fillId="0" borderId="96" xfId="87" applyFont="1" applyBorder="1" applyAlignment="1">
      <alignment vertical="center"/>
    </xf>
    <xf numFmtId="0" fontId="28" fillId="0" borderId="174" xfId="87" applyFont="1" applyFill="1" applyBorder="1" applyAlignment="1">
      <alignment vertical="center"/>
    </xf>
    <xf numFmtId="0" fontId="28" fillId="0" borderId="96" xfId="87" applyFont="1" applyFill="1" applyBorder="1" applyAlignment="1">
      <alignment vertical="center"/>
    </xf>
    <xf numFmtId="0" fontId="28" fillId="44" borderId="132" xfId="87" applyFont="1" applyFill="1" applyBorder="1" applyAlignment="1">
      <alignment horizontal="center" vertical="center"/>
    </xf>
    <xf numFmtId="0" fontId="28" fillId="44" borderId="142" xfId="87" applyFont="1" applyFill="1" applyBorder="1" applyAlignment="1">
      <alignment horizontal="center" vertical="center"/>
    </xf>
    <xf numFmtId="0" fontId="28" fillId="44" borderId="125" xfId="87" applyFont="1" applyFill="1" applyBorder="1" applyAlignment="1">
      <alignment horizontal="center" vertical="center"/>
    </xf>
    <xf numFmtId="0" fontId="28" fillId="44" borderId="137" xfId="87" applyFont="1" applyFill="1" applyBorder="1" applyAlignment="1">
      <alignment horizontal="center" vertical="center" wrapText="1"/>
    </xf>
    <xf numFmtId="0" fontId="28" fillId="44" borderId="144" xfId="87" applyFont="1" applyFill="1" applyBorder="1" applyAlignment="1">
      <alignment horizontal="center" vertical="center" wrapText="1"/>
    </xf>
    <xf numFmtId="0" fontId="31" fillId="43" borderId="11" xfId="93" applyFont="1" applyFill="1" applyBorder="1" applyAlignment="1">
      <alignment horizontal="center" vertical="center" wrapText="1"/>
    </xf>
    <xf numFmtId="0" fontId="31" fillId="0" borderId="44" xfId="87" applyBorder="1" applyAlignment="1">
      <alignment horizontal="center" vertical="center" wrapText="1"/>
    </xf>
    <xf numFmtId="0" fontId="31" fillId="0" borderId="10" xfId="87" applyBorder="1" applyAlignment="1">
      <alignment horizontal="center" vertical="center" wrapText="1"/>
    </xf>
    <xf numFmtId="0" fontId="31" fillId="0" borderId="11" xfId="93" applyFont="1" applyFill="1" applyBorder="1" applyAlignment="1">
      <alignment horizontal="center" vertical="center" wrapText="1"/>
    </xf>
    <xf numFmtId="0" fontId="28" fillId="0" borderId="140" xfId="87" applyFont="1" applyFill="1" applyBorder="1" applyAlignment="1">
      <alignment horizontal="center" vertical="center" wrapText="1"/>
    </xf>
    <xf numFmtId="0" fontId="28" fillId="0" borderId="142" xfId="87" applyFont="1" applyBorder="1" applyAlignment="1">
      <alignment horizontal="center" vertical="center" wrapText="1"/>
    </xf>
    <xf numFmtId="0" fontId="28" fillId="0" borderId="2" xfId="93" applyFont="1" applyFill="1" applyBorder="1" applyAlignment="1">
      <alignment horizontal="center" vertical="center" wrapText="1"/>
    </xf>
    <xf numFmtId="0" fontId="28" fillId="0" borderId="20" xfId="87" applyFont="1" applyBorder="1" applyAlignment="1">
      <alignment horizontal="center" vertical="center" wrapText="1"/>
    </xf>
    <xf numFmtId="0" fontId="28" fillId="0" borderId="3" xfId="87" applyFont="1" applyBorder="1" applyAlignment="1">
      <alignment horizontal="center" vertical="center" wrapText="1"/>
    </xf>
    <xf numFmtId="0" fontId="28" fillId="0" borderId="11" xfId="93" applyFont="1" applyFill="1" applyBorder="1" applyAlignment="1">
      <alignment horizontal="center" vertical="center" wrapText="1"/>
    </xf>
    <xf numFmtId="0" fontId="28" fillId="0" borderId="44" xfId="87" applyFont="1" applyBorder="1" applyAlignment="1">
      <alignment horizontal="center" vertical="center" wrapText="1"/>
    </xf>
    <xf numFmtId="0" fontId="28" fillId="0" borderId="10" xfId="87" applyFont="1" applyBorder="1" applyAlignment="1">
      <alignment horizontal="center" vertical="center" wrapText="1"/>
    </xf>
    <xf numFmtId="49" fontId="28" fillId="0" borderId="132" xfId="93" applyNumberFormat="1" applyFont="1" applyFill="1" applyBorder="1" applyAlignment="1">
      <alignment horizontal="center" vertical="center" wrapText="1"/>
    </xf>
    <xf numFmtId="49" fontId="28" fillId="0" borderId="138" xfId="93" applyNumberFormat="1" applyFont="1" applyFill="1" applyBorder="1" applyAlignment="1">
      <alignment horizontal="center" vertical="center" wrapText="1"/>
    </xf>
    <xf numFmtId="49" fontId="28" fillId="0" borderId="133" xfId="93" applyNumberFormat="1" applyFont="1" applyFill="1" applyBorder="1" applyAlignment="1">
      <alignment horizontal="center" vertical="center"/>
    </xf>
    <xf numFmtId="0" fontId="28" fillId="0" borderId="10" xfId="87" applyFont="1" applyBorder="1" applyAlignment="1">
      <alignment horizontal="center" vertical="center"/>
    </xf>
    <xf numFmtId="0" fontId="28" fillId="0" borderId="142" xfId="87" applyFont="1" applyFill="1" applyBorder="1" applyAlignment="1">
      <alignment horizontal="center" vertical="center" wrapText="1"/>
    </xf>
    <xf numFmtId="0" fontId="28" fillId="0" borderId="44" xfId="87" applyFont="1" applyFill="1" applyBorder="1" applyAlignment="1">
      <alignment horizontal="center" vertical="center" wrapText="1"/>
    </xf>
    <xf numFmtId="0" fontId="28" fillId="0" borderId="10" xfId="87" applyFont="1" applyFill="1" applyBorder="1" applyAlignment="1">
      <alignment horizontal="center" vertical="center" wrapText="1"/>
    </xf>
    <xf numFmtId="0" fontId="31" fillId="0" borderId="44" xfId="93" applyFont="1" applyFill="1" applyBorder="1" applyAlignment="1">
      <alignment horizontal="center" vertical="center" wrapText="1"/>
    </xf>
    <xf numFmtId="49" fontId="28" fillId="0" borderId="10" xfId="93" applyNumberFormat="1" applyFont="1" applyFill="1" applyBorder="1" applyAlignment="1">
      <alignment horizontal="center" vertical="center"/>
    </xf>
    <xf numFmtId="0" fontId="55" fillId="0" borderId="11" xfId="87" applyFont="1" applyBorder="1" applyAlignment="1">
      <alignment horizontal="center" vertical="center" wrapText="1"/>
    </xf>
    <xf numFmtId="0" fontId="55" fillId="0" borderId="44" xfId="87" applyFont="1" applyBorder="1" applyAlignment="1">
      <alignment horizontal="center" vertical="center" wrapText="1"/>
    </xf>
    <xf numFmtId="0" fontId="55" fillId="0" borderId="10" xfId="87" applyFont="1" applyBorder="1" applyAlignment="1">
      <alignment horizontal="center" vertical="center" wrapText="1"/>
    </xf>
    <xf numFmtId="0" fontId="28" fillId="0" borderId="137" xfId="93" applyFont="1" applyBorder="1" applyAlignment="1">
      <alignment horizontal="center" vertical="center"/>
    </xf>
    <xf numFmtId="0" fontId="28" fillId="0" borderId="298" xfId="93" applyFont="1" applyBorder="1" applyAlignment="1">
      <alignment horizontal="center" vertical="center"/>
    </xf>
    <xf numFmtId="0" fontId="28" fillId="0" borderId="299" xfId="93" applyFont="1" applyBorder="1" applyAlignment="1">
      <alignment horizontal="center" vertical="center"/>
    </xf>
    <xf numFmtId="0" fontId="28" fillId="0" borderId="134" xfId="87" applyFont="1" applyFill="1" applyBorder="1" applyAlignment="1">
      <alignment horizontal="center" vertical="center"/>
    </xf>
    <xf numFmtId="0" fontId="31" fillId="0" borderId="136" xfId="87" applyBorder="1" applyAlignment="1">
      <alignment horizontal="center" vertical="center"/>
    </xf>
    <xf numFmtId="0" fontId="31" fillId="0" borderId="11" xfId="87" applyBorder="1" applyAlignment="1">
      <alignment horizontal="center" vertical="center" wrapText="1"/>
    </xf>
    <xf numFmtId="0" fontId="28" fillId="0" borderId="141" xfId="87" applyFont="1" applyFill="1" applyBorder="1" applyAlignment="1">
      <alignment horizontal="center" vertical="center" wrapText="1"/>
    </xf>
    <xf numFmtId="0" fontId="28" fillId="0" borderId="143" xfId="87" applyFont="1" applyBorder="1" applyAlignment="1">
      <alignment horizontal="center" vertical="center" wrapText="1"/>
    </xf>
    <xf numFmtId="0" fontId="28" fillId="0" borderId="145" xfId="87" applyFont="1" applyBorder="1" applyAlignment="1">
      <alignment horizontal="center" vertical="center" wrapText="1"/>
    </xf>
    <xf numFmtId="0" fontId="28" fillId="0" borderId="137" xfId="93" applyFont="1" applyFill="1" applyBorder="1" applyAlignment="1">
      <alignment horizontal="center" vertical="center"/>
    </xf>
    <xf numFmtId="0" fontId="28" fillId="0" borderId="139" xfId="87" applyFont="1" applyBorder="1" applyAlignment="1">
      <alignment horizontal="center" vertical="center"/>
    </xf>
    <xf numFmtId="0" fontId="28" fillId="0" borderId="144" xfId="87" applyFont="1" applyBorder="1" applyAlignment="1">
      <alignment horizontal="center" vertical="center"/>
    </xf>
    <xf numFmtId="0" fontId="32" fillId="0" borderId="11" xfId="87" applyFont="1" applyBorder="1" applyAlignment="1">
      <alignment horizontal="center" vertical="center" wrapText="1"/>
    </xf>
    <xf numFmtId="0" fontId="32" fillId="0" borderId="44" xfId="87" applyFont="1" applyBorder="1" applyAlignment="1">
      <alignment horizontal="center" vertical="center" wrapText="1"/>
    </xf>
    <xf numFmtId="0" fontId="32" fillId="0" borderId="10" xfId="87" applyFont="1" applyBorder="1" applyAlignment="1">
      <alignment horizontal="center" vertical="center" wrapText="1"/>
    </xf>
    <xf numFmtId="0" fontId="31" fillId="0" borderId="97" xfId="87" applyBorder="1" applyAlignment="1">
      <alignment horizontal="left" wrapText="1"/>
    </xf>
    <xf numFmtId="0" fontId="28" fillId="0" borderId="139" xfId="87" applyFont="1" applyBorder="1" applyAlignment="1">
      <alignment vertical="center"/>
    </xf>
    <xf numFmtId="0" fontId="28" fillId="0" borderId="144" xfId="87" applyFont="1" applyBorder="1" applyAlignment="1">
      <alignment vertical="center"/>
    </xf>
    <xf numFmtId="0" fontId="31" fillId="0" borderId="2" xfId="93" applyFont="1" applyFill="1" applyBorder="1" applyAlignment="1">
      <alignment horizontal="center" vertical="center" wrapText="1"/>
    </xf>
    <xf numFmtId="0" fontId="31" fillId="0" borderId="20" xfId="87" applyFont="1" applyBorder="1" applyAlignment="1">
      <alignment horizontal="center" vertical="center" wrapText="1"/>
    </xf>
    <xf numFmtId="0" fontId="31" fillId="0" borderId="3" xfId="87" applyFont="1" applyBorder="1" applyAlignment="1">
      <alignment horizontal="center" vertical="center" wrapText="1"/>
    </xf>
    <xf numFmtId="0" fontId="55" fillId="0" borderId="4" xfId="87" applyFont="1" applyFill="1" applyBorder="1" applyAlignment="1">
      <alignment horizontal="center" vertical="center" wrapText="1"/>
    </xf>
    <xf numFmtId="0" fontId="55" fillId="0" borderId="73" xfId="87" applyFont="1" applyBorder="1" applyAlignment="1">
      <alignment horizontal="center" vertical="center" wrapText="1"/>
    </xf>
    <xf numFmtId="0" fontId="55" fillId="0" borderId="5" xfId="87" applyFont="1" applyBorder="1" applyAlignment="1">
      <alignment horizontal="center" vertical="center" wrapText="1"/>
    </xf>
    <xf numFmtId="0" fontId="49" fillId="0" borderId="12" xfId="90" applyFill="1" applyBorder="1" applyAlignment="1" applyProtection="1">
      <alignment horizontal="left" vertical="center" wrapText="1"/>
      <protection locked="0"/>
    </xf>
    <xf numFmtId="0" fontId="49" fillId="0" borderId="13" xfId="90" applyFill="1" applyBorder="1" applyAlignment="1" applyProtection="1">
      <alignment horizontal="left" vertical="center"/>
      <protection locked="0"/>
    </xf>
    <xf numFmtId="0" fontId="49" fillId="0" borderId="14" xfId="90" applyFill="1" applyBorder="1" applyAlignment="1" applyProtection="1">
      <alignment horizontal="left" vertical="center"/>
      <protection locked="0"/>
    </xf>
    <xf numFmtId="0" fontId="49" fillId="0" borderId="16" xfId="90" applyFill="1" applyBorder="1" applyAlignment="1" applyProtection="1">
      <alignment horizontal="left" vertical="center"/>
      <protection locked="0"/>
    </xf>
    <xf numFmtId="0" fontId="49" fillId="0" borderId="22" xfId="90" applyFill="1" applyBorder="1" applyAlignment="1" applyProtection="1">
      <alignment horizontal="left" vertical="center"/>
      <protection locked="0"/>
    </xf>
    <xf numFmtId="0" fontId="49" fillId="0" borderId="23" xfId="90" applyFill="1" applyBorder="1" applyAlignment="1" applyProtection="1">
      <alignment horizontal="left" vertical="center"/>
      <protection locked="0"/>
    </xf>
    <xf numFmtId="189" fontId="7" fillId="0" borderId="12" xfId="92" applyNumberFormat="1" applyFont="1" applyFill="1" applyBorder="1" applyAlignment="1">
      <alignment horizontal="right" vertical="center" shrinkToFit="1"/>
    </xf>
    <xf numFmtId="189" fontId="7" fillId="0" borderId="13" xfId="92" applyNumberFormat="1" applyFont="1" applyFill="1" applyBorder="1" applyAlignment="1">
      <alignment horizontal="right" vertical="center" shrinkToFit="1"/>
    </xf>
    <xf numFmtId="189" fontId="7" fillId="0" borderId="14" xfId="92" applyNumberFormat="1" applyFont="1" applyFill="1" applyBorder="1" applyAlignment="1">
      <alignment horizontal="right" vertical="center" shrinkToFit="1"/>
    </xf>
    <xf numFmtId="189" fontId="7" fillId="0" borderId="16" xfId="92" applyNumberFormat="1" applyFont="1" applyFill="1" applyBorder="1" applyAlignment="1">
      <alignment horizontal="right" vertical="center" shrinkToFit="1"/>
    </xf>
    <xf numFmtId="189" fontId="7" fillId="0" borderId="22" xfId="92" applyNumberFormat="1" applyFont="1" applyFill="1" applyBorder="1" applyAlignment="1">
      <alignment horizontal="right" vertical="center" shrinkToFit="1"/>
    </xf>
    <xf numFmtId="189" fontId="7" fillId="0" borderId="23" xfId="92" applyNumberFormat="1" applyFont="1" applyFill="1" applyBorder="1" applyAlignment="1">
      <alignment horizontal="right" vertical="center" shrinkToFit="1"/>
    </xf>
    <xf numFmtId="0" fontId="7" fillId="42" borderId="12" xfId="1" applyFill="1" applyBorder="1" applyAlignment="1">
      <alignment horizontal="right" vertical="center" shrinkToFit="1"/>
    </xf>
    <xf numFmtId="0" fontId="7" fillId="42" borderId="14" xfId="1" applyFill="1" applyBorder="1" applyAlignment="1">
      <alignment horizontal="right" vertical="center" shrinkToFit="1"/>
    </xf>
    <xf numFmtId="0" fontId="7" fillId="42" borderId="16" xfId="1" applyFill="1" applyBorder="1" applyAlignment="1">
      <alignment horizontal="right" vertical="center" shrinkToFit="1"/>
    </xf>
    <xf numFmtId="0" fontId="7" fillId="42" borderId="23" xfId="1" applyFill="1" applyBorder="1" applyAlignment="1">
      <alignment horizontal="right" vertical="center" shrinkToFit="1"/>
    </xf>
    <xf numFmtId="0" fontId="49" fillId="0" borderId="12" xfId="90" applyFill="1" applyBorder="1" applyAlignment="1" applyProtection="1">
      <alignment horizontal="left" vertical="center"/>
      <protection locked="0"/>
    </xf>
    <xf numFmtId="0" fontId="7" fillId="35" borderId="12" xfId="1" applyFill="1" applyBorder="1" applyAlignment="1">
      <alignment horizontal="right" vertical="center" shrinkToFit="1"/>
    </xf>
    <xf numFmtId="0" fontId="7" fillId="35" borderId="14" xfId="1" applyFill="1" applyBorder="1" applyAlignment="1">
      <alignment horizontal="right" vertical="center" shrinkToFit="1"/>
    </xf>
    <xf numFmtId="0" fontId="7" fillId="35" borderId="15" xfId="1" applyFill="1" applyBorder="1" applyAlignment="1">
      <alignment horizontal="right" vertical="center" shrinkToFit="1"/>
    </xf>
    <xf numFmtId="0" fontId="7" fillId="35" borderId="43" xfId="1" applyFill="1" applyBorder="1" applyAlignment="1">
      <alignment horizontal="right" vertical="center" shrinkToFit="1"/>
    </xf>
    <xf numFmtId="0" fontId="7" fillId="36" borderId="12" xfId="1" applyFill="1" applyBorder="1" applyAlignment="1">
      <alignment horizontal="right" vertical="center" shrinkToFit="1"/>
    </xf>
    <xf numFmtId="0" fontId="7" fillId="36" borderId="14" xfId="1" applyFill="1" applyBorder="1" applyAlignment="1">
      <alignment horizontal="right" vertical="center" shrinkToFit="1"/>
    </xf>
    <xf numFmtId="0" fontId="7" fillId="36" borderId="16" xfId="1" applyFill="1" applyBorder="1" applyAlignment="1">
      <alignment horizontal="right" vertical="center" shrinkToFit="1"/>
    </xf>
    <xf numFmtId="0" fontId="7" fillId="36" borderId="23" xfId="1" applyFill="1" applyBorder="1" applyAlignment="1">
      <alignment horizontal="right" vertical="center" shrinkToFit="1"/>
    </xf>
    <xf numFmtId="0" fontId="7" fillId="0" borderId="0" xfId="1" applyBorder="1" applyAlignment="1">
      <alignment horizontal="center" vertical="center"/>
    </xf>
    <xf numFmtId="0" fontId="49" fillId="35" borderId="12" xfId="90" applyFill="1" applyBorder="1" applyAlignment="1" applyProtection="1">
      <alignment horizontal="left" vertical="center"/>
      <protection locked="0"/>
    </xf>
    <xf numFmtId="0" fontId="49" fillId="35" borderId="13" xfId="90" applyFill="1" applyBorder="1" applyAlignment="1" applyProtection="1">
      <alignment horizontal="left" vertical="center"/>
      <protection locked="0"/>
    </xf>
    <xf numFmtId="0" fontId="49" fillId="35" borderId="14" xfId="90" applyFill="1" applyBorder="1" applyAlignment="1" applyProtection="1">
      <alignment horizontal="left" vertical="center"/>
      <protection locked="0"/>
    </xf>
    <xf numFmtId="0" fontId="49" fillId="35" borderId="15" xfId="90" applyFill="1" applyBorder="1" applyAlignment="1" applyProtection="1">
      <alignment horizontal="left" vertical="center"/>
      <protection locked="0"/>
    </xf>
    <xf numFmtId="0" fontId="49" fillId="35" borderId="22" xfId="90" applyFill="1" applyBorder="1" applyAlignment="1" applyProtection="1">
      <alignment horizontal="left" vertical="center"/>
      <protection locked="0"/>
    </xf>
    <xf numFmtId="0" fontId="49" fillId="35" borderId="23" xfId="90" applyFill="1" applyBorder="1" applyAlignment="1" applyProtection="1">
      <alignment horizontal="left" vertical="center"/>
      <protection locked="0"/>
    </xf>
    <xf numFmtId="176" fontId="7" fillId="0" borderId="12" xfId="92" applyNumberFormat="1" applyFont="1" applyFill="1" applyBorder="1" applyAlignment="1">
      <alignment horizontal="right" vertical="center" shrinkToFit="1"/>
    </xf>
    <xf numFmtId="176" fontId="7" fillId="0" borderId="13" xfId="92" applyNumberFormat="1" applyFont="1" applyFill="1" applyBorder="1" applyAlignment="1">
      <alignment horizontal="right" vertical="center" shrinkToFit="1"/>
    </xf>
    <xf numFmtId="176" fontId="7" fillId="0" borderId="14" xfId="92" applyNumberFormat="1" applyFont="1" applyFill="1" applyBorder="1" applyAlignment="1">
      <alignment horizontal="right" vertical="center" shrinkToFit="1"/>
    </xf>
    <xf numFmtId="176" fontId="7" fillId="0" borderId="15" xfId="92" applyNumberFormat="1" applyFont="1" applyFill="1" applyBorder="1" applyAlignment="1">
      <alignment horizontal="right" vertical="center" shrinkToFit="1"/>
    </xf>
    <xf numFmtId="176" fontId="7" fillId="0" borderId="0" xfId="92" applyNumberFormat="1" applyFont="1" applyFill="1" applyBorder="1" applyAlignment="1">
      <alignment horizontal="right" vertical="center" shrinkToFit="1"/>
    </xf>
    <xf numFmtId="176" fontId="7" fillId="0" borderId="43" xfId="92" applyNumberFormat="1" applyFont="1" applyFill="1" applyBorder="1" applyAlignment="1">
      <alignment horizontal="right" vertical="center" shrinkToFit="1"/>
    </xf>
    <xf numFmtId="201" fontId="7" fillId="0" borderId="57" xfId="1" applyNumberFormat="1" applyFill="1" applyBorder="1" applyAlignment="1">
      <alignment horizontal="right" vertical="center" shrinkToFit="1"/>
    </xf>
    <xf numFmtId="201" fontId="7" fillId="0" borderId="13" xfId="1" applyNumberFormat="1" applyFill="1" applyBorder="1" applyAlignment="1">
      <alignment horizontal="right" vertical="center" shrinkToFit="1"/>
    </xf>
    <xf numFmtId="201" fontId="7" fillId="0" borderId="14" xfId="1" applyNumberFormat="1" applyFill="1" applyBorder="1" applyAlignment="1">
      <alignment horizontal="right" vertical="center" shrinkToFit="1"/>
    </xf>
    <xf numFmtId="201" fontId="7" fillId="0" borderId="59" xfId="1" applyNumberFormat="1" applyFill="1" applyBorder="1" applyAlignment="1">
      <alignment horizontal="right" vertical="center" shrinkToFit="1"/>
    </xf>
    <xf numFmtId="201" fontId="7" fillId="0" borderId="0" xfId="1" applyNumberFormat="1" applyFill="1" applyBorder="1" applyAlignment="1">
      <alignment horizontal="right" vertical="center" shrinkToFit="1"/>
    </xf>
    <xf numFmtId="201" fontId="7" fillId="0" borderId="43" xfId="1" applyNumberFormat="1" applyFill="1" applyBorder="1" applyAlignment="1">
      <alignment horizontal="right" vertical="center" shrinkToFit="1"/>
    </xf>
    <xf numFmtId="176" fontId="7" fillId="36" borderId="12" xfId="92" applyNumberFormat="1" applyFont="1" applyFill="1" applyBorder="1" applyAlignment="1">
      <alignment horizontal="right" vertical="center" shrinkToFit="1"/>
    </xf>
    <xf numFmtId="176" fontId="7" fillId="36" borderId="13" xfId="92" applyNumberFormat="1" applyFont="1" applyFill="1" applyBorder="1" applyAlignment="1">
      <alignment horizontal="right" vertical="center" shrinkToFit="1"/>
    </xf>
    <xf numFmtId="176" fontId="7" fillId="36" borderId="58" xfId="92" applyNumberFormat="1" applyFont="1" applyFill="1" applyBorder="1" applyAlignment="1">
      <alignment horizontal="right" vertical="center" shrinkToFit="1"/>
    </xf>
    <xf numFmtId="176" fontId="7" fillId="36" borderId="15" xfId="92" applyNumberFormat="1" applyFont="1" applyFill="1" applyBorder="1" applyAlignment="1">
      <alignment horizontal="right" vertical="center" shrinkToFit="1"/>
    </xf>
    <xf numFmtId="176" fontId="7" fillId="36" borderId="0" xfId="92" applyNumberFormat="1" applyFont="1" applyFill="1" applyBorder="1" applyAlignment="1">
      <alignment horizontal="right" vertical="center" shrinkToFit="1"/>
    </xf>
    <xf numFmtId="176" fontId="7" fillId="36" borderId="60" xfId="92" applyNumberFormat="1" applyFont="1" applyFill="1" applyBorder="1" applyAlignment="1">
      <alignment horizontal="right" vertical="center" shrinkToFit="1"/>
    </xf>
    <xf numFmtId="0" fontId="7" fillId="35" borderId="13" xfId="1" applyFill="1" applyBorder="1" applyAlignment="1">
      <alignment horizontal="right" vertical="center" shrinkToFit="1"/>
    </xf>
    <xf numFmtId="0" fontId="7" fillId="35" borderId="0" xfId="1" applyFill="1" applyBorder="1" applyAlignment="1">
      <alignment horizontal="right" vertical="center" shrinkToFit="1"/>
    </xf>
    <xf numFmtId="189" fontId="7" fillId="0" borderId="12" xfId="1" applyNumberFormat="1" applyFill="1" applyBorder="1" applyAlignment="1">
      <alignment horizontal="right" vertical="center" shrinkToFit="1"/>
    </xf>
    <xf numFmtId="189" fontId="7" fillId="0" borderId="13" xfId="1" applyNumberFormat="1" applyFill="1" applyBorder="1" applyAlignment="1">
      <alignment horizontal="right" vertical="center" shrinkToFit="1"/>
    </xf>
    <xf numFmtId="189" fontId="7" fillId="0" borderId="16" xfId="1" applyNumberFormat="1" applyFill="1" applyBorder="1" applyAlignment="1">
      <alignment horizontal="right" vertical="center" shrinkToFit="1"/>
    </xf>
    <xf numFmtId="189" fontId="7" fillId="0" borderId="22" xfId="1" applyNumberFormat="1" applyFill="1" applyBorder="1" applyAlignment="1">
      <alignment horizontal="right" vertical="center" shrinkToFit="1"/>
    </xf>
    <xf numFmtId="189" fontId="7" fillId="0" borderId="57" xfId="1" applyNumberFormat="1" applyFill="1" applyBorder="1" applyAlignment="1">
      <alignment horizontal="right" vertical="center" shrinkToFit="1"/>
    </xf>
    <xf numFmtId="189" fontId="7" fillId="0" borderId="14" xfId="1" applyNumberFormat="1" applyFill="1" applyBorder="1" applyAlignment="1">
      <alignment horizontal="right" vertical="center" shrinkToFit="1"/>
    </xf>
    <xf numFmtId="189" fontId="7" fillId="0" borderId="61" xfId="1" applyNumberFormat="1" applyFill="1" applyBorder="1" applyAlignment="1">
      <alignment horizontal="right" vertical="center" shrinkToFit="1"/>
    </xf>
    <xf numFmtId="189" fontId="7" fillId="0" borderId="23" xfId="1" applyNumberFormat="1" applyFill="1" applyBorder="1" applyAlignment="1">
      <alignment horizontal="right" vertical="center" shrinkToFit="1"/>
    </xf>
    <xf numFmtId="176" fontId="7" fillId="0" borderId="58" xfId="92" applyNumberFormat="1" applyFont="1" applyFill="1" applyBorder="1" applyAlignment="1">
      <alignment horizontal="right" vertical="center" shrinkToFit="1"/>
    </xf>
    <xf numFmtId="176" fontId="7" fillId="0" borderId="16" xfId="92" applyNumberFormat="1" applyFont="1" applyFill="1" applyBorder="1" applyAlignment="1">
      <alignment horizontal="right" vertical="center" shrinkToFit="1"/>
    </xf>
    <xf numFmtId="176" fontId="7" fillId="0" borderId="22" xfId="92" applyNumberFormat="1" applyFont="1" applyFill="1" applyBorder="1" applyAlignment="1">
      <alignment horizontal="right" vertical="center" shrinkToFit="1"/>
    </xf>
    <xf numFmtId="176" fontId="7" fillId="0" borderId="62" xfId="92" applyNumberFormat="1" applyFont="1" applyFill="1" applyBorder="1" applyAlignment="1">
      <alignment horizontal="right" vertical="center" shrinkToFit="1"/>
    </xf>
    <xf numFmtId="0" fontId="7" fillId="0" borderId="13" xfId="1" applyFill="1" applyBorder="1" applyAlignment="1">
      <alignment horizontal="right" vertical="center" shrinkToFit="1"/>
    </xf>
    <xf numFmtId="0" fontId="7" fillId="0" borderId="14" xfId="1" applyFill="1" applyBorder="1" applyAlignment="1">
      <alignment horizontal="right" vertical="center" shrinkToFit="1"/>
    </xf>
    <xf numFmtId="0" fontId="7" fillId="0" borderId="22" xfId="1" applyFill="1" applyBorder="1" applyAlignment="1">
      <alignment horizontal="right" vertical="center" shrinkToFit="1"/>
    </xf>
    <xf numFmtId="0" fontId="7" fillId="0" borderId="23" xfId="1" applyFill="1" applyBorder="1" applyAlignment="1">
      <alignment horizontal="right" vertical="center" shrinkToFit="1"/>
    </xf>
    <xf numFmtId="0" fontId="7" fillId="0" borderId="12" xfId="1" applyFill="1" applyBorder="1" applyAlignment="1">
      <alignment horizontal="right" vertical="center" shrinkToFit="1"/>
    </xf>
    <xf numFmtId="0" fontId="7" fillId="0" borderId="16" xfId="1" applyFill="1" applyBorder="1" applyAlignment="1">
      <alignment horizontal="right" vertical="center" shrinkToFit="1"/>
    </xf>
    <xf numFmtId="0" fontId="49" fillId="0" borderId="13" xfId="90" applyFill="1" applyBorder="1" applyAlignment="1" applyProtection="1">
      <alignment horizontal="left" vertical="center" wrapText="1"/>
      <protection locked="0"/>
    </xf>
    <xf numFmtId="0" fontId="49" fillId="0" borderId="16" xfId="90" applyFill="1" applyBorder="1" applyAlignment="1" applyProtection="1">
      <alignment horizontal="left" vertical="center" wrapText="1"/>
      <protection locked="0"/>
    </xf>
    <xf numFmtId="0" fontId="49" fillId="0" borderId="22" xfId="90" applyFill="1" applyBorder="1" applyAlignment="1" applyProtection="1">
      <alignment horizontal="left" vertical="center" wrapText="1"/>
      <protection locked="0"/>
    </xf>
    <xf numFmtId="176" fontId="7" fillId="0" borderId="12" xfId="1" applyNumberFormat="1" applyFill="1" applyBorder="1" applyAlignment="1">
      <alignment horizontal="right" vertical="center" shrinkToFit="1"/>
    </xf>
    <xf numFmtId="176" fontId="7" fillId="0" borderId="13" xfId="1" applyNumberFormat="1" applyFill="1" applyBorder="1" applyAlignment="1">
      <alignment horizontal="right" vertical="center" shrinkToFit="1"/>
    </xf>
    <xf numFmtId="176" fontId="7" fillId="0" borderId="58" xfId="1" applyNumberFormat="1" applyFill="1" applyBorder="1" applyAlignment="1">
      <alignment horizontal="right" vertical="center" shrinkToFit="1"/>
    </xf>
    <xf numFmtId="176" fontId="7" fillId="0" borderId="16" xfId="1" applyNumberFormat="1" applyFill="1" applyBorder="1" applyAlignment="1">
      <alignment horizontal="right" vertical="center" shrinkToFit="1"/>
    </xf>
    <xf numFmtId="176" fontId="7" fillId="0" borderId="22" xfId="1" applyNumberFormat="1" applyFill="1" applyBorder="1" applyAlignment="1">
      <alignment horizontal="right" vertical="center" shrinkToFit="1"/>
    </xf>
    <xf numFmtId="176" fontId="7" fillId="0" borderId="62" xfId="1" applyNumberFormat="1" applyFill="1" applyBorder="1" applyAlignment="1">
      <alignment horizontal="right" vertical="center" shrinkToFit="1"/>
    </xf>
    <xf numFmtId="176" fontId="7" fillId="0" borderId="23" xfId="92" applyNumberFormat="1" applyFont="1" applyFill="1" applyBorder="1" applyAlignment="1">
      <alignment horizontal="right" vertical="center" shrinkToFit="1"/>
    </xf>
    <xf numFmtId="0" fontId="7" fillId="0" borderId="15" xfId="1" applyFill="1" applyBorder="1" applyAlignment="1">
      <alignment horizontal="right" vertical="center" shrinkToFit="1"/>
    </xf>
    <xf numFmtId="0" fontId="7" fillId="0" borderId="43" xfId="1" applyFill="1" applyBorder="1" applyAlignment="1">
      <alignment horizontal="right" vertical="center" shrinkToFit="1"/>
    </xf>
    <xf numFmtId="201" fontId="7" fillId="0" borderId="57" xfId="92" applyNumberFormat="1" applyFont="1" applyFill="1" applyBorder="1" applyAlignment="1">
      <alignment horizontal="right" vertical="center" shrinkToFit="1"/>
    </xf>
    <xf numFmtId="201" fontId="7" fillId="0" borderId="13" xfId="92" applyNumberFormat="1" applyFont="1" applyFill="1" applyBorder="1" applyAlignment="1">
      <alignment horizontal="right" vertical="center" shrinkToFit="1"/>
    </xf>
    <xf numFmtId="201" fontId="7" fillId="0" borderId="14" xfId="92" applyNumberFormat="1" applyFont="1" applyFill="1" applyBorder="1" applyAlignment="1">
      <alignment horizontal="right" vertical="center" shrinkToFit="1"/>
    </xf>
    <xf numFmtId="201" fontId="7" fillId="0" borderId="59" xfId="92" applyNumberFormat="1" applyFont="1" applyFill="1" applyBorder="1" applyAlignment="1">
      <alignment horizontal="right" vertical="center" shrinkToFit="1"/>
    </xf>
    <xf numFmtId="201" fontId="7" fillId="0" borderId="0" xfId="92" applyNumberFormat="1" applyFont="1" applyFill="1" applyBorder="1" applyAlignment="1">
      <alignment horizontal="right" vertical="center" shrinkToFit="1"/>
    </xf>
    <xf numFmtId="201" fontId="7" fillId="0" borderId="43" xfId="92" applyNumberFormat="1" applyFont="1" applyFill="1" applyBorder="1" applyAlignment="1">
      <alignment horizontal="right" vertical="center" shrinkToFit="1"/>
    </xf>
    <xf numFmtId="201" fontId="7" fillId="0" borderId="61" xfId="92" applyNumberFormat="1" applyFont="1" applyFill="1" applyBorder="1" applyAlignment="1">
      <alignment horizontal="right" vertical="center" shrinkToFit="1"/>
    </xf>
    <xf numFmtId="201" fontId="7" fillId="0" borderId="22" xfId="92" applyNumberFormat="1" applyFont="1" applyFill="1" applyBorder="1" applyAlignment="1">
      <alignment horizontal="right" vertical="center" shrinkToFit="1"/>
    </xf>
    <xf numFmtId="201" fontId="7" fillId="0" borderId="23" xfId="92" applyNumberFormat="1" applyFont="1" applyFill="1" applyBorder="1" applyAlignment="1">
      <alignment horizontal="right" vertical="center" shrinkToFit="1"/>
    </xf>
    <xf numFmtId="176" fontId="7" fillId="36" borderId="16" xfId="92" applyNumberFormat="1" applyFont="1" applyFill="1" applyBorder="1" applyAlignment="1">
      <alignment horizontal="right" vertical="center" shrinkToFit="1"/>
    </xf>
    <xf numFmtId="176" fontId="7" fillId="36" borderId="22" xfId="92" applyNumberFormat="1" applyFont="1" applyFill="1" applyBorder="1" applyAlignment="1">
      <alignment horizontal="right" vertical="center" shrinkToFit="1"/>
    </xf>
    <xf numFmtId="176" fontId="7" fillId="36" borderId="62" xfId="92" applyNumberFormat="1" applyFont="1" applyFill="1" applyBorder="1" applyAlignment="1">
      <alignment horizontal="right" vertical="center" shrinkToFit="1"/>
    </xf>
    <xf numFmtId="0" fontId="7" fillId="42" borderId="13" xfId="1" applyFill="1" applyBorder="1" applyAlignment="1">
      <alignment horizontal="right" vertical="center" shrinkToFit="1"/>
    </xf>
    <xf numFmtId="0" fontId="7" fillId="42" borderId="22" xfId="1" applyFill="1" applyBorder="1" applyAlignment="1">
      <alignment horizontal="right" vertical="center" shrinkToFit="1"/>
    </xf>
    <xf numFmtId="176" fontId="7" fillId="0" borderId="15" xfId="1" applyNumberFormat="1" applyFill="1" applyBorder="1" applyAlignment="1">
      <alignment horizontal="right" vertical="center" shrinkToFit="1"/>
    </xf>
    <xf numFmtId="176" fontId="7" fillId="0" borderId="0" xfId="1" applyNumberFormat="1" applyFill="1" applyBorder="1" applyAlignment="1">
      <alignment horizontal="right" vertical="center" shrinkToFit="1"/>
    </xf>
    <xf numFmtId="176" fontId="7" fillId="36" borderId="12" xfId="1" applyNumberFormat="1" applyFill="1" applyBorder="1" applyAlignment="1">
      <alignment horizontal="right" vertical="center" shrinkToFit="1"/>
    </xf>
    <xf numFmtId="176" fontId="7" fillId="36" borderId="13" xfId="1" applyNumberFormat="1" applyFill="1" applyBorder="1" applyAlignment="1">
      <alignment horizontal="right" vertical="center" shrinkToFit="1"/>
    </xf>
    <xf numFmtId="176" fontId="7" fillId="36" borderId="58" xfId="1" applyNumberFormat="1" applyFill="1" applyBorder="1" applyAlignment="1">
      <alignment horizontal="right" vertical="center" shrinkToFit="1"/>
    </xf>
    <xf numFmtId="176" fontId="7" fillId="36" borderId="15" xfId="1" applyNumberFormat="1" applyFill="1" applyBorder="1" applyAlignment="1">
      <alignment horizontal="right" vertical="center" shrinkToFit="1"/>
    </xf>
    <xf numFmtId="176" fontId="7" fillId="36" borderId="0" xfId="1" applyNumberFormat="1" applyFill="1" applyBorder="1" applyAlignment="1">
      <alignment horizontal="right" vertical="center" shrinkToFit="1"/>
    </xf>
    <xf numFmtId="176" fontId="7" fillId="36" borderId="60" xfId="1" applyNumberFormat="1" applyFill="1" applyBorder="1" applyAlignment="1">
      <alignment horizontal="right" vertical="center" shrinkToFit="1"/>
    </xf>
    <xf numFmtId="201" fontId="7" fillId="0" borderId="58" xfId="92" applyNumberFormat="1" applyFont="1" applyFill="1" applyBorder="1" applyAlignment="1">
      <alignment horizontal="right" vertical="center" shrinkToFit="1"/>
    </xf>
    <xf numFmtId="201" fontId="7" fillId="0" borderId="62" xfId="92" applyNumberFormat="1" applyFont="1" applyFill="1" applyBorder="1" applyAlignment="1">
      <alignment horizontal="right" vertical="center" shrinkToFit="1"/>
    </xf>
    <xf numFmtId="176" fontId="7" fillId="36" borderId="57" xfId="92" applyNumberFormat="1" applyFont="1" applyFill="1" applyBorder="1" applyAlignment="1">
      <alignment horizontal="right" vertical="center" shrinkToFit="1"/>
    </xf>
    <xf numFmtId="176" fontId="7" fillId="36" borderId="61" xfId="92" applyNumberFormat="1" applyFont="1" applyFill="1" applyBorder="1" applyAlignment="1">
      <alignment horizontal="right" vertical="center" shrinkToFit="1"/>
    </xf>
    <xf numFmtId="176" fontId="7" fillId="0" borderId="14" xfId="1" applyNumberFormat="1" applyFill="1" applyBorder="1" applyAlignment="1">
      <alignment horizontal="right" vertical="center" shrinkToFit="1"/>
    </xf>
    <xf numFmtId="176" fontId="7" fillId="0" borderId="43" xfId="1" applyNumberFormat="1" applyFill="1" applyBorder="1" applyAlignment="1">
      <alignment horizontal="right" vertical="center" shrinkToFit="1"/>
    </xf>
    <xf numFmtId="0" fontId="49" fillId="35" borderId="0" xfId="90" applyFill="1" applyBorder="1" applyAlignment="1" applyProtection="1">
      <alignment horizontal="left" vertical="center"/>
      <protection locked="0"/>
    </xf>
    <xf numFmtId="0" fontId="49" fillId="35" borderId="43" xfId="90" applyFill="1" applyBorder="1" applyAlignment="1" applyProtection="1">
      <alignment horizontal="left" vertical="center"/>
      <protection locked="0"/>
    </xf>
    <xf numFmtId="0" fontId="8" fillId="33" borderId="12" xfId="1" applyFont="1" applyFill="1" applyBorder="1" applyAlignment="1">
      <alignment horizontal="center" vertical="center" shrinkToFit="1"/>
    </xf>
    <xf numFmtId="0" fontId="9" fillId="33" borderId="13" xfId="1" applyFont="1" applyFill="1" applyBorder="1" applyAlignment="1">
      <alignment horizontal="center" vertical="center" shrinkToFit="1"/>
    </xf>
    <xf numFmtId="0" fontId="9" fillId="33" borderId="14" xfId="1" applyFont="1" applyFill="1" applyBorder="1" applyAlignment="1">
      <alignment horizontal="center" vertical="center" shrinkToFit="1"/>
    </xf>
    <xf numFmtId="0" fontId="9" fillId="33" borderId="16" xfId="1" applyFont="1" applyFill="1" applyBorder="1" applyAlignment="1">
      <alignment horizontal="center" vertical="center" shrinkToFit="1"/>
    </xf>
    <xf numFmtId="0" fontId="9" fillId="33" borderId="22" xfId="1" applyFont="1" applyFill="1" applyBorder="1" applyAlignment="1">
      <alignment horizontal="center" vertical="center" shrinkToFit="1"/>
    </xf>
    <xf numFmtId="0" fontId="9" fillId="33" borderId="23" xfId="1" applyFont="1" applyFill="1" applyBorder="1" applyAlignment="1">
      <alignment horizontal="center" vertical="center" shrinkToFit="1"/>
    </xf>
    <xf numFmtId="0" fontId="10" fillId="34" borderId="12" xfId="1" applyFont="1" applyFill="1" applyBorder="1" applyAlignment="1">
      <alignment horizontal="center" vertical="center"/>
    </xf>
    <xf numFmtId="0" fontId="10" fillId="34" borderId="13" xfId="1" applyFont="1" applyFill="1" applyBorder="1" applyAlignment="1">
      <alignment horizontal="center" vertical="center"/>
    </xf>
    <xf numFmtId="0" fontId="10" fillId="34" borderId="14" xfId="1" applyFont="1" applyFill="1" applyBorder="1" applyAlignment="1">
      <alignment horizontal="center" vertical="center"/>
    </xf>
    <xf numFmtId="0" fontId="10" fillId="34" borderId="16" xfId="1" applyFont="1" applyFill="1" applyBorder="1" applyAlignment="1">
      <alignment horizontal="center" vertical="center"/>
    </xf>
    <xf numFmtId="0" fontId="10" fillId="34" borderId="22" xfId="1" applyFont="1" applyFill="1" applyBorder="1" applyAlignment="1">
      <alignment horizontal="center" vertical="center"/>
    </xf>
    <xf numFmtId="0" fontId="10" fillId="34" borderId="23" xfId="1" applyFont="1" applyFill="1" applyBorder="1" applyAlignment="1">
      <alignment horizontal="center" vertical="center"/>
    </xf>
    <xf numFmtId="49" fontId="10" fillId="0" borderId="0" xfId="1" applyNumberFormat="1" applyFont="1" applyAlignment="1">
      <alignment horizontal="center" vertical="center"/>
    </xf>
    <xf numFmtId="0" fontId="10" fillId="0" borderId="0" xfId="1" applyFont="1" applyAlignment="1">
      <alignment horizontal="left"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12" fillId="0" borderId="14" xfId="1" applyFont="1" applyBorder="1" applyAlignment="1">
      <alignment horizontal="center" vertical="center"/>
    </xf>
    <xf numFmtId="0" fontId="12" fillId="0" borderId="15" xfId="1" applyFont="1" applyBorder="1" applyAlignment="1">
      <alignment horizontal="center" vertical="center"/>
    </xf>
    <xf numFmtId="0" fontId="12" fillId="0" borderId="0" xfId="1" applyFont="1" applyBorder="1" applyAlignment="1">
      <alignment horizontal="center" vertical="center"/>
    </xf>
    <xf numFmtId="0" fontId="12" fillId="0" borderId="43" xfId="1" applyFont="1" applyBorder="1" applyAlignment="1">
      <alignment horizontal="center" vertical="center"/>
    </xf>
    <xf numFmtId="0" fontId="12" fillId="0" borderId="16" xfId="1" applyFont="1" applyBorder="1" applyAlignment="1">
      <alignment horizontal="center" vertical="center"/>
    </xf>
    <xf numFmtId="0" fontId="12" fillId="0" borderId="22" xfId="1" applyFont="1" applyBorder="1" applyAlignment="1">
      <alignment horizontal="center" vertical="center"/>
    </xf>
    <xf numFmtId="0" fontId="12" fillId="0" borderId="23" xfId="1" applyFont="1" applyBorder="1" applyAlignment="1">
      <alignment horizontal="center" vertical="center"/>
    </xf>
    <xf numFmtId="212" fontId="12" fillId="0" borderId="11" xfId="1" applyNumberFormat="1" applyFont="1" applyBorder="1" applyAlignment="1">
      <alignment horizontal="center" vertical="center" shrinkToFit="1"/>
    </xf>
    <xf numFmtId="212" fontId="12" fillId="0" borderId="200" xfId="1" applyNumberFormat="1" applyFont="1" applyBorder="1" applyAlignment="1">
      <alignment horizontal="center" vertical="center" shrinkToFit="1"/>
    </xf>
    <xf numFmtId="212" fontId="12" fillId="0" borderId="207" xfId="1" applyNumberFormat="1" applyFont="1" applyBorder="1" applyAlignment="1">
      <alignment horizontal="center" vertical="center" shrinkToFit="1"/>
    </xf>
    <xf numFmtId="212" fontId="12" fillId="0" borderId="12" xfId="1" applyNumberFormat="1" applyFont="1" applyBorder="1" applyAlignment="1">
      <alignment horizontal="center" vertical="center" shrinkToFit="1"/>
    </xf>
    <xf numFmtId="212" fontId="12" fillId="0" borderId="15" xfId="1" applyNumberFormat="1" applyFont="1" applyBorder="1" applyAlignment="1">
      <alignment horizontal="center" vertical="center" shrinkToFit="1"/>
    </xf>
    <xf numFmtId="212" fontId="12" fillId="0" borderId="219" xfId="1" applyNumberFormat="1" applyFont="1" applyBorder="1" applyAlignment="1">
      <alignment horizontal="center" vertical="center" shrinkToFit="1"/>
    </xf>
    <xf numFmtId="0" fontId="69" fillId="0" borderId="223" xfId="1" applyFont="1" applyBorder="1" applyAlignment="1">
      <alignment horizontal="center" vertical="center" wrapText="1"/>
    </xf>
    <xf numFmtId="0" fontId="69" fillId="0" borderId="13" xfId="1" applyFont="1" applyBorder="1" applyAlignment="1">
      <alignment horizontal="center" vertical="center" wrapText="1"/>
    </xf>
    <xf numFmtId="0" fontId="69" fillId="0" borderId="14" xfId="1" applyFont="1" applyBorder="1" applyAlignment="1">
      <alignment horizontal="center" vertical="center" wrapText="1"/>
    </xf>
    <xf numFmtId="0" fontId="69" fillId="0" borderId="59" xfId="1" applyFont="1" applyBorder="1" applyAlignment="1">
      <alignment horizontal="center" vertical="center" wrapText="1"/>
    </xf>
    <xf numFmtId="0" fontId="69" fillId="0" borderId="0" xfId="1" applyFont="1" applyBorder="1" applyAlignment="1">
      <alignment horizontal="center" vertical="center" wrapText="1"/>
    </xf>
    <xf numFmtId="0" fontId="69" fillId="0" borderId="43" xfId="1" applyFont="1" applyBorder="1" applyAlignment="1">
      <alignment horizontal="center" vertical="center" wrapText="1"/>
    </xf>
    <xf numFmtId="0" fontId="69" fillId="0" borderId="61" xfId="1" applyFont="1" applyBorder="1" applyAlignment="1">
      <alignment horizontal="center" vertical="center" wrapText="1"/>
    </xf>
    <xf numFmtId="0" fontId="69" fillId="0" borderId="218" xfId="1" applyFont="1" applyBorder="1" applyAlignment="1">
      <alignment horizontal="center" vertical="center" wrapText="1"/>
    </xf>
    <xf numFmtId="0" fontId="69" fillId="0" borderId="220" xfId="1" applyFont="1" applyBorder="1" applyAlignment="1">
      <alignment horizontal="center" vertical="center" wrapText="1"/>
    </xf>
    <xf numFmtId="0" fontId="94" fillId="0" borderId="12" xfId="1" applyFont="1" applyBorder="1" applyAlignment="1">
      <alignment horizontal="center" vertical="center" wrapText="1"/>
    </xf>
    <xf numFmtId="0" fontId="94" fillId="0" borderId="13" xfId="1" applyFont="1" applyBorder="1" applyAlignment="1">
      <alignment horizontal="center" vertical="center" wrapText="1"/>
    </xf>
    <xf numFmtId="0" fontId="94" fillId="0" borderId="58" xfId="1" applyFont="1" applyBorder="1" applyAlignment="1">
      <alignment horizontal="center" vertical="center" wrapText="1"/>
    </xf>
    <xf numFmtId="0" fontId="94" fillId="0" borderId="15" xfId="1" applyFont="1" applyBorder="1" applyAlignment="1">
      <alignment horizontal="center" vertical="center" wrapText="1"/>
    </xf>
    <xf numFmtId="0" fontId="94" fillId="0" borderId="0" xfId="1" applyFont="1" applyBorder="1" applyAlignment="1">
      <alignment horizontal="center" vertical="center" wrapText="1"/>
    </xf>
    <xf numFmtId="0" fontId="94" fillId="0" borderId="60" xfId="1" applyFont="1" applyBorder="1" applyAlignment="1">
      <alignment horizontal="center" vertical="center" wrapText="1"/>
    </xf>
    <xf numFmtId="0" fontId="94" fillId="0" borderId="219" xfId="1" applyFont="1" applyBorder="1" applyAlignment="1">
      <alignment horizontal="center" vertical="center" wrapText="1"/>
    </xf>
    <xf numFmtId="0" fontId="94" fillId="0" borderId="218" xfId="1" applyFont="1" applyBorder="1" applyAlignment="1">
      <alignment horizontal="center" vertical="center" wrapText="1"/>
    </xf>
    <xf numFmtId="0" fontId="94" fillId="0" borderId="222" xfId="1" applyFont="1" applyBorder="1" applyAlignment="1">
      <alignment horizontal="center" vertical="center" wrapText="1"/>
    </xf>
    <xf numFmtId="0" fontId="69" fillId="0" borderId="14" xfId="1" applyFont="1" applyBorder="1" applyAlignment="1">
      <alignment horizontal="center" vertical="center"/>
    </xf>
    <xf numFmtId="0" fontId="69" fillId="0" borderId="0" xfId="1" applyFont="1" applyBorder="1" applyAlignment="1">
      <alignment horizontal="center" vertical="center"/>
    </xf>
    <xf numFmtId="0" fontId="69" fillId="0" borderId="43" xfId="1" applyFont="1" applyBorder="1" applyAlignment="1">
      <alignment horizontal="center" vertical="center"/>
    </xf>
    <xf numFmtId="0" fontId="69" fillId="0" borderId="22" xfId="1" applyFont="1" applyBorder="1" applyAlignment="1">
      <alignment horizontal="center" vertical="center"/>
    </xf>
    <xf numFmtId="0" fontId="69" fillId="0" borderId="23" xfId="1" applyFont="1" applyBorder="1" applyAlignment="1">
      <alignment horizontal="center" vertical="center"/>
    </xf>
    <xf numFmtId="0" fontId="69" fillId="0" borderId="12" xfId="1" applyFont="1" applyBorder="1" applyAlignment="1">
      <alignment horizontal="center" vertical="center" wrapText="1"/>
    </xf>
    <xf numFmtId="0" fontId="69" fillId="0" borderId="15" xfId="1" applyFont="1" applyBorder="1" applyAlignment="1">
      <alignment horizontal="center" vertical="center"/>
    </xf>
    <xf numFmtId="0" fontId="69" fillId="0" borderId="16" xfId="1" applyFont="1" applyBorder="1" applyAlignment="1">
      <alignment horizontal="center" vertical="center"/>
    </xf>
    <xf numFmtId="0" fontId="69" fillId="0" borderId="1" xfId="1" applyFont="1" applyBorder="1" applyAlignment="1">
      <alignment horizontal="center" vertical="center" wrapText="1"/>
    </xf>
    <xf numFmtId="0" fontId="69" fillId="0" borderId="1" xfId="1" applyFont="1" applyBorder="1" applyAlignment="1">
      <alignment horizontal="center" vertical="center"/>
    </xf>
    <xf numFmtId="0" fontId="7" fillId="35" borderId="22" xfId="1" applyFill="1" applyBorder="1" applyAlignment="1">
      <alignment horizontal="right" vertical="center" shrinkToFit="1"/>
    </xf>
    <xf numFmtId="0" fontId="7" fillId="35" borderId="23" xfId="1" applyFill="1" applyBorder="1" applyAlignment="1">
      <alignment horizontal="right" vertical="center" shrinkToFit="1"/>
    </xf>
    <xf numFmtId="0" fontId="49" fillId="35" borderId="12" xfId="90" applyFill="1" applyBorder="1" applyAlignment="1" applyProtection="1">
      <alignment horizontal="left" vertical="center" shrinkToFit="1"/>
      <protection locked="0"/>
    </xf>
    <xf numFmtId="0" fontId="49" fillId="35" borderId="13" xfId="90" applyFill="1" applyBorder="1" applyAlignment="1" applyProtection="1">
      <alignment horizontal="left" vertical="center" shrinkToFit="1"/>
      <protection locked="0"/>
    </xf>
    <xf numFmtId="0" fontId="49" fillId="35" borderId="14" xfId="90" applyFill="1" applyBorder="1" applyAlignment="1" applyProtection="1">
      <alignment horizontal="left" vertical="center" shrinkToFit="1"/>
      <protection locked="0"/>
    </xf>
    <xf numFmtId="0" fontId="49" fillId="35" borderId="15" xfId="90" applyFill="1" applyBorder="1" applyAlignment="1" applyProtection="1">
      <alignment horizontal="left" vertical="center" shrinkToFit="1"/>
      <protection locked="0"/>
    </xf>
    <xf numFmtId="0" fontId="49" fillId="35" borderId="0" xfId="90" applyFill="1" applyBorder="1" applyAlignment="1" applyProtection="1">
      <alignment horizontal="left" vertical="center" shrinkToFit="1"/>
      <protection locked="0"/>
    </xf>
    <xf numFmtId="0" fontId="49" fillId="35" borderId="43" xfId="90" applyFill="1" applyBorder="1" applyAlignment="1" applyProtection="1">
      <alignment horizontal="left" vertical="center" shrinkToFit="1"/>
      <protection locked="0"/>
    </xf>
    <xf numFmtId="0" fontId="49" fillId="0" borderId="12" xfId="90" applyFill="1" applyBorder="1" applyAlignment="1" applyProtection="1">
      <alignment horizontal="left" vertical="center" shrinkToFit="1"/>
      <protection locked="0"/>
    </xf>
    <xf numFmtId="0" fontId="49" fillId="0" borderId="13" xfId="90" applyFill="1" applyBorder="1" applyAlignment="1" applyProtection="1">
      <alignment horizontal="left" vertical="center" shrinkToFit="1"/>
      <protection locked="0"/>
    </xf>
    <xf numFmtId="0" fontId="49" fillId="0" borderId="14" xfId="90" applyFill="1" applyBorder="1" applyAlignment="1" applyProtection="1">
      <alignment horizontal="left" vertical="center" shrinkToFit="1"/>
      <protection locked="0"/>
    </xf>
    <xf numFmtId="0" fontId="49" fillId="0" borderId="16" xfId="90" applyFill="1" applyBorder="1" applyAlignment="1" applyProtection="1">
      <alignment horizontal="left" vertical="center" shrinkToFit="1"/>
      <protection locked="0"/>
    </xf>
    <xf numFmtId="0" fontId="49" fillId="0" borderId="22" xfId="90" applyFill="1" applyBorder="1" applyAlignment="1" applyProtection="1">
      <alignment horizontal="left" vertical="center" shrinkToFit="1"/>
      <protection locked="0"/>
    </xf>
    <xf numFmtId="0" fontId="49" fillId="0" borderId="23" xfId="90" applyFill="1" applyBorder="1" applyAlignment="1" applyProtection="1">
      <alignment horizontal="left" vertical="center" shrinkToFit="1"/>
      <protection locked="0"/>
    </xf>
    <xf numFmtId="190" fontId="93" fillId="0" borderId="12" xfId="1" applyNumberFormat="1" applyFont="1" applyFill="1" applyBorder="1" applyAlignment="1">
      <alignment horizontal="right" vertical="center"/>
    </xf>
    <xf numFmtId="190" fontId="93" fillId="0" borderId="13" xfId="1" applyNumberFormat="1" applyFont="1" applyFill="1" applyBorder="1" applyAlignment="1">
      <alignment horizontal="right" vertical="center"/>
    </xf>
    <xf numFmtId="190" fontId="93" fillId="0" borderId="14" xfId="1" applyNumberFormat="1" applyFont="1" applyFill="1" applyBorder="1" applyAlignment="1">
      <alignment horizontal="right" vertical="center"/>
    </xf>
    <xf numFmtId="190" fontId="93" fillId="0" borderId="219" xfId="1" applyNumberFormat="1" applyFont="1" applyFill="1" applyBorder="1" applyAlignment="1">
      <alignment horizontal="right" vertical="center"/>
    </xf>
    <xf numFmtId="190" fontId="93" fillId="0" borderId="218" xfId="1" applyNumberFormat="1" applyFont="1" applyFill="1" applyBorder="1" applyAlignment="1">
      <alignment horizontal="right" vertical="center"/>
    </xf>
    <xf numFmtId="190" fontId="93" fillId="0" borderId="220" xfId="1" applyNumberFormat="1" applyFont="1" applyFill="1" applyBorder="1" applyAlignment="1">
      <alignment horizontal="right" vertical="center"/>
    </xf>
    <xf numFmtId="0" fontId="12" fillId="0" borderId="1" xfId="1" applyFont="1" applyBorder="1" applyAlignment="1">
      <alignment horizontal="center" vertical="center"/>
    </xf>
    <xf numFmtId="212" fontId="12" fillId="0" borderId="13" xfId="1" applyNumberFormat="1" applyFont="1" applyBorder="1" applyAlignment="1">
      <alignment horizontal="center" vertical="center" shrinkToFit="1"/>
    </xf>
    <xf numFmtId="212" fontId="12" fillId="0" borderId="14" xfId="1" applyNumberFormat="1" applyFont="1" applyBorder="1" applyAlignment="1">
      <alignment horizontal="center" vertical="center" shrinkToFit="1"/>
    </xf>
    <xf numFmtId="212" fontId="12" fillId="0" borderId="0" xfId="1" applyNumberFormat="1" applyFont="1" applyBorder="1" applyAlignment="1">
      <alignment horizontal="center" vertical="center" shrinkToFit="1"/>
    </xf>
    <xf numFmtId="212" fontId="12" fillId="0" borderId="43" xfId="1" applyNumberFormat="1" applyFont="1" applyBorder="1" applyAlignment="1">
      <alignment horizontal="center" vertical="center" shrinkToFit="1"/>
    </xf>
    <xf numFmtId="212" fontId="12" fillId="0" borderId="218" xfId="1" applyNumberFormat="1" applyFont="1" applyBorder="1" applyAlignment="1">
      <alignment horizontal="center" vertical="center" shrinkToFit="1"/>
    </xf>
    <xf numFmtId="212" fontId="12" fillId="0" borderId="220" xfId="1" applyNumberFormat="1" applyFont="1" applyBorder="1" applyAlignment="1">
      <alignment horizontal="center" vertical="center" shrinkToFit="1"/>
    </xf>
    <xf numFmtId="212" fontId="12" fillId="0" borderId="12" xfId="1" applyNumberFormat="1" applyFont="1" applyBorder="1" applyAlignment="1">
      <alignment horizontal="center" vertical="center"/>
    </xf>
    <xf numFmtId="212" fontId="12" fillId="0" borderId="13" xfId="1" applyNumberFormat="1" applyFont="1" applyBorder="1" applyAlignment="1">
      <alignment horizontal="center" vertical="center"/>
    </xf>
    <xf numFmtId="212" fontId="12" fillId="0" borderId="14" xfId="1" applyNumberFormat="1" applyFont="1" applyBorder="1" applyAlignment="1">
      <alignment horizontal="center" vertical="center"/>
    </xf>
    <xf numFmtId="212" fontId="12" fillId="0" borderId="15" xfId="1" applyNumberFormat="1" applyFont="1" applyBorder="1" applyAlignment="1">
      <alignment horizontal="center" vertical="center"/>
    </xf>
    <xf numFmtId="212" fontId="12" fillId="0" borderId="0" xfId="1" applyNumberFormat="1" applyFont="1" applyBorder="1" applyAlignment="1">
      <alignment horizontal="center" vertical="center"/>
    </xf>
    <xf numFmtId="212" fontId="12" fillId="0" borderId="43" xfId="1" applyNumberFormat="1" applyFont="1" applyBorder="1" applyAlignment="1">
      <alignment horizontal="center" vertical="center"/>
    </xf>
    <xf numFmtId="212" fontId="12" fillId="0" borderId="219" xfId="1" applyNumberFormat="1" applyFont="1" applyBorder="1" applyAlignment="1">
      <alignment horizontal="center" vertical="center"/>
    </xf>
    <xf numFmtId="212" fontId="12" fillId="0" borderId="218" xfId="1" applyNumberFormat="1" applyFont="1" applyBorder="1" applyAlignment="1">
      <alignment horizontal="center" vertical="center"/>
    </xf>
    <xf numFmtId="212" fontId="12" fillId="0" borderId="220" xfId="1" applyNumberFormat="1" applyFont="1" applyBorder="1" applyAlignment="1">
      <alignment horizontal="center" vertical="center"/>
    </xf>
    <xf numFmtId="191" fontId="7" fillId="0" borderId="12" xfId="1" applyNumberFormat="1" applyFill="1" applyBorder="1" applyAlignment="1">
      <alignment horizontal="right" vertical="center"/>
    </xf>
    <xf numFmtId="191" fontId="7" fillId="0" borderId="13" xfId="1" applyNumberFormat="1" applyFill="1" applyBorder="1" applyAlignment="1">
      <alignment horizontal="right" vertical="center"/>
    </xf>
    <xf numFmtId="191" fontId="7" fillId="0" borderId="14" xfId="1" applyNumberFormat="1" applyFill="1" applyBorder="1" applyAlignment="1">
      <alignment horizontal="right" vertical="center"/>
    </xf>
    <xf numFmtId="191" fontId="7" fillId="0" borderId="16" xfId="1" applyNumberFormat="1" applyFill="1" applyBorder="1" applyAlignment="1">
      <alignment horizontal="right" vertical="center"/>
    </xf>
    <xf numFmtId="191" fontId="7" fillId="0" borderId="22" xfId="1" applyNumberFormat="1" applyFill="1" applyBorder="1" applyAlignment="1">
      <alignment horizontal="right" vertical="center"/>
    </xf>
    <xf numFmtId="191" fontId="7" fillId="0" borderId="23" xfId="1" applyNumberFormat="1" applyFill="1" applyBorder="1" applyAlignment="1">
      <alignment horizontal="right" vertical="center"/>
    </xf>
    <xf numFmtId="0" fontId="12" fillId="0" borderId="13" xfId="1" applyFont="1" applyBorder="1" applyAlignment="1">
      <alignment horizontal="center" vertical="center" wrapText="1"/>
    </xf>
    <xf numFmtId="0" fontId="12" fillId="0" borderId="12" xfId="1" applyFont="1" applyBorder="1" applyAlignment="1">
      <alignment horizontal="center" vertical="center" wrapText="1"/>
    </xf>
    <xf numFmtId="0" fontId="93" fillId="36" borderId="12" xfId="1" applyFont="1" applyFill="1" applyBorder="1" applyAlignment="1">
      <alignment horizontal="right" vertical="center"/>
    </xf>
    <xf numFmtId="0" fontId="93" fillId="36" borderId="13" xfId="1" applyFont="1" applyFill="1" applyBorder="1" applyAlignment="1">
      <alignment horizontal="right" vertical="center"/>
    </xf>
    <xf numFmtId="0" fontId="93" fillId="36" borderId="219" xfId="1" applyFont="1" applyFill="1" applyBorder="1" applyAlignment="1">
      <alignment horizontal="right" vertical="center"/>
    </xf>
    <xf numFmtId="0" fontId="93" fillId="36" borderId="218" xfId="1" applyFont="1" applyFill="1" applyBorder="1" applyAlignment="1">
      <alignment horizontal="right" vertical="center"/>
    </xf>
    <xf numFmtId="190" fontId="93" fillId="0" borderId="223" xfId="1" applyNumberFormat="1" applyFont="1" applyFill="1" applyBorder="1" applyAlignment="1">
      <alignment horizontal="right" vertical="center"/>
    </xf>
    <xf numFmtId="190" fontId="93" fillId="0" borderId="61" xfId="1" applyNumberFormat="1" applyFont="1" applyFill="1" applyBorder="1" applyAlignment="1">
      <alignment horizontal="right" vertical="center"/>
    </xf>
    <xf numFmtId="176" fontId="7" fillId="0" borderId="12" xfId="92" applyNumberFormat="1" applyFont="1" applyFill="1" applyBorder="1" applyAlignment="1">
      <alignment horizontal="right" vertical="center"/>
    </xf>
    <xf numFmtId="176" fontId="7" fillId="0" borderId="13" xfId="92" applyNumberFormat="1" applyFont="1" applyFill="1" applyBorder="1" applyAlignment="1">
      <alignment horizontal="right" vertical="center"/>
    </xf>
    <xf numFmtId="176" fontId="7" fillId="0" borderId="58" xfId="92" applyNumberFormat="1" applyFont="1" applyFill="1" applyBorder="1" applyAlignment="1">
      <alignment horizontal="right" vertical="center"/>
    </xf>
    <xf numFmtId="176" fontId="7" fillId="0" borderId="219" xfId="92" applyNumberFormat="1" applyFont="1" applyFill="1" applyBorder="1" applyAlignment="1">
      <alignment horizontal="right" vertical="center"/>
    </xf>
    <xf numFmtId="176" fontId="7" fillId="0" borderId="218" xfId="92" applyNumberFormat="1" applyFont="1" applyFill="1" applyBorder="1" applyAlignment="1">
      <alignment horizontal="right" vertical="center"/>
    </xf>
    <xf numFmtId="176" fontId="7" fillId="0" borderId="222" xfId="92" applyNumberFormat="1" applyFont="1" applyFill="1" applyBorder="1" applyAlignment="1">
      <alignment horizontal="right" vertical="center"/>
    </xf>
    <xf numFmtId="0" fontId="7" fillId="0" borderId="13" xfId="1" applyFill="1" applyBorder="1" applyAlignment="1">
      <alignment horizontal="center" vertical="center" shrinkToFit="1"/>
    </xf>
    <xf numFmtId="0" fontId="7" fillId="0" borderId="14" xfId="1" applyFill="1" applyBorder="1" applyAlignment="1">
      <alignment horizontal="center" vertical="center" shrinkToFit="1"/>
    </xf>
    <xf numFmtId="0" fontId="7" fillId="0" borderId="218" xfId="1" applyFill="1" applyBorder="1" applyAlignment="1">
      <alignment horizontal="center" vertical="center" shrinkToFit="1"/>
    </xf>
    <xf numFmtId="0" fontId="7" fillId="0" borderId="220" xfId="1" applyFill="1" applyBorder="1" applyAlignment="1">
      <alignment horizontal="center" vertical="center" shrinkToFit="1"/>
    </xf>
    <xf numFmtId="0" fontId="7" fillId="0" borderId="12" xfId="1" applyFill="1" applyBorder="1" applyAlignment="1">
      <alignment horizontal="center" vertical="center"/>
    </xf>
    <xf numFmtId="0" fontId="7" fillId="0" borderId="14" xfId="1" applyFill="1" applyBorder="1" applyAlignment="1">
      <alignment horizontal="center" vertical="center"/>
    </xf>
    <xf numFmtId="0" fontId="7" fillId="0" borderId="219" xfId="1" applyFill="1" applyBorder="1" applyAlignment="1">
      <alignment horizontal="center" vertical="center"/>
    </xf>
    <xf numFmtId="0" fontId="7" fillId="0" borderId="220" xfId="1" applyFill="1" applyBorder="1" applyAlignment="1">
      <alignment horizontal="center" vertical="center"/>
    </xf>
    <xf numFmtId="0" fontId="7" fillId="0" borderId="84" xfId="1" applyBorder="1" applyAlignment="1">
      <alignment horizontal="center"/>
    </xf>
    <xf numFmtId="0" fontId="7" fillId="0" borderId="13" xfId="1" applyBorder="1" applyAlignment="1">
      <alignment horizontal="center"/>
    </xf>
    <xf numFmtId="0" fontId="7" fillId="0" borderId="14" xfId="1" applyBorder="1" applyAlignment="1">
      <alignment horizontal="center"/>
    </xf>
    <xf numFmtId="0" fontId="7" fillId="0" borderId="87" xfId="1" applyBorder="1" applyAlignment="1">
      <alignment horizontal="center"/>
    </xf>
    <xf numFmtId="0" fontId="7" fillId="0" borderId="22" xfId="1" applyBorder="1" applyAlignment="1">
      <alignment horizontal="center"/>
    </xf>
    <xf numFmtId="0" fontId="7" fillId="0" borderId="23" xfId="1" applyBorder="1" applyAlignment="1">
      <alignment horizontal="center"/>
    </xf>
    <xf numFmtId="183" fontId="7" fillId="0" borderId="84" xfId="1" applyNumberFormat="1" applyBorder="1" applyAlignment="1">
      <alignment horizontal="right"/>
    </xf>
    <xf numFmtId="183" fontId="7" fillId="0" borderId="13" xfId="1" applyNumberFormat="1" applyBorder="1" applyAlignment="1">
      <alignment horizontal="right"/>
    </xf>
    <xf numFmtId="183" fontId="7" fillId="0" borderId="83" xfId="1" applyNumberFormat="1" applyBorder="1" applyAlignment="1">
      <alignment horizontal="right"/>
    </xf>
    <xf numFmtId="183" fontId="7" fillId="0" borderId="87" xfId="1" applyNumberFormat="1" applyBorder="1" applyAlignment="1">
      <alignment horizontal="right"/>
    </xf>
    <xf numFmtId="183" fontId="7" fillId="0" borderId="22" xfId="1" applyNumberFormat="1" applyBorder="1" applyAlignment="1">
      <alignment horizontal="right"/>
    </xf>
    <xf numFmtId="183" fontId="7" fillId="0" borderId="86" xfId="1" applyNumberFormat="1" applyBorder="1" applyAlignment="1">
      <alignment horizontal="right"/>
    </xf>
    <xf numFmtId="183" fontId="7" fillId="0" borderId="14" xfId="1" applyNumberFormat="1" applyBorder="1" applyAlignment="1">
      <alignment horizontal="right"/>
    </xf>
    <xf numFmtId="183" fontId="7" fillId="0" borderId="23" xfId="1" applyNumberFormat="1" applyBorder="1" applyAlignment="1">
      <alignment horizontal="right"/>
    </xf>
    <xf numFmtId="176" fontId="7" fillId="0" borderId="12" xfId="92" applyNumberFormat="1" applyFont="1" applyBorder="1" applyAlignment="1">
      <alignment horizontal="right"/>
    </xf>
    <xf numFmtId="176" fontId="7" fillId="0" borderId="13" xfId="92" applyNumberFormat="1" applyFont="1" applyBorder="1" applyAlignment="1">
      <alignment horizontal="right"/>
    </xf>
    <xf numFmtId="176" fontId="7" fillId="0" borderId="83" xfId="92" applyNumberFormat="1" applyFont="1" applyBorder="1" applyAlignment="1">
      <alignment horizontal="right"/>
    </xf>
    <xf numFmtId="176" fontId="7" fillId="0" borderId="16" xfId="92" applyNumberFormat="1" applyFont="1" applyBorder="1" applyAlignment="1">
      <alignment horizontal="right"/>
    </xf>
    <xf numFmtId="176" fontId="7" fillId="0" borderId="22" xfId="92" applyNumberFormat="1" applyFont="1" applyBorder="1" applyAlignment="1">
      <alignment horizontal="right"/>
    </xf>
    <xf numFmtId="176" fontId="7" fillId="0" borderId="86" xfId="92" applyNumberFormat="1" applyFont="1" applyBorder="1" applyAlignment="1">
      <alignment horizontal="right"/>
    </xf>
    <xf numFmtId="212" fontId="12" fillId="0" borderId="11" xfId="1" applyNumberFormat="1" applyFont="1" applyBorder="1" applyAlignment="1">
      <alignment horizontal="center" vertical="center"/>
    </xf>
    <xf numFmtId="212" fontId="12" fillId="0" borderId="200" xfId="1" applyNumberFormat="1" applyFont="1" applyBorder="1" applyAlignment="1">
      <alignment horizontal="center" vertical="center"/>
    </xf>
    <xf numFmtId="212" fontId="12" fillId="0" borderId="207" xfId="1" applyNumberFormat="1" applyFont="1" applyBorder="1" applyAlignment="1">
      <alignment horizontal="center" vertical="center"/>
    </xf>
    <xf numFmtId="0" fontId="12" fillId="0" borderId="223" xfId="1" applyFont="1" applyBorder="1" applyAlignment="1">
      <alignment horizontal="center" vertical="center" wrapText="1"/>
    </xf>
    <xf numFmtId="0" fontId="12" fillId="0" borderId="14" xfId="1" applyFont="1" applyBorder="1" applyAlignment="1">
      <alignment horizontal="center" vertical="center" wrapText="1"/>
    </xf>
    <xf numFmtId="0" fontId="12" fillId="0" borderId="59" xfId="1" applyFont="1" applyBorder="1" applyAlignment="1">
      <alignment horizontal="center" vertical="center" wrapText="1"/>
    </xf>
    <xf numFmtId="0" fontId="12" fillId="0" borderId="0" xfId="1" applyFont="1" applyBorder="1" applyAlignment="1">
      <alignment horizontal="center" vertical="center" wrapText="1"/>
    </xf>
    <xf numFmtId="0" fontId="12" fillId="0" borderId="43" xfId="1" applyFont="1" applyBorder="1" applyAlignment="1">
      <alignment horizontal="center" vertical="center" wrapText="1"/>
    </xf>
    <xf numFmtId="0" fontId="12" fillId="0" borderId="61" xfId="1" applyFont="1" applyBorder="1" applyAlignment="1">
      <alignment horizontal="center" vertical="center" wrapText="1"/>
    </xf>
    <xf numFmtId="0" fontId="12" fillId="0" borderId="218" xfId="1" applyFont="1" applyBorder="1" applyAlignment="1">
      <alignment horizontal="center" vertical="center" wrapText="1"/>
    </xf>
    <xf numFmtId="0" fontId="12" fillId="0" borderId="220" xfId="1" applyFont="1" applyBorder="1" applyAlignment="1">
      <alignment horizontal="center" vertical="center" wrapText="1"/>
    </xf>
    <xf numFmtId="0" fontId="96" fillId="0" borderId="12" xfId="1" applyFont="1" applyBorder="1" applyAlignment="1">
      <alignment horizontal="center" vertical="center" wrapText="1"/>
    </xf>
    <xf numFmtId="0" fontId="96" fillId="0" borderId="13" xfId="1" applyFont="1" applyBorder="1" applyAlignment="1">
      <alignment horizontal="center" vertical="center" wrapText="1"/>
    </xf>
    <xf numFmtId="0" fontId="96" fillId="0" borderId="58" xfId="1" applyFont="1" applyBorder="1" applyAlignment="1">
      <alignment horizontal="center" vertical="center" wrapText="1"/>
    </xf>
    <xf numFmtId="0" fontId="96" fillId="0" borderId="15" xfId="1" applyFont="1" applyBorder="1" applyAlignment="1">
      <alignment horizontal="center" vertical="center" wrapText="1"/>
    </xf>
    <xf numFmtId="0" fontId="96" fillId="0" borderId="0" xfId="1" applyFont="1" applyBorder="1" applyAlignment="1">
      <alignment horizontal="center" vertical="center" wrapText="1"/>
    </xf>
    <xf numFmtId="0" fontId="96" fillId="0" borderId="60" xfId="1" applyFont="1" applyBorder="1" applyAlignment="1">
      <alignment horizontal="center" vertical="center" wrapText="1"/>
    </xf>
    <xf numFmtId="0" fontId="96" fillId="0" borderId="219" xfId="1" applyFont="1" applyBorder="1" applyAlignment="1">
      <alignment horizontal="center" vertical="center" wrapText="1"/>
    </xf>
    <xf numFmtId="0" fontId="96" fillId="0" borderId="218" xfId="1" applyFont="1" applyBorder="1" applyAlignment="1">
      <alignment horizontal="center" vertical="center" wrapText="1"/>
    </xf>
    <xf numFmtId="0" fontId="96" fillId="0" borderId="222" xfId="1" applyFont="1" applyBorder="1" applyAlignment="1">
      <alignment horizontal="center" vertical="center" wrapText="1"/>
    </xf>
    <xf numFmtId="0" fontId="7" fillId="0" borderId="16" xfId="1" applyFill="1" applyBorder="1" applyAlignment="1">
      <alignment horizontal="center" vertical="center"/>
    </xf>
    <xf numFmtId="0" fontId="7" fillId="0" borderId="23" xfId="1" applyFill="1" applyBorder="1" applyAlignment="1">
      <alignment horizontal="center" vertical="center"/>
    </xf>
    <xf numFmtId="0" fontId="7" fillId="0" borderId="1" xfId="1" applyBorder="1" applyAlignment="1">
      <alignment horizontal="center" vertical="center"/>
    </xf>
    <xf numFmtId="0" fontId="7" fillId="0" borderId="12" xfId="1" applyBorder="1" applyAlignment="1">
      <alignment horizontal="left"/>
    </xf>
    <xf numFmtId="0" fontId="7" fillId="0" borderId="13" xfId="1" applyBorder="1" applyAlignment="1">
      <alignment horizontal="left"/>
    </xf>
    <xf numFmtId="0" fontId="7" fillId="0" borderId="83" xfId="1" applyBorder="1" applyAlignment="1">
      <alignment horizontal="left"/>
    </xf>
    <xf numFmtId="0" fontId="7" fillId="0" borderId="16" xfId="1" applyBorder="1" applyAlignment="1">
      <alignment horizontal="left"/>
    </xf>
    <xf numFmtId="0" fontId="7" fillId="0" borderId="22" xfId="1" applyBorder="1" applyAlignment="1">
      <alignment horizontal="left"/>
    </xf>
    <xf numFmtId="0" fontId="7" fillId="0" borderId="86" xfId="1" applyBorder="1" applyAlignment="1">
      <alignment horizontal="left"/>
    </xf>
    <xf numFmtId="0" fontId="7" fillId="0" borderId="12" xfId="1" applyBorder="1" applyAlignment="1">
      <alignment horizontal="center" vertical="center"/>
    </xf>
    <xf numFmtId="0" fontId="7" fillId="0" borderId="13" xfId="1" applyBorder="1" applyAlignment="1">
      <alignment horizontal="center" vertical="center"/>
    </xf>
    <xf numFmtId="0" fontId="7" fillId="0" borderId="83" xfId="1" applyBorder="1" applyAlignment="1">
      <alignment horizontal="center" vertical="center"/>
    </xf>
    <xf numFmtId="0" fontId="7" fillId="0" borderId="16" xfId="1" applyBorder="1" applyAlignment="1">
      <alignment horizontal="center" vertical="center"/>
    </xf>
    <xf numFmtId="0" fontId="7" fillId="0" borderId="22" xfId="1" applyBorder="1" applyAlignment="1">
      <alignment horizontal="center" vertical="center"/>
    </xf>
    <xf numFmtId="0" fontId="7" fillId="0" borderId="86" xfId="1" applyBorder="1" applyAlignment="1">
      <alignment horizontal="center" vertical="center"/>
    </xf>
    <xf numFmtId="0" fontId="7" fillId="35" borderId="13" xfId="1" applyFill="1" applyBorder="1" applyAlignment="1">
      <alignment horizontal="center" vertical="center" shrinkToFit="1"/>
    </xf>
    <xf numFmtId="0" fontId="7" fillId="35" borderId="14" xfId="1" applyFill="1" applyBorder="1" applyAlignment="1">
      <alignment horizontal="center" vertical="center" shrinkToFit="1"/>
    </xf>
    <xf numFmtId="0" fontId="7" fillId="35" borderId="0" xfId="1" applyFill="1" applyBorder="1" applyAlignment="1">
      <alignment horizontal="center" vertical="center" shrinkToFit="1"/>
    </xf>
    <xf numFmtId="0" fontId="7" fillId="35" borderId="43" xfId="1" applyFill="1" applyBorder="1" applyAlignment="1">
      <alignment horizontal="center" vertical="center" shrinkToFit="1"/>
    </xf>
    <xf numFmtId="0" fontId="7" fillId="35" borderId="12" xfId="1" applyFill="1" applyBorder="1" applyAlignment="1">
      <alignment horizontal="center" vertical="center"/>
    </xf>
    <xf numFmtId="0" fontId="7" fillId="35" borderId="14" xfId="1" applyFill="1" applyBorder="1" applyAlignment="1">
      <alignment horizontal="center" vertical="center"/>
    </xf>
    <xf numFmtId="0" fontId="7" fillId="35" borderId="15" xfId="1" applyFill="1" applyBorder="1" applyAlignment="1">
      <alignment horizontal="center" vertical="center"/>
    </xf>
    <xf numFmtId="0" fontId="7" fillId="35" borderId="43" xfId="1" applyFill="1" applyBorder="1" applyAlignment="1">
      <alignment horizontal="center" vertical="center"/>
    </xf>
    <xf numFmtId="0" fontId="7" fillId="0" borderId="12" xfId="1" applyBorder="1" applyAlignment="1">
      <alignment horizontal="center"/>
    </xf>
    <xf numFmtId="0" fontId="7" fillId="0" borderId="16" xfId="1" applyBorder="1" applyAlignment="1">
      <alignment horizontal="center"/>
    </xf>
    <xf numFmtId="191" fontId="7" fillId="36" borderId="12" xfId="1" applyNumberFormat="1" applyFill="1" applyBorder="1" applyAlignment="1">
      <alignment horizontal="right" vertical="center"/>
    </xf>
    <xf numFmtId="191" fontId="7" fillId="36" borderId="13" xfId="1" applyNumberFormat="1" applyFill="1" applyBorder="1" applyAlignment="1">
      <alignment horizontal="right" vertical="center"/>
    </xf>
    <xf numFmtId="191" fontId="7" fillId="36" borderId="16" xfId="1" applyNumberFormat="1" applyFill="1" applyBorder="1" applyAlignment="1">
      <alignment horizontal="right" vertical="center"/>
    </xf>
    <xf numFmtId="191" fontId="7" fillId="36" borderId="22" xfId="1" applyNumberFormat="1" applyFill="1" applyBorder="1" applyAlignment="1">
      <alignment horizontal="right" vertical="center"/>
    </xf>
    <xf numFmtId="191" fontId="7" fillId="0" borderId="57" xfId="1" applyNumberFormat="1" applyFill="1" applyBorder="1" applyAlignment="1">
      <alignment horizontal="right" vertical="center"/>
    </xf>
    <xf numFmtId="191" fontId="7" fillId="0" borderId="61" xfId="1" applyNumberFormat="1" applyFill="1" applyBorder="1" applyAlignment="1">
      <alignment horizontal="right" vertical="center"/>
    </xf>
    <xf numFmtId="176" fontId="7" fillId="0" borderId="16" xfId="92" applyNumberFormat="1" applyFont="1" applyFill="1" applyBorder="1" applyAlignment="1">
      <alignment horizontal="right" vertical="center"/>
    </xf>
    <xf numFmtId="176" fontId="7" fillId="0" borderId="22" xfId="92" applyNumberFormat="1" applyFont="1" applyFill="1" applyBorder="1" applyAlignment="1">
      <alignment horizontal="right" vertical="center"/>
    </xf>
    <xf numFmtId="176" fontId="7" fillId="0" borderId="62" xfId="92" applyNumberFormat="1" applyFont="1" applyFill="1" applyBorder="1" applyAlignment="1">
      <alignment horizontal="right" vertical="center"/>
    </xf>
    <xf numFmtId="0" fontId="7" fillId="0" borderId="22" xfId="1" applyFill="1" applyBorder="1" applyAlignment="1">
      <alignment horizontal="center" vertical="center" shrinkToFit="1"/>
    </xf>
    <xf numFmtId="0" fontId="7" fillId="0" borderId="23" xfId="1" applyFill="1" applyBorder="1" applyAlignment="1">
      <alignment horizontal="center" vertical="center" shrinkToFit="1"/>
    </xf>
    <xf numFmtId="0" fontId="49" fillId="35" borderId="16" xfId="90" applyFill="1" applyBorder="1" applyAlignment="1" applyProtection="1">
      <alignment horizontal="left" vertical="center" shrinkToFit="1"/>
      <protection locked="0"/>
    </xf>
    <xf numFmtId="0" fontId="49" fillId="35" borderId="22" xfId="90" applyFill="1" applyBorder="1" applyAlignment="1" applyProtection="1">
      <alignment horizontal="left" vertical="center" shrinkToFit="1"/>
      <protection locked="0"/>
    </xf>
    <xf numFmtId="0" fontId="49" fillId="35" borderId="23" xfId="90" applyFill="1" applyBorder="1" applyAlignment="1" applyProtection="1">
      <alignment horizontal="left" vertical="center" shrinkToFit="1"/>
      <protection locked="0"/>
    </xf>
    <xf numFmtId="0" fontId="7" fillId="36" borderId="12" xfId="1" applyFill="1" applyBorder="1" applyAlignment="1">
      <alignment horizontal="right" vertical="center"/>
    </xf>
    <xf numFmtId="0" fontId="7" fillId="36" borderId="13" xfId="1" applyFill="1" applyBorder="1" applyAlignment="1">
      <alignment horizontal="right" vertical="center"/>
    </xf>
    <xf numFmtId="0" fontId="7" fillId="36" borderId="14" xfId="1" applyFill="1" applyBorder="1" applyAlignment="1">
      <alignment horizontal="right" vertical="center"/>
    </xf>
    <xf numFmtId="0" fontId="7" fillId="36" borderId="16" xfId="1" applyFill="1" applyBorder="1" applyAlignment="1">
      <alignment horizontal="right" vertical="center"/>
    </xf>
    <xf numFmtId="0" fontId="7" fillId="36" borderId="22" xfId="1" applyFill="1" applyBorder="1" applyAlignment="1">
      <alignment horizontal="right" vertical="center"/>
    </xf>
    <xf numFmtId="0" fontId="7" fillId="36" borderId="23" xfId="1" applyFill="1" applyBorder="1" applyAlignment="1">
      <alignment horizontal="right" vertical="center"/>
    </xf>
    <xf numFmtId="176" fontId="7" fillId="0" borderId="14" xfId="92" applyNumberFormat="1" applyFont="1" applyFill="1" applyBorder="1" applyAlignment="1">
      <alignment horizontal="right" vertical="center"/>
    </xf>
    <xf numFmtId="176" fontId="7" fillId="0" borderId="23" xfId="92" applyNumberFormat="1" applyFont="1" applyFill="1" applyBorder="1" applyAlignment="1">
      <alignment horizontal="right" vertical="center"/>
    </xf>
    <xf numFmtId="201" fontId="7" fillId="0" borderId="57" xfId="92" applyNumberFormat="1" applyFont="1" applyFill="1" applyBorder="1" applyAlignment="1">
      <alignment horizontal="right" vertical="center"/>
    </xf>
    <xf numFmtId="201" fontId="7" fillId="0" borderId="13" xfId="92" applyNumberFormat="1" applyFont="1" applyFill="1" applyBorder="1" applyAlignment="1">
      <alignment horizontal="right" vertical="center"/>
    </xf>
    <xf numFmtId="201" fontId="7" fillId="0" borderId="14" xfId="92" applyNumberFormat="1" applyFont="1" applyFill="1" applyBorder="1" applyAlignment="1">
      <alignment horizontal="right" vertical="center"/>
    </xf>
    <xf numFmtId="201" fontId="7" fillId="0" borderId="61" xfId="92" applyNumberFormat="1" applyFont="1" applyFill="1" applyBorder="1" applyAlignment="1">
      <alignment horizontal="right" vertical="center"/>
    </xf>
    <xf numFmtId="201" fontId="7" fillId="0" borderId="22" xfId="92" applyNumberFormat="1" applyFont="1" applyFill="1" applyBorder="1" applyAlignment="1">
      <alignment horizontal="right" vertical="center"/>
    </xf>
    <xf numFmtId="201" fontId="7" fillId="0" borderId="23" xfId="92" applyNumberFormat="1" applyFont="1" applyFill="1" applyBorder="1" applyAlignment="1">
      <alignment horizontal="right" vertical="center"/>
    </xf>
    <xf numFmtId="176" fontId="7" fillId="36" borderId="12" xfId="92" applyNumberFormat="1" applyFont="1" applyFill="1" applyBorder="1" applyAlignment="1">
      <alignment horizontal="right" vertical="center"/>
    </xf>
    <xf numFmtId="176" fontId="7" fillId="36" borderId="13" xfId="92" applyNumberFormat="1" applyFont="1" applyFill="1" applyBorder="1" applyAlignment="1">
      <alignment horizontal="right" vertical="center"/>
    </xf>
    <xf numFmtId="176" fontId="7" fillId="36" borderId="58" xfId="92" applyNumberFormat="1" applyFont="1" applyFill="1" applyBorder="1" applyAlignment="1">
      <alignment horizontal="right" vertical="center"/>
    </xf>
    <xf numFmtId="176" fontId="7" fillId="36" borderId="16" xfId="92" applyNumberFormat="1" applyFont="1" applyFill="1" applyBorder="1" applyAlignment="1">
      <alignment horizontal="right" vertical="center"/>
    </xf>
    <xf numFmtId="176" fontId="7" fillId="36" borderId="22" xfId="92" applyNumberFormat="1" applyFont="1" applyFill="1" applyBorder="1" applyAlignment="1">
      <alignment horizontal="right" vertical="center"/>
    </xf>
    <xf numFmtId="176" fontId="7" fillId="36" borderId="62" xfId="92" applyNumberFormat="1" applyFont="1" applyFill="1" applyBorder="1" applyAlignment="1">
      <alignment horizontal="right" vertical="center"/>
    </xf>
    <xf numFmtId="192" fontId="7" fillId="0" borderId="12" xfId="1" applyNumberFormat="1" applyFill="1" applyBorder="1" applyAlignment="1">
      <alignment horizontal="right" vertical="center"/>
    </xf>
    <xf numFmtId="192" fontId="7" fillId="0" borderId="13" xfId="1" applyNumberFormat="1" applyFill="1" applyBorder="1" applyAlignment="1">
      <alignment horizontal="right" vertical="center"/>
    </xf>
    <xf numFmtId="192" fontId="7" fillId="0" borderId="14" xfId="1" applyNumberFormat="1" applyFill="1" applyBorder="1" applyAlignment="1">
      <alignment horizontal="right" vertical="center"/>
    </xf>
    <xf numFmtId="192" fontId="7" fillId="0" borderId="16" xfId="1" applyNumberFormat="1" applyFill="1" applyBorder="1" applyAlignment="1">
      <alignment horizontal="right" vertical="center"/>
    </xf>
    <xf numFmtId="192" fontId="7" fillId="0" borderId="22" xfId="1" applyNumberFormat="1" applyFill="1" applyBorder="1" applyAlignment="1">
      <alignment horizontal="right" vertical="center"/>
    </xf>
    <xf numFmtId="192" fontId="7" fillId="0" borderId="23" xfId="1" applyNumberFormat="1" applyFill="1" applyBorder="1" applyAlignment="1">
      <alignment horizontal="right" vertical="center"/>
    </xf>
    <xf numFmtId="192" fontId="7" fillId="0" borderId="57" xfId="1" applyNumberFormat="1" applyFill="1" applyBorder="1" applyAlignment="1">
      <alignment horizontal="right" vertical="center"/>
    </xf>
    <xf numFmtId="192" fontId="7" fillId="0" borderId="61" xfId="1" applyNumberFormat="1" applyFill="1" applyBorder="1" applyAlignment="1">
      <alignment horizontal="right" vertical="center"/>
    </xf>
    <xf numFmtId="0" fontId="12" fillId="0" borderId="83" xfId="1" applyFont="1" applyBorder="1" applyAlignment="1">
      <alignment horizontal="center" vertical="center"/>
    </xf>
    <xf numFmtId="0" fontId="12" fillId="0" borderId="85" xfId="1" applyFont="1" applyBorder="1" applyAlignment="1">
      <alignment horizontal="center" vertical="center"/>
    </xf>
    <xf numFmtId="0" fontId="12" fillId="0" borderId="86" xfId="1" applyFont="1" applyBorder="1" applyAlignment="1">
      <alignment horizontal="center" vertical="center"/>
    </xf>
    <xf numFmtId="0" fontId="12" fillId="0" borderId="84" xfId="1" applyFont="1" applyBorder="1" applyAlignment="1">
      <alignment horizontal="center" vertical="center"/>
    </xf>
    <xf numFmtId="0" fontId="12" fillId="0" borderId="26" xfId="1" applyFont="1" applyBorder="1" applyAlignment="1">
      <alignment horizontal="center" vertical="center"/>
    </xf>
    <xf numFmtId="0" fontId="12" fillId="0" borderId="87" xfId="1" applyFont="1" applyBorder="1" applyAlignment="1">
      <alignment horizontal="center" vertical="center"/>
    </xf>
    <xf numFmtId="0" fontId="12" fillId="0" borderId="84" xfId="1" applyFont="1" applyBorder="1" applyAlignment="1">
      <alignment horizontal="center" vertical="center" wrapText="1"/>
    </xf>
    <xf numFmtId="0" fontId="12" fillId="0" borderId="26" xfId="1" applyFont="1" applyBorder="1" applyAlignment="1">
      <alignment horizontal="center" vertical="center" wrapText="1"/>
    </xf>
    <xf numFmtId="0" fontId="12" fillId="0" borderId="87" xfId="1" applyFont="1" applyBorder="1" applyAlignment="1">
      <alignment horizontal="center" vertical="center" wrapText="1"/>
    </xf>
    <xf numFmtId="0" fontId="12" fillId="0" borderId="22" xfId="1" applyFont="1" applyBorder="1" applyAlignment="1">
      <alignment horizontal="center" vertical="center" wrapText="1"/>
    </xf>
    <xf numFmtId="0" fontId="12" fillId="0" borderId="23" xfId="1" applyFont="1" applyBorder="1" applyAlignment="1">
      <alignment horizontal="center" vertical="center" wrapText="1"/>
    </xf>
    <xf numFmtId="176" fontId="95" fillId="36" borderId="12" xfId="92" applyNumberFormat="1" applyFont="1" applyFill="1" applyBorder="1" applyAlignment="1">
      <alignment horizontal="right" vertical="center"/>
    </xf>
    <xf numFmtId="176" fontId="95" fillId="36" borderId="13" xfId="92" applyNumberFormat="1" applyFont="1" applyFill="1" applyBorder="1" applyAlignment="1">
      <alignment horizontal="right" vertical="center"/>
    </xf>
    <xf numFmtId="176" fontId="95" fillId="36" borderId="58" xfId="92" applyNumberFormat="1" applyFont="1" applyFill="1" applyBorder="1" applyAlignment="1">
      <alignment horizontal="right" vertical="center"/>
    </xf>
    <xf numFmtId="176" fontId="95" fillId="36" borderId="16" xfId="92" applyNumberFormat="1" applyFont="1" applyFill="1" applyBorder="1" applyAlignment="1">
      <alignment horizontal="right" vertical="center"/>
    </xf>
    <xf numFmtId="176" fontId="95" fillId="36" borderId="22" xfId="92" applyNumberFormat="1" applyFont="1" applyFill="1" applyBorder="1" applyAlignment="1">
      <alignment horizontal="right" vertical="center"/>
    </xf>
    <xf numFmtId="176" fontId="95" fillId="36" borderId="62" xfId="92" applyNumberFormat="1" applyFont="1" applyFill="1" applyBorder="1" applyAlignment="1">
      <alignment horizontal="right" vertical="center"/>
    </xf>
    <xf numFmtId="0" fontId="7" fillId="0" borderId="13" xfId="1" applyFill="1" applyBorder="1" applyAlignment="1">
      <alignment horizontal="center" vertical="center"/>
    </xf>
    <xf numFmtId="0" fontId="7" fillId="0" borderId="22" xfId="1" applyFill="1" applyBorder="1" applyAlignment="1">
      <alignment horizontal="center" vertical="center"/>
    </xf>
    <xf numFmtId="176" fontId="95" fillId="36" borderId="15" xfId="92" applyNumberFormat="1" applyFont="1" applyFill="1" applyBorder="1" applyAlignment="1">
      <alignment horizontal="right" vertical="center"/>
    </xf>
    <xf numFmtId="176" fontId="95" fillId="36" borderId="0" xfId="92" applyNumberFormat="1" applyFont="1" applyFill="1" applyBorder="1" applyAlignment="1">
      <alignment horizontal="right" vertical="center"/>
    </xf>
    <xf numFmtId="176" fontId="95" fillId="36" borderId="60" xfId="92" applyNumberFormat="1" applyFont="1" applyFill="1" applyBorder="1" applyAlignment="1">
      <alignment horizontal="right" vertical="center"/>
    </xf>
    <xf numFmtId="0" fontId="7" fillId="35" borderId="13" xfId="1" applyFill="1" applyBorder="1" applyAlignment="1">
      <alignment horizontal="center" vertical="center"/>
    </xf>
    <xf numFmtId="0" fontId="7" fillId="35" borderId="0" xfId="1" applyFill="1" applyBorder="1" applyAlignment="1">
      <alignment horizontal="center" vertical="center"/>
    </xf>
    <xf numFmtId="0" fontId="7" fillId="36" borderId="15" xfId="1" applyFill="1" applyBorder="1" applyAlignment="1">
      <alignment horizontal="right" vertical="center"/>
    </xf>
    <xf numFmtId="0" fontId="7" fillId="36" borderId="0" xfId="1" applyFill="1" applyBorder="1" applyAlignment="1">
      <alignment horizontal="right" vertical="center"/>
    </xf>
    <xf numFmtId="0" fontId="7" fillId="36" borderId="43" xfId="1" applyFill="1" applyBorder="1" applyAlignment="1">
      <alignment horizontal="right" vertical="center"/>
    </xf>
    <xf numFmtId="176" fontId="7" fillId="0" borderId="15" xfId="92" applyNumberFormat="1" applyFont="1" applyFill="1" applyBorder="1" applyAlignment="1">
      <alignment horizontal="right" vertical="center"/>
    </xf>
    <xf numFmtId="176" fontId="7" fillId="0" borderId="0" xfId="92" applyNumberFormat="1" applyFont="1" applyFill="1" applyBorder="1" applyAlignment="1">
      <alignment horizontal="right" vertical="center"/>
    </xf>
    <xf numFmtId="176" fontId="7" fillId="0" borderId="43" xfId="92" applyNumberFormat="1" applyFont="1" applyFill="1" applyBorder="1" applyAlignment="1">
      <alignment horizontal="right" vertical="center"/>
    </xf>
    <xf numFmtId="201" fontId="7" fillId="0" borderId="59" xfId="92" applyNumberFormat="1" applyFont="1" applyFill="1" applyBorder="1" applyAlignment="1">
      <alignment horizontal="right" vertical="center"/>
    </xf>
    <xf numFmtId="201" fontId="7" fillId="0" borderId="0" xfId="92" applyNumberFormat="1" applyFont="1" applyFill="1" applyBorder="1" applyAlignment="1">
      <alignment horizontal="right" vertical="center"/>
    </xf>
    <xf numFmtId="201" fontId="7" fillId="0" borderId="43" xfId="92" applyNumberFormat="1" applyFont="1" applyFill="1" applyBorder="1" applyAlignment="1">
      <alignment horizontal="right" vertical="center"/>
    </xf>
    <xf numFmtId="206" fontId="7" fillId="0" borderId="57" xfId="92" applyNumberFormat="1" applyFont="1" applyFill="1" applyBorder="1" applyAlignment="1">
      <alignment horizontal="right" vertical="center"/>
    </xf>
    <xf numFmtId="206" fontId="7" fillId="0" borderId="13" xfId="92" applyNumberFormat="1" applyFont="1" applyFill="1" applyBorder="1" applyAlignment="1">
      <alignment horizontal="right" vertical="center"/>
    </xf>
    <xf numFmtId="206" fontId="7" fillId="0" borderId="14" xfId="92" applyNumberFormat="1" applyFont="1" applyFill="1" applyBorder="1" applyAlignment="1">
      <alignment horizontal="right" vertical="center"/>
    </xf>
    <xf numFmtId="206" fontId="7" fillId="0" borderId="61" xfId="92" applyNumberFormat="1" applyFont="1" applyFill="1" applyBorder="1" applyAlignment="1">
      <alignment horizontal="right" vertical="center"/>
    </xf>
    <xf numFmtId="206" fontId="7" fillId="0" borderId="22" xfId="92" applyNumberFormat="1" applyFont="1" applyFill="1" applyBorder="1" applyAlignment="1">
      <alignment horizontal="right" vertical="center"/>
    </xf>
    <xf numFmtId="206" fontId="7" fillId="0" borderId="23" xfId="92" applyNumberFormat="1" applyFont="1" applyFill="1" applyBorder="1" applyAlignment="1">
      <alignment horizontal="right" vertical="center"/>
    </xf>
    <xf numFmtId="10" fontId="7" fillId="0" borderId="12" xfId="92" applyNumberFormat="1" applyFont="1" applyFill="1" applyBorder="1" applyAlignment="1">
      <alignment horizontal="right" vertical="center"/>
    </xf>
    <xf numFmtId="10" fontId="7" fillId="0" borderId="13" xfId="92" applyNumberFormat="1" applyFont="1" applyFill="1" applyBorder="1" applyAlignment="1">
      <alignment horizontal="right" vertical="center"/>
    </xf>
    <xf numFmtId="10" fontId="7" fillId="0" borderId="14" xfId="92" applyNumberFormat="1" applyFont="1" applyFill="1" applyBorder="1" applyAlignment="1">
      <alignment horizontal="right" vertical="center"/>
    </xf>
    <xf numFmtId="10" fontId="7" fillId="0" borderId="16" xfId="92" applyNumberFormat="1" applyFont="1" applyFill="1" applyBorder="1" applyAlignment="1">
      <alignment horizontal="right" vertical="center"/>
    </xf>
    <xf numFmtId="10" fontId="7" fillId="0" borderId="22" xfId="92" applyNumberFormat="1" applyFont="1" applyFill="1" applyBorder="1" applyAlignment="1">
      <alignment horizontal="right" vertical="center"/>
    </xf>
    <xf numFmtId="10" fontId="7" fillId="0" borderId="23" xfId="92" applyNumberFormat="1" applyFont="1" applyFill="1" applyBorder="1" applyAlignment="1">
      <alignment horizontal="right" vertical="center"/>
    </xf>
    <xf numFmtId="176" fontId="7" fillId="0" borderId="12" xfId="1" applyNumberFormat="1" applyFill="1" applyBorder="1" applyAlignment="1">
      <alignment horizontal="right" vertical="center"/>
    </xf>
    <xf numFmtId="176" fontId="7" fillId="0" borderId="13" xfId="1" applyNumberFormat="1" applyFill="1" applyBorder="1" applyAlignment="1">
      <alignment horizontal="right" vertical="center"/>
    </xf>
    <xf numFmtId="176" fontId="7" fillId="0" borderId="14" xfId="1" applyNumberFormat="1" applyFill="1" applyBorder="1" applyAlignment="1">
      <alignment horizontal="right" vertical="center"/>
    </xf>
    <xf numFmtId="176" fontId="7" fillId="0" borderId="15" xfId="1" applyNumberFormat="1" applyFill="1" applyBorder="1" applyAlignment="1">
      <alignment horizontal="right" vertical="center"/>
    </xf>
    <xf numFmtId="176" fontId="7" fillId="0" borderId="0" xfId="1" applyNumberFormat="1" applyFill="1" applyBorder="1" applyAlignment="1">
      <alignment horizontal="right" vertical="center"/>
    </xf>
    <xf numFmtId="176" fontId="7" fillId="0" borderId="43" xfId="1" applyNumberFormat="1" applyFill="1" applyBorder="1" applyAlignment="1">
      <alignment horizontal="right" vertical="center"/>
    </xf>
    <xf numFmtId="176" fontId="7" fillId="36" borderId="12" xfId="1" applyNumberFormat="1" applyFill="1" applyBorder="1" applyAlignment="1">
      <alignment horizontal="right" vertical="center"/>
    </xf>
    <xf numFmtId="176" fontId="7" fillId="36" borderId="13" xfId="1" applyNumberFormat="1" applyFill="1" applyBorder="1" applyAlignment="1">
      <alignment horizontal="right" vertical="center"/>
    </xf>
    <xf numFmtId="176" fontId="7" fillId="36" borderId="15" xfId="1" applyNumberFormat="1" applyFill="1" applyBorder="1" applyAlignment="1">
      <alignment horizontal="right" vertical="center"/>
    </xf>
    <xf numFmtId="176" fontId="7" fillId="36" borderId="0" xfId="1" applyNumberFormat="1" applyFill="1" applyBorder="1" applyAlignment="1">
      <alignment horizontal="right" vertical="center"/>
    </xf>
    <xf numFmtId="201" fontId="7" fillId="0" borderId="57" xfId="1" applyNumberFormat="1" applyFill="1" applyBorder="1" applyAlignment="1">
      <alignment horizontal="right" vertical="center"/>
    </xf>
    <xf numFmtId="201" fontId="7" fillId="0" borderId="13" xfId="1" applyNumberFormat="1" applyFill="1" applyBorder="1" applyAlignment="1">
      <alignment horizontal="right" vertical="center"/>
    </xf>
    <xf numFmtId="201" fontId="7" fillId="0" borderId="14" xfId="1" applyNumberFormat="1" applyFill="1" applyBorder="1" applyAlignment="1">
      <alignment horizontal="right" vertical="center"/>
    </xf>
    <xf numFmtId="201" fontId="7" fillId="0" borderId="59" xfId="1" applyNumberFormat="1" applyFill="1" applyBorder="1" applyAlignment="1">
      <alignment horizontal="right" vertical="center"/>
    </xf>
    <xf numFmtId="201" fontId="7" fillId="0" borderId="0" xfId="1" applyNumberFormat="1" applyFill="1" applyBorder="1" applyAlignment="1">
      <alignment horizontal="right" vertical="center"/>
    </xf>
    <xf numFmtId="201" fontId="7" fillId="0" borderId="43" xfId="1" applyNumberFormat="1" applyFill="1" applyBorder="1" applyAlignment="1">
      <alignment horizontal="right" vertical="center"/>
    </xf>
    <xf numFmtId="205" fontId="93" fillId="0" borderId="12" xfId="1" applyNumberFormat="1" applyFont="1" applyFill="1" applyBorder="1" applyAlignment="1">
      <alignment horizontal="right" vertical="center"/>
    </xf>
    <xf numFmtId="205" fontId="93" fillId="0" borderId="13" xfId="1" applyNumberFormat="1" applyFont="1" applyFill="1" applyBorder="1" applyAlignment="1">
      <alignment horizontal="right" vertical="center"/>
    </xf>
    <xf numFmtId="205" fontId="93" fillId="0" borderId="16" xfId="1" applyNumberFormat="1" applyFont="1" applyFill="1" applyBorder="1" applyAlignment="1">
      <alignment horizontal="right" vertical="center"/>
    </xf>
    <xf numFmtId="205" fontId="93" fillId="0" borderId="22" xfId="1" applyNumberFormat="1" applyFont="1" applyFill="1" applyBorder="1" applyAlignment="1">
      <alignment horizontal="right" vertical="center"/>
    </xf>
    <xf numFmtId="205" fontId="93" fillId="0" borderId="14" xfId="1" applyNumberFormat="1" applyFont="1" applyFill="1" applyBorder="1" applyAlignment="1">
      <alignment horizontal="right" vertical="center"/>
    </xf>
    <xf numFmtId="205" fontId="93" fillId="0" borderId="23" xfId="1" applyNumberFormat="1" applyFont="1" applyFill="1" applyBorder="1" applyAlignment="1">
      <alignment horizontal="right" vertical="center"/>
    </xf>
    <xf numFmtId="0" fontId="7" fillId="35" borderId="22" xfId="1" applyFill="1" applyBorder="1" applyAlignment="1">
      <alignment horizontal="center" vertical="center"/>
    </xf>
    <xf numFmtId="0" fontId="7" fillId="35" borderId="23" xfId="1" applyFill="1" applyBorder="1" applyAlignment="1">
      <alignment horizontal="center" vertical="center"/>
    </xf>
    <xf numFmtId="0" fontId="7" fillId="35" borderId="16" xfId="1" applyFill="1" applyBorder="1" applyAlignment="1">
      <alignment horizontal="center" vertical="center"/>
    </xf>
    <xf numFmtId="0" fontId="49" fillId="35" borderId="16" xfId="90" applyFill="1" applyBorder="1" applyAlignment="1" applyProtection="1">
      <alignment horizontal="left" vertical="center"/>
      <protection locked="0"/>
    </xf>
    <xf numFmtId="176" fontId="7" fillId="0" borderId="16" xfId="1" applyNumberFormat="1" applyFill="1" applyBorder="1" applyAlignment="1">
      <alignment horizontal="right" vertical="center"/>
    </xf>
    <xf numFmtId="176" fontId="7" fillId="0" borderId="22" xfId="1" applyNumberFormat="1" applyFill="1" applyBorder="1" applyAlignment="1">
      <alignment horizontal="right" vertical="center"/>
    </xf>
    <xf numFmtId="176" fontId="7" fillId="0" borderId="23" xfId="1" applyNumberFormat="1" applyFill="1" applyBorder="1" applyAlignment="1">
      <alignment horizontal="right" vertical="center"/>
    </xf>
    <xf numFmtId="206" fontId="7" fillId="0" borderId="57" xfId="1" applyNumberFormat="1" applyFill="1" applyBorder="1" applyAlignment="1">
      <alignment horizontal="right" vertical="center"/>
    </xf>
    <xf numFmtId="206" fontId="7" fillId="0" borderId="13" xfId="1" applyNumberFormat="1" applyFill="1" applyBorder="1" applyAlignment="1">
      <alignment horizontal="right" vertical="center"/>
    </xf>
    <xf numFmtId="206" fontId="7" fillId="0" borderId="14" xfId="1" applyNumberFormat="1" applyFill="1" applyBorder="1" applyAlignment="1">
      <alignment horizontal="right" vertical="center"/>
    </xf>
    <xf numFmtId="206" fontId="7" fillId="0" borderId="61" xfId="1" applyNumberFormat="1" applyFill="1" applyBorder="1" applyAlignment="1">
      <alignment horizontal="right" vertical="center"/>
    </xf>
    <xf numFmtId="206" fontId="7" fillId="0" borderId="22" xfId="1" applyNumberFormat="1" applyFill="1" applyBorder="1" applyAlignment="1">
      <alignment horizontal="right" vertical="center"/>
    </xf>
    <xf numFmtId="206" fontId="7" fillId="0" borderId="23" xfId="1" applyNumberFormat="1" applyFill="1" applyBorder="1" applyAlignment="1">
      <alignment horizontal="right" vertical="center"/>
    </xf>
    <xf numFmtId="38" fontId="55" fillId="0" borderId="22" xfId="87" applyNumberFormat="1" applyFont="1" applyBorder="1" applyAlignment="1">
      <alignment horizontal="right" vertical="center"/>
    </xf>
    <xf numFmtId="49" fontId="2" fillId="0" borderId="263" xfId="0" applyNumberFormat="1" applyFont="1" applyBorder="1" applyAlignment="1">
      <alignment horizontal="center" vertical="center" wrapText="1" shrinkToFit="1"/>
    </xf>
    <xf numFmtId="49" fontId="2" fillId="0" borderId="240" xfId="0" applyNumberFormat="1" applyFont="1" applyBorder="1" applyAlignment="1">
      <alignment horizontal="center" vertical="center" wrapText="1" shrinkToFit="1"/>
    </xf>
    <xf numFmtId="0" fontId="2" fillId="0" borderId="263" xfId="0" applyFont="1" applyBorder="1" applyAlignment="1">
      <alignment horizontal="center" vertical="center" wrapText="1" shrinkToFit="1"/>
    </xf>
    <xf numFmtId="0" fontId="2" fillId="0" borderId="240" xfId="0" applyFont="1" applyBorder="1" applyAlignment="1">
      <alignment horizontal="center" vertical="center" wrapText="1" shrinkToFit="1"/>
    </xf>
    <xf numFmtId="49" fontId="2" fillId="0" borderId="12" xfId="0" applyNumberFormat="1" applyFont="1" applyBorder="1" applyAlignment="1">
      <alignment horizontal="center" vertical="center" wrapText="1" shrinkToFit="1"/>
    </xf>
    <xf numFmtId="49" fontId="2" fillId="0" borderId="16" xfId="0" applyNumberFormat="1" applyFont="1" applyBorder="1" applyAlignment="1">
      <alignment horizontal="center" vertical="center" shrinkToFit="1"/>
    </xf>
    <xf numFmtId="0" fontId="2" fillId="37" borderId="1" xfId="0" applyFont="1" applyFill="1" applyBorder="1" applyAlignment="1">
      <alignment horizontal="center" vertical="center"/>
    </xf>
    <xf numFmtId="0" fontId="2" fillId="37" borderId="1" xfId="0" applyFont="1" applyFill="1" applyBorder="1" applyAlignment="1">
      <alignment horizontal="center" vertical="center" wrapText="1"/>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30" xfId="0" applyFont="1" applyBorder="1" applyAlignment="1">
      <alignment horizontal="left" vertical="center"/>
    </xf>
    <xf numFmtId="0" fontId="2" fillId="0" borderId="50" xfId="0" applyFont="1" applyBorder="1" applyAlignment="1">
      <alignment horizontal="left" vertical="center"/>
    </xf>
    <xf numFmtId="0" fontId="2" fillId="0" borderId="51" xfId="0" applyFont="1" applyBorder="1" applyAlignment="1">
      <alignment horizontal="left" vertical="center"/>
    </xf>
    <xf numFmtId="0" fontId="2" fillId="0" borderId="52" xfId="0" applyFont="1" applyBorder="1" applyAlignment="1">
      <alignment horizontal="left" vertical="center"/>
    </xf>
    <xf numFmtId="0" fontId="2" fillId="0" borderId="48" xfId="0" applyFont="1" applyBorder="1" applyAlignment="1">
      <alignment horizontal="left" vertical="center"/>
    </xf>
    <xf numFmtId="0" fontId="2" fillId="0" borderId="22" xfId="0" applyFont="1" applyBorder="1" applyAlignment="1">
      <alignment horizontal="left" vertical="center"/>
    </xf>
    <xf numFmtId="0" fontId="2" fillId="0" borderId="23" xfId="0" applyFont="1" applyBorder="1" applyAlignment="1">
      <alignment horizontal="left"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38" fillId="0" borderId="12" xfId="0" applyFont="1" applyBorder="1" applyAlignment="1">
      <alignment horizontal="center" vertical="center"/>
    </xf>
    <xf numFmtId="0" fontId="38" fillId="0" borderId="13" xfId="0" applyFont="1" applyBorder="1" applyAlignment="1">
      <alignment horizontal="center" vertical="center"/>
    </xf>
    <xf numFmtId="0" fontId="38" fillId="0" borderId="14" xfId="0" applyFont="1" applyBorder="1" applyAlignment="1">
      <alignment horizontal="center" vertical="center"/>
    </xf>
    <xf numFmtId="0" fontId="38" fillId="0" borderId="15" xfId="0" applyFont="1" applyBorder="1" applyAlignment="1">
      <alignment horizontal="center" vertical="center"/>
    </xf>
    <xf numFmtId="0" fontId="38" fillId="0" borderId="0" xfId="0" applyFont="1" applyBorder="1" applyAlignment="1">
      <alignment horizontal="center" vertical="center"/>
    </xf>
    <xf numFmtId="0" fontId="38" fillId="0" borderId="43" xfId="0" applyFont="1" applyBorder="1" applyAlignment="1">
      <alignment horizontal="center" vertical="center"/>
    </xf>
    <xf numFmtId="0" fontId="38" fillId="0" borderId="16" xfId="0" applyFont="1" applyBorder="1" applyAlignment="1">
      <alignment horizontal="center" vertical="center"/>
    </xf>
    <xf numFmtId="0" fontId="38" fillId="0" borderId="22" xfId="0" applyFont="1" applyBorder="1" applyAlignment="1">
      <alignment horizontal="center" vertical="center"/>
    </xf>
    <xf numFmtId="0" fontId="38" fillId="0" borderId="23" xfId="0" applyFont="1" applyBorder="1" applyAlignment="1">
      <alignment horizontal="center" vertical="center"/>
    </xf>
    <xf numFmtId="0" fontId="5" fillId="0" borderId="12" xfId="0" applyFont="1" applyBorder="1" applyAlignment="1">
      <alignment horizontal="left" vertical="center"/>
    </xf>
    <xf numFmtId="0" fontId="5" fillId="0" borderId="13" xfId="0" applyFont="1" applyBorder="1" applyAlignment="1">
      <alignment horizontal="left" vertical="center"/>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0" xfId="0" applyFont="1" applyBorder="1" applyAlignment="1">
      <alignment horizontal="left" vertical="center"/>
    </xf>
    <xf numFmtId="0" fontId="5" fillId="0" borderId="43" xfId="0" applyFont="1" applyBorder="1" applyAlignment="1">
      <alignment horizontal="left" vertical="center"/>
    </xf>
    <xf numFmtId="0" fontId="39" fillId="33" borderId="24" xfId="0" applyFont="1" applyFill="1" applyBorder="1" applyAlignment="1">
      <alignment horizontal="center" vertical="center"/>
    </xf>
    <xf numFmtId="0" fontId="39" fillId="33" borderId="27" xfId="0" applyFont="1" applyFill="1" applyBorder="1" applyAlignment="1">
      <alignment horizontal="center" vertical="center"/>
    </xf>
    <xf numFmtId="0" fontId="39" fillId="33" borderId="25" xfId="0" applyFont="1" applyFill="1" applyBorder="1" applyAlignment="1">
      <alignment horizontal="center" vertical="center"/>
    </xf>
    <xf numFmtId="0" fontId="5" fillId="0" borderId="0" xfId="0" applyFont="1" applyAlignment="1">
      <alignment horizontal="center" vertical="center"/>
    </xf>
    <xf numFmtId="0" fontId="39" fillId="0" borderId="22" xfId="0" applyFont="1" applyBorder="1" applyAlignment="1">
      <alignment horizontal="center" vertical="center"/>
    </xf>
    <xf numFmtId="0" fontId="39" fillId="0" borderId="13" xfId="0" applyFont="1" applyBorder="1" applyAlignment="1">
      <alignment horizontal="center" vertic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38" fillId="0" borderId="0" xfId="0" applyFont="1" applyAlignment="1">
      <alignment horizontal="left" vertical="top" wrapText="1" indent="1"/>
    </xf>
    <xf numFmtId="0" fontId="2" fillId="0" borderId="11" xfId="0" applyFont="1" applyBorder="1" applyAlignment="1">
      <alignment horizontal="center" vertical="center"/>
    </xf>
    <xf numFmtId="0" fontId="2" fillId="0" borderId="44" xfId="0" applyFont="1" applyBorder="1" applyAlignment="1">
      <alignment horizontal="center" vertical="center"/>
    </xf>
    <xf numFmtId="0" fontId="2" fillId="0" borderId="10" xfId="0" applyFont="1" applyBorder="1" applyAlignment="1">
      <alignment horizontal="center" vertical="center"/>
    </xf>
    <xf numFmtId="0" fontId="2" fillId="37" borderId="11" xfId="0" applyFont="1" applyFill="1" applyBorder="1" applyAlignment="1">
      <alignment horizontal="center" vertical="center" wrapText="1"/>
    </xf>
    <xf numFmtId="0" fontId="2" fillId="37" borderId="44" xfId="0" applyFont="1" applyFill="1" applyBorder="1" applyAlignment="1">
      <alignment horizontal="center" vertical="center" wrapText="1"/>
    </xf>
    <xf numFmtId="0" fontId="2" fillId="37" borderId="10" xfId="0" applyFont="1" applyFill="1" applyBorder="1" applyAlignment="1">
      <alignment horizontal="center" vertical="center" wrapText="1"/>
    </xf>
    <xf numFmtId="0" fontId="2" fillId="0" borderId="11"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10" xfId="0" applyFont="1" applyBorder="1" applyAlignment="1">
      <alignment horizontal="center" vertical="center" wrapText="1"/>
    </xf>
    <xf numFmtId="0" fontId="98" fillId="0" borderId="217" xfId="0" applyFont="1" applyBorder="1" applyAlignment="1">
      <alignment horizontal="center" vertical="center" wrapText="1"/>
    </xf>
    <xf numFmtId="0" fontId="98" fillId="0" borderId="65" xfId="0" applyFont="1" applyBorder="1" applyAlignment="1">
      <alignment horizontal="center" vertical="center"/>
    </xf>
    <xf numFmtId="0" fontId="98" fillId="0" borderId="67" xfId="0" applyFont="1" applyBorder="1" applyAlignment="1">
      <alignment horizontal="center" vertical="center"/>
    </xf>
    <xf numFmtId="0" fontId="2" fillId="37" borderId="11" xfId="0" applyFont="1" applyFill="1" applyBorder="1" applyAlignment="1">
      <alignment horizontal="center" vertical="center"/>
    </xf>
    <xf numFmtId="0" fontId="2" fillId="37" borderId="44" xfId="0" applyFont="1" applyFill="1" applyBorder="1" applyAlignment="1">
      <alignment horizontal="center" vertical="center"/>
    </xf>
    <xf numFmtId="0" fontId="2" fillId="37" borderId="10" xfId="0" applyFont="1" applyFill="1" applyBorder="1" applyAlignment="1">
      <alignment horizontal="center" vertical="center"/>
    </xf>
    <xf numFmtId="0" fontId="80" fillId="0" borderId="0" xfId="90" applyFont="1" applyAlignment="1">
      <alignment horizontal="right" vertical="center"/>
    </xf>
    <xf numFmtId="0" fontId="81" fillId="0" borderId="0" xfId="90" applyFont="1" applyAlignment="1">
      <alignment horizontal="right" vertical="center"/>
    </xf>
    <xf numFmtId="0" fontId="4" fillId="0" borderId="64"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68" xfId="0" applyFont="1" applyBorder="1" applyAlignment="1">
      <alignment horizontal="center" vertical="center" wrapText="1"/>
    </xf>
    <xf numFmtId="212" fontId="2" fillId="0" borderId="11" xfId="0" applyNumberFormat="1" applyFont="1" applyBorder="1" applyAlignment="1">
      <alignment horizontal="center" vertical="center"/>
    </xf>
    <xf numFmtId="212" fontId="2" fillId="0" borderId="200" xfId="0" applyNumberFormat="1" applyFont="1" applyBorder="1" applyAlignment="1">
      <alignment horizontal="center" vertical="center"/>
    </xf>
    <xf numFmtId="212" fontId="2" fillId="0" borderId="207" xfId="0" applyNumberFormat="1"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0" xfId="0" applyFont="1" applyBorder="1" applyAlignment="1">
      <alignment horizontal="center" vertical="center"/>
    </xf>
    <xf numFmtId="0" fontId="2" fillId="0" borderId="43"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39" fillId="34" borderId="24" xfId="0" applyFont="1" applyFill="1" applyBorder="1" applyAlignment="1">
      <alignment horizontal="center" vertical="center"/>
    </xf>
    <xf numFmtId="0" fontId="39" fillId="34" borderId="27" xfId="0" applyFont="1" applyFill="1" applyBorder="1" applyAlignment="1">
      <alignment horizontal="center" vertical="center"/>
    </xf>
    <xf numFmtId="0" fontId="39" fillId="34" borderId="25" xfId="0" applyFont="1" applyFill="1" applyBorder="1" applyAlignment="1">
      <alignment horizontal="center" vertical="center"/>
    </xf>
    <xf numFmtId="176" fontId="2" fillId="0" borderId="11" xfId="92" applyNumberFormat="1" applyFont="1" applyBorder="1" applyAlignment="1">
      <alignment horizontal="right" vertical="center"/>
    </xf>
    <xf numFmtId="176" fontId="2" fillId="0" borderId="44" xfId="92" applyNumberFormat="1" applyFont="1" applyBorder="1" applyAlignment="1">
      <alignment horizontal="right" vertical="center"/>
    </xf>
    <xf numFmtId="176" fontId="2" fillId="0" borderId="53" xfId="92" applyNumberFormat="1" applyFont="1" applyBorder="1" applyAlignment="1">
      <alignment horizontal="right" vertical="center"/>
    </xf>
    <xf numFmtId="212" fontId="2" fillId="0" borderId="12" xfId="0" applyNumberFormat="1" applyFont="1" applyBorder="1" applyAlignment="1">
      <alignment horizontal="center" vertical="center"/>
    </xf>
    <xf numFmtId="212" fontId="2" fillId="0" borderId="15" xfId="0" applyNumberFormat="1" applyFont="1" applyBorder="1" applyAlignment="1">
      <alignment horizontal="center" vertical="center"/>
    </xf>
    <xf numFmtId="212" fontId="2" fillId="0" borderId="219" xfId="0" applyNumberFormat="1" applyFont="1" applyBorder="1" applyAlignment="1">
      <alignment horizontal="center" vertical="center"/>
    </xf>
    <xf numFmtId="212" fontId="2" fillId="0" borderId="14" xfId="0" applyNumberFormat="1" applyFont="1" applyBorder="1" applyAlignment="1">
      <alignment horizontal="center" vertical="center"/>
    </xf>
    <xf numFmtId="212" fontId="2" fillId="0" borderId="43" xfId="0" applyNumberFormat="1" applyFont="1" applyBorder="1" applyAlignment="1">
      <alignment horizontal="center" vertical="center"/>
    </xf>
    <xf numFmtId="212" fontId="2" fillId="0" borderId="220" xfId="0" applyNumberFormat="1" applyFont="1" applyBorder="1" applyAlignment="1">
      <alignment horizontal="center" vertical="center"/>
    </xf>
    <xf numFmtId="176" fontId="2" fillId="0" borderId="72" xfId="92" applyNumberFormat="1" applyFont="1" applyBorder="1" applyAlignment="1">
      <alignment horizontal="right" vertical="center"/>
    </xf>
    <xf numFmtId="176" fontId="2" fillId="0" borderId="68" xfId="92" applyNumberFormat="1" applyFont="1" applyBorder="1" applyAlignment="1">
      <alignment horizontal="right" vertical="center"/>
    </xf>
    <xf numFmtId="201" fontId="63" fillId="0" borderId="201" xfId="0" applyNumberFormat="1" applyFont="1" applyFill="1" applyBorder="1" applyAlignment="1">
      <alignment horizontal="right" vertical="center"/>
    </xf>
    <xf numFmtId="201" fontId="63" fillId="0" borderId="65" xfId="0" applyNumberFormat="1" applyFont="1" applyFill="1" applyBorder="1" applyAlignment="1">
      <alignment horizontal="right" vertical="center"/>
    </xf>
    <xf numFmtId="201" fontId="63" fillId="0" borderId="69" xfId="0" applyNumberFormat="1" applyFont="1" applyFill="1" applyBorder="1" applyAlignment="1">
      <alignment horizontal="right" vertical="center"/>
    </xf>
    <xf numFmtId="176" fontId="2" fillId="38" borderId="64" xfId="92" applyNumberFormat="1" applyFont="1" applyFill="1" applyBorder="1" applyAlignment="1">
      <alignment horizontal="right" vertical="center"/>
    </xf>
    <xf numFmtId="176" fontId="2" fillId="38" borderId="66" xfId="92" applyNumberFormat="1" applyFont="1" applyFill="1" applyBorder="1" applyAlignment="1">
      <alignment horizontal="right" vertical="center"/>
    </xf>
    <xf numFmtId="176" fontId="2" fillId="38" borderId="70" xfId="92" applyNumberFormat="1" applyFont="1" applyFill="1" applyBorder="1" applyAlignment="1">
      <alignment horizontal="right" vertical="center"/>
    </xf>
    <xf numFmtId="183" fontId="2" fillId="0" borderId="32" xfId="91" applyNumberFormat="1" applyFont="1" applyBorder="1" applyAlignment="1">
      <alignment vertical="center"/>
    </xf>
    <xf numFmtId="183" fontId="2" fillId="0" borderId="10" xfId="91" applyNumberFormat="1" applyFont="1" applyBorder="1" applyAlignment="1">
      <alignment vertical="center"/>
    </xf>
    <xf numFmtId="183" fontId="2" fillId="0" borderId="32" xfId="0" applyNumberFormat="1" applyFont="1" applyBorder="1" applyAlignment="1">
      <alignment horizontal="right" vertical="center"/>
    </xf>
    <xf numFmtId="183" fontId="2" fillId="0" borderId="53" xfId="0" applyNumberFormat="1" applyFont="1" applyBorder="1" applyAlignment="1">
      <alignment horizontal="right" vertical="center"/>
    </xf>
    <xf numFmtId="183" fontId="2" fillId="0" borderId="32" xfId="91" applyNumberFormat="1" applyFont="1" applyBorder="1" applyAlignment="1">
      <alignment horizontal="right" vertical="center"/>
    </xf>
    <xf numFmtId="183" fontId="2" fillId="0" borderId="53" xfId="91" applyNumberFormat="1" applyFont="1" applyBorder="1" applyAlignment="1">
      <alignment horizontal="right" vertical="center"/>
    </xf>
    <xf numFmtId="183" fontId="2" fillId="0" borderId="72" xfId="0" applyNumberFormat="1" applyFont="1" applyBorder="1" applyAlignment="1">
      <alignment horizontal="right" vertical="center"/>
    </xf>
    <xf numFmtId="183" fontId="2" fillId="0" borderId="70" xfId="0" applyNumberFormat="1" applyFont="1" applyBorder="1" applyAlignment="1">
      <alignment horizontal="right" vertical="center"/>
    </xf>
    <xf numFmtId="49" fontId="2" fillId="0" borderId="12" xfId="0" applyNumberFormat="1" applyFont="1" applyBorder="1" applyAlignment="1">
      <alignment horizontal="center" vertical="center" shrinkToFit="1"/>
    </xf>
    <xf numFmtId="49" fontId="2" fillId="0" borderId="13" xfId="0" applyNumberFormat="1" applyFont="1" applyBorder="1" applyAlignment="1">
      <alignment horizontal="center" vertical="center" shrinkToFit="1"/>
    </xf>
    <xf numFmtId="49" fontId="2" fillId="0" borderId="14" xfId="0" applyNumberFormat="1" applyFont="1" applyBorder="1" applyAlignment="1">
      <alignment horizontal="center" vertical="center" shrinkToFit="1"/>
    </xf>
    <xf numFmtId="49" fontId="2" fillId="0" borderId="22" xfId="0" applyNumberFormat="1" applyFont="1" applyBorder="1" applyAlignment="1">
      <alignment horizontal="center" vertical="center" shrinkToFit="1"/>
    </xf>
    <xf numFmtId="49" fontId="2" fillId="0" borderId="23" xfId="0" applyNumberFormat="1" applyFont="1" applyBorder="1" applyAlignment="1">
      <alignment horizontal="center" vertical="center" shrinkToFit="1"/>
    </xf>
    <xf numFmtId="0" fontId="2" fillId="0" borderId="12"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22" xfId="0" applyFont="1" applyBorder="1" applyAlignment="1">
      <alignment horizontal="center" vertical="center" shrinkToFit="1"/>
    </xf>
    <xf numFmtId="0" fontId="2" fillId="0" borderId="23" xfId="0" applyFont="1" applyBorder="1" applyAlignment="1">
      <alignment horizontal="center" vertical="center" shrinkToFit="1"/>
    </xf>
    <xf numFmtId="0" fontId="2" fillId="0" borderId="63" xfId="0" applyFont="1" applyFill="1" applyBorder="1" applyAlignment="1">
      <alignment horizontal="center" vertical="center"/>
    </xf>
    <xf numFmtId="0" fontId="2" fillId="0" borderId="65" xfId="0" applyFont="1" applyFill="1" applyBorder="1" applyAlignment="1">
      <alignment horizontal="center" vertical="center"/>
    </xf>
    <xf numFmtId="0" fontId="2" fillId="0" borderId="67"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44" xfId="0" applyFont="1" applyFill="1" applyBorder="1" applyAlignment="1">
      <alignment horizontal="center" vertical="center"/>
    </xf>
    <xf numFmtId="0" fontId="2" fillId="0" borderId="10" xfId="0" applyFont="1" applyFill="1" applyBorder="1" applyAlignment="1">
      <alignment horizontal="center" vertical="center"/>
    </xf>
    <xf numFmtId="183" fontId="2" fillId="0" borderId="71" xfId="0" applyNumberFormat="1" applyFont="1" applyBorder="1" applyAlignment="1">
      <alignment horizontal="right" vertical="center"/>
    </xf>
    <xf numFmtId="0" fontId="2" fillId="0" borderId="69" xfId="0" applyFont="1" applyBorder="1" applyAlignment="1">
      <alignment horizontal="right" vertical="center"/>
    </xf>
    <xf numFmtId="0" fontId="2" fillId="0" borderId="67" xfId="0" applyFont="1" applyBorder="1" applyAlignment="1">
      <alignment horizontal="right" vertical="center"/>
    </xf>
    <xf numFmtId="176" fontId="2" fillId="0" borderId="70" xfId="92" applyNumberFormat="1" applyFont="1" applyBorder="1" applyAlignment="1">
      <alignment horizontal="right" vertical="center"/>
    </xf>
    <xf numFmtId="0" fontId="63" fillId="0" borderId="11" xfId="0" applyFont="1" applyBorder="1" applyAlignment="1">
      <alignment horizontal="center" vertical="center"/>
    </xf>
    <xf numFmtId="0" fontId="63" fillId="0" borderId="44" xfId="0" applyFont="1" applyBorder="1" applyAlignment="1">
      <alignment horizontal="center" vertical="center"/>
    </xf>
    <xf numFmtId="0" fontId="63" fillId="0" borderId="10" xfId="0" applyFont="1" applyBorder="1" applyAlignment="1">
      <alignment horizontal="center" vertical="center"/>
    </xf>
    <xf numFmtId="0" fontId="2" fillId="0" borderId="12" xfId="0" applyFont="1" applyBorder="1" applyAlignment="1">
      <alignment horizontal="center" vertical="center" wrapText="1" shrinkToFit="1"/>
    </xf>
    <xf numFmtId="183" fontId="2" fillId="0" borderId="44" xfId="91" applyNumberFormat="1" applyFont="1" applyBorder="1" applyAlignment="1">
      <alignment horizontal="right" vertical="center"/>
    </xf>
    <xf numFmtId="183" fontId="2" fillId="0" borderId="32" xfId="0" applyNumberFormat="1" applyFont="1" applyBorder="1" applyAlignment="1">
      <alignment vertical="center"/>
    </xf>
    <xf numFmtId="183" fontId="2" fillId="0" borderId="44" xfId="0" applyNumberFormat="1" applyFont="1" applyBorder="1" applyAlignment="1">
      <alignment vertical="center"/>
    </xf>
    <xf numFmtId="183" fontId="2" fillId="0" borderId="10" xfId="0" applyNumberFormat="1" applyFont="1" applyBorder="1" applyAlignment="1">
      <alignment vertical="center"/>
    </xf>
    <xf numFmtId="0" fontId="2" fillId="0" borderId="65" xfId="0" applyFont="1" applyBorder="1" applyAlignment="1">
      <alignment horizontal="right" vertical="center"/>
    </xf>
    <xf numFmtId="176" fontId="2" fillId="0" borderId="66" xfId="92" applyNumberFormat="1" applyFont="1" applyBorder="1" applyAlignment="1">
      <alignment horizontal="right" vertical="center"/>
    </xf>
    <xf numFmtId="176" fontId="2" fillId="0" borderId="194" xfId="92" applyNumberFormat="1" applyFont="1" applyBorder="1" applyAlignment="1">
      <alignment horizontal="right" vertical="center"/>
    </xf>
    <xf numFmtId="176" fontId="2" fillId="0" borderId="203" xfId="92" applyNumberFormat="1" applyFont="1" applyBorder="1" applyAlignment="1">
      <alignment horizontal="right" vertical="center"/>
    </xf>
    <xf numFmtId="201" fontId="2" fillId="0" borderId="201" xfId="0" applyNumberFormat="1" applyFont="1" applyFill="1" applyBorder="1" applyAlignment="1">
      <alignment horizontal="right" vertical="center"/>
    </xf>
    <xf numFmtId="201" fontId="2" fillId="0" borderId="65" xfId="0" applyNumberFormat="1" applyFont="1" applyFill="1" applyBorder="1" applyAlignment="1">
      <alignment horizontal="right" vertical="center"/>
    </xf>
    <xf numFmtId="201" fontId="2" fillId="0" borderId="69" xfId="0" applyNumberFormat="1" applyFont="1" applyFill="1" applyBorder="1" applyAlignment="1">
      <alignment horizontal="right" vertical="center"/>
    </xf>
    <xf numFmtId="0" fontId="39" fillId="0" borderId="0" xfId="0" applyFont="1" applyAlignment="1">
      <alignment horizontal="center" vertical="center"/>
    </xf>
    <xf numFmtId="0" fontId="2" fillId="0" borderId="55" xfId="0" applyFont="1" applyBorder="1" applyAlignment="1">
      <alignment horizontal="left" vertical="center"/>
    </xf>
    <xf numFmtId="0" fontId="2" fillId="0" borderId="0" xfId="0" applyFont="1" applyBorder="1" applyAlignment="1">
      <alignment horizontal="left" vertical="center"/>
    </xf>
    <xf numFmtId="0" fontId="2" fillId="0" borderId="43" xfId="0" applyFont="1" applyBorder="1" applyAlignment="1">
      <alignment horizontal="left" vertical="center"/>
    </xf>
    <xf numFmtId="49" fontId="3" fillId="0" borderId="0" xfId="0" applyNumberFormat="1" applyFont="1" applyBorder="1" applyAlignment="1">
      <alignment horizontal="center" vertical="center" wrapText="1"/>
    </xf>
    <xf numFmtId="0" fontId="3" fillId="0" borderId="0" xfId="0" applyFont="1" applyBorder="1" applyAlignment="1">
      <alignment horizontal="center" vertical="center" wrapText="1"/>
    </xf>
    <xf numFmtId="0" fontId="39" fillId="0" borderId="13" xfId="0" applyFont="1" applyBorder="1" applyAlignment="1">
      <alignment horizontal="center" vertical="center" shrinkToFit="1"/>
    </xf>
    <xf numFmtId="49" fontId="2" fillId="0" borderId="1" xfId="0" applyNumberFormat="1" applyFont="1" applyBorder="1" applyAlignment="1">
      <alignment horizontal="center" vertical="center" wrapText="1"/>
    </xf>
    <xf numFmtId="0" fontId="2" fillId="0" borderId="217" xfId="0" applyFont="1" applyFill="1" applyBorder="1" applyAlignment="1">
      <alignment horizontal="center" vertical="center" shrinkToFit="1"/>
    </xf>
    <xf numFmtId="0" fontId="2" fillId="0" borderId="65" xfId="0" applyFont="1" applyFill="1" applyBorder="1" applyAlignment="1">
      <alignment horizontal="center" vertical="center" shrinkToFit="1"/>
    </xf>
    <xf numFmtId="0" fontId="2" fillId="0" borderId="67" xfId="0" applyFont="1" applyFill="1" applyBorder="1" applyAlignment="1">
      <alignment horizontal="center" vertical="center" shrinkToFit="1"/>
    </xf>
    <xf numFmtId="0" fontId="2" fillId="0" borderId="11" xfId="0" applyFont="1" applyFill="1" applyBorder="1" applyAlignment="1">
      <alignment horizontal="center" vertical="center" wrapText="1"/>
    </xf>
    <xf numFmtId="0" fontId="2" fillId="0" borderId="44" xfId="0" applyFont="1" applyFill="1" applyBorder="1" applyAlignment="1">
      <alignment horizontal="center" vertical="center" wrapText="1"/>
    </xf>
    <xf numFmtId="0" fontId="2" fillId="0" borderId="10"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4" fillId="0" borderId="202" xfId="0" applyFont="1" applyBorder="1" applyAlignment="1">
      <alignment horizontal="center" vertical="center" wrapText="1"/>
    </xf>
    <xf numFmtId="0" fontId="4" fillId="0" borderId="194" xfId="0" applyFont="1" applyBorder="1" applyAlignment="1">
      <alignment horizontal="center" vertical="center" wrapText="1"/>
    </xf>
    <xf numFmtId="201" fontId="2" fillId="0" borderId="63" xfId="0" applyNumberFormat="1" applyFont="1" applyFill="1" applyBorder="1" applyAlignment="1">
      <alignment horizontal="right" vertical="center"/>
    </xf>
    <xf numFmtId="176" fontId="2" fillId="38" borderId="12" xfId="92" applyNumberFormat="1" applyFont="1" applyFill="1" applyBorder="1" applyAlignment="1">
      <alignment horizontal="right" vertical="center" wrapText="1"/>
    </xf>
    <xf numFmtId="176" fontId="2" fillId="38" borderId="15" xfId="92" applyNumberFormat="1" applyFont="1" applyFill="1" applyBorder="1" applyAlignment="1">
      <alignment horizontal="right" vertical="center" wrapText="1"/>
    </xf>
    <xf numFmtId="176" fontId="2" fillId="38" borderId="54" xfId="92" applyNumberFormat="1" applyFont="1" applyFill="1" applyBorder="1" applyAlignment="1">
      <alignment horizontal="right" vertical="center" wrapText="1"/>
    </xf>
    <xf numFmtId="183" fontId="2" fillId="0" borderId="194" xfId="0" applyNumberFormat="1" applyFont="1" applyBorder="1" applyAlignment="1">
      <alignment horizontal="right" vertical="center"/>
    </xf>
    <xf numFmtId="183" fontId="2" fillId="0" borderId="65" xfId="0" applyNumberFormat="1" applyFont="1" applyBorder="1" applyAlignment="1">
      <alignment horizontal="right" vertical="center"/>
    </xf>
    <xf numFmtId="176" fontId="2" fillId="0" borderId="49" xfId="92" applyNumberFormat="1" applyFont="1" applyBorder="1" applyAlignment="1">
      <alignment horizontal="right" vertical="center"/>
    </xf>
    <xf numFmtId="176" fontId="2" fillId="0" borderId="15" xfId="92" applyNumberFormat="1" applyFont="1" applyBorder="1" applyAlignment="1">
      <alignment horizontal="right" vertical="center"/>
    </xf>
    <xf numFmtId="183" fontId="2" fillId="0" borderId="72" xfId="0" applyNumberFormat="1" applyFont="1" applyBorder="1" applyAlignment="1">
      <alignment vertical="center"/>
    </xf>
    <xf numFmtId="183" fontId="2" fillId="0" borderId="70" xfId="0" applyNumberFormat="1" applyFont="1" applyBorder="1" applyAlignment="1">
      <alignment vertical="center"/>
    </xf>
    <xf numFmtId="183" fontId="2" fillId="0" borderId="71" xfId="0" applyNumberFormat="1" applyFont="1" applyBorder="1" applyAlignment="1">
      <alignment vertical="center"/>
    </xf>
    <xf numFmtId="183" fontId="2" fillId="0" borderId="69" xfId="0" applyNumberFormat="1" applyFont="1" applyBorder="1" applyAlignment="1">
      <alignment vertical="center"/>
    </xf>
    <xf numFmtId="176" fontId="2" fillId="0" borderId="54" xfId="92" applyNumberFormat="1" applyFont="1" applyBorder="1" applyAlignment="1">
      <alignment horizontal="right" vertical="center"/>
    </xf>
    <xf numFmtId="183" fontId="2" fillId="0" borderId="200" xfId="0" applyNumberFormat="1" applyFont="1" applyBorder="1" applyAlignment="1">
      <alignment horizontal="right" vertical="center"/>
    </xf>
    <xf numFmtId="183" fontId="2" fillId="0" borderId="53" xfId="0" applyNumberFormat="1" applyFont="1" applyBorder="1" applyAlignment="1">
      <alignment vertical="center"/>
    </xf>
    <xf numFmtId="183" fontId="2" fillId="0" borderId="68" xfId="0" applyNumberFormat="1" applyFont="1" applyBorder="1" applyAlignment="1">
      <alignment horizontal="right" vertical="center"/>
    </xf>
    <xf numFmtId="183" fontId="2" fillId="0" borderId="71" xfId="0" applyNumberFormat="1" applyFont="1" applyFill="1" applyBorder="1" applyAlignment="1">
      <alignment horizontal="right" vertical="center"/>
    </xf>
    <xf numFmtId="183" fontId="2" fillId="0" borderId="67" xfId="0" applyNumberFormat="1" applyFont="1" applyFill="1" applyBorder="1" applyAlignment="1">
      <alignment horizontal="right" vertical="center"/>
    </xf>
    <xf numFmtId="183" fontId="2" fillId="0" borderId="207" xfId="0" applyNumberFormat="1" applyFont="1" applyBorder="1" applyAlignment="1">
      <alignment horizontal="right" vertical="center"/>
    </xf>
    <xf numFmtId="0" fontId="103" fillId="0" borderId="0" xfId="0" applyFont="1" applyAlignment="1">
      <alignment horizontal="left" vertical="top" wrapText="1" indent="1"/>
    </xf>
    <xf numFmtId="183" fontId="2" fillId="0" borderId="20" xfId="0" applyNumberFormat="1" applyFont="1" applyBorder="1" applyAlignment="1">
      <alignment horizontal="right" vertical="center"/>
    </xf>
    <xf numFmtId="183" fontId="2" fillId="0" borderId="3" xfId="0" applyNumberFormat="1" applyFont="1" applyBorder="1" applyAlignment="1">
      <alignment horizontal="right" vertical="center"/>
    </xf>
    <xf numFmtId="183" fontId="2" fillId="0" borderId="74" xfId="92" applyNumberFormat="1" applyFont="1" applyBorder="1" applyAlignment="1">
      <alignment vertical="center"/>
    </xf>
    <xf numFmtId="183" fontId="2" fillId="0" borderId="76" xfId="92" applyNumberFormat="1" applyFont="1" applyBorder="1" applyAlignment="1">
      <alignment vertical="center"/>
    </xf>
    <xf numFmtId="176" fontId="2" fillId="0" borderId="75" xfId="92" applyNumberFormat="1" applyFont="1" applyBorder="1" applyAlignment="1">
      <alignment horizontal="right" vertical="center"/>
    </xf>
    <xf numFmtId="176" fontId="2" fillId="0" borderId="77" xfId="92" applyNumberFormat="1" applyFont="1" applyBorder="1" applyAlignment="1">
      <alignment horizontal="right" vertical="center"/>
    </xf>
    <xf numFmtId="201" fontId="2" fillId="0" borderId="63" xfId="92" applyNumberFormat="1" applyFont="1" applyFill="1" applyBorder="1" applyAlignment="1">
      <alignment horizontal="right" vertical="center"/>
    </xf>
    <xf numFmtId="201" fontId="2" fillId="0" borderId="69" xfId="92" applyNumberFormat="1" applyFont="1" applyFill="1" applyBorder="1" applyAlignment="1">
      <alignment horizontal="right" vertical="center"/>
    </xf>
    <xf numFmtId="0" fontId="63" fillId="0" borderId="200" xfId="0" applyFont="1" applyBorder="1" applyAlignment="1">
      <alignment horizontal="center" vertical="center"/>
    </xf>
    <xf numFmtId="0" fontId="2" fillId="0" borderId="28" xfId="0" applyFont="1" applyBorder="1" applyAlignment="1">
      <alignment horizontal="left" vertical="center" shrinkToFit="1"/>
    </xf>
    <xf numFmtId="0" fontId="2" fillId="0" borderId="29" xfId="0" applyFont="1" applyBorder="1" applyAlignment="1">
      <alignment horizontal="left" vertical="center" shrinkToFit="1"/>
    </xf>
    <xf numFmtId="0" fontId="2" fillId="0" borderId="48" xfId="0" applyFont="1" applyBorder="1" applyAlignment="1">
      <alignment horizontal="left" vertical="center" shrinkToFit="1"/>
    </xf>
    <xf numFmtId="0" fontId="2" fillId="0" borderId="22" xfId="0" applyFont="1" applyBorder="1" applyAlignment="1">
      <alignment horizontal="left" vertical="center" shrinkToFit="1"/>
    </xf>
    <xf numFmtId="0" fontId="88" fillId="0" borderId="0" xfId="0" applyFont="1" applyAlignment="1">
      <alignment horizontal="left" vertical="top" wrapText="1"/>
    </xf>
    <xf numFmtId="0" fontId="2" fillId="0" borderId="13" xfId="0" applyFont="1" applyBorder="1" applyAlignment="1">
      <alignment horizontal="center" vertical="center" wrapText="1" shrinkToFit="1"/>
    </xf>
    <xf numFmtId="0" fontId="2" fillId="0" borderId="14" xfId="0" applyFont="1" applyBorder="1" applyAlignment="1">
      <alignment horizontal="center" vertical="center" wrapText="1" shrinkToFit="1"/>
    </xf>
    <xf numFmtId="0" fontId="2" fillId="0" borderId="16" xfId="0" applyFont="1" applyBorder="1" applyAlignment="1">
      <alignment horizontal="center" vertical="center" wrapText="1" shrinkToFit="1"/>
    </xf>
    <xf numFmtId="0" fontId="2" fillId="0" borderId="22" xfId="0" applyFont="1" applyBorder="1" applyAlignment="1">
      <alignment horizontal="center" vertical="center" wrapText="1" shrinkToFit="1"/>
    </xf>
    <xf numFmtId="0" fontId="2" fillId="0" borderId="23" xfId="0" applyFont="1" applyBorder="1" applyAlignment="1">
      <alignment horizontal="center" vertical="center" wrapText="1" shrinkToFit="1"/>
    </xf>
    <xf numFmtId="0" fontId="2" fillId="36" borderId="14" xfId="0" applyFont="1" applyFill="1" applyBorder="1" applyAlignment="1">
      <alignment horizontal="center" vertical="center"/>
    </xf>
    <xf numFmtId="0" fontId="2" fillId="36" borderId="43" xfId="0" applyFont="1" applyFill="1" applyBorder="1" applyAlignment="1">
      <alignment horizontal="center" vertical="center"/>
    </xf>
    <xf numFmtId="0" fontId="2" fillId="36" borderId="23" xfId="0" applyFont="1" applyFill="1" applyBorder="1" applyAlignment="1">
      <alignment horizontal="center" vertical="center"/>
    </xf>
    <xf numFmtId="0" fontId="2" fillId="36" borderId="11" xfId="0" applyFont="1" applyFill="1" applyBorder="1" applyAlignment="1">
      <alignment horizontal="center" vertical="center"/>
    </xf>
    <xf numFmtId="0" fontId="2" fillId="36" borderId="44" xfId="0" applyFont="1" applyFill="1" applyBorder="1" applyAlignment="1">
      <alignment horizontal="center" vertical="center"/>
    </xf>
    <xf numFmtId="0" fontId="2" fillId="36" borderId="10" xfId="0" applyFont="1" applyFill="1" applyBorder="1" applyAlignment="1">
      <alignment horizontal="center" vertical="center"/>
    </xf>
    <xf numFmtId="0" fontId="63" fillId="0" borderId="63" xfId="0" applyFont="1" applyFill="1" applyBorder="1" applyAlignment="1">
      <alignment horizontal="center" vertical="center" shrinkToFit="1"/>
    </xf>
    <xf numFmtId="0" fontId="63" fillId="0" borderId="65" xfId="0" applyFont="1" applyFill="1" applyBorder="1" applyAlignment="1">
      <alignment horizontal="center" vertical="center" shrinkToFit="1"/>
    </xf>
    <xf numFmtId="0" fontId="63" fillId="0" borderId="67" xfId="0" applyFont="1" applyFill="1" applyBorder="1" applyAlignment="1">
      <alignment horizontal="center" vertical="center" shrinkToFit="1"/>
    </xf>
    <xf numFmtId="49" fontId="2" fillId="0" borderId="13" xfId="0" applyNumberFormat="1" applyFont="1" applyBorder="1" applyAlignment="1">
      <alignment horizontal="center" vertical="center" wrapText="1" shrinkToFit="1"/>
    </xf>
    <xf numFmtId="49" fontId="2" fillId="0" borderId="14" xfId="0" applyNumberFormat="1" applyFont="1" applyBorder="1" applyAlignment="1">
      <alignment horizontal="center" vertical="center" wrapText="1" shrinkToFit="1"/>
    </xf>
    <xf numFmtId="49" fontId="2" fillId="0" borderId="16" xfId="0" applyNumberFormat="1" applyFont="1" applyBorder="1" applyAlignment="1">
      <alignment horizontal="center" vertical="center" wrapText="1" shrinkToFit="1"/>
    </xf>
    <xf numFmtId="49" fontId="2" fillId="0" borderId="22" xfId="0" applyNumberFormat="1" applyFont="1" applyBorder="1" applyAlignment="1">
      <alignment horizontal="center" vertical="center" wrapText="1" shrinkToFit="1"/>
    </xf>
    <xf numFmtId="49" fontId="2" fillId="0" borderId="23" xfId="0" applyNumberFormat="1" applyFont="1" applyBorder="1" applyAlignment="1">
      <alignment horizontal="center" vertical="center" wrapText="1" shrinkToFit="1"/>
    </xf>
    <xf numFmtId="198" fontId="2" fillId="0" borderId="11" xfId="92" applyNumberFormat="1" applyFont="1" applyBorder="1" applyAlignment="1">
      <alignment horizontal="center" vertical="center" wrapText="1" shrinkToFit="1"/>
    </xf>
    <xf numFmtId="198" fontId="2" fillId="0" borderId="10" xfId="92" applyNumberFormat="1" applyFont="1" applyBorder="1" applyAlignment="1">
      <alignment horizontal="center" vertical="center" wrapText="1" shrinkToFit="1"/>
    </xf>
    <xf numFmtId="0" fontId="2" fillId="0" borderId="1" xfId="0" applyFont="1" applyFill="1" applyBorder="1" applyAlignment="1">
      <alignment horizontal="center" vertical="center"/>
    </xf>
    <xf numFmtId="197" fontId="2" fillId="0" borderId="11" xfId="92" applyNumberFormat="1" applyFont="1" applyBorder="1" applyAlignment="1">
      <alignment horizontal="center" vertical="center" wrapText="1" shrinkToFit="1"/>
    </xf>
    <xf numFmtId="197" fontId="2" fillId="0" borderId="10" xfId="92" applyNumberFormat="1" applyFont="1" applyBorder="1" applyAlignment="1">
      <alignment horizontal="center" vertical="center" wrapText="1" shrinkToFit="1"/>
    </xf>
    <xf numFmtId="196" fontId="2" fillId="0" borderId="11" xfId="92" applyNumberFormat="1" applyFont="1" applyBorder="1" applyAlignment="1">
      <alignment horizontal="center" vertical="center" wrapText="1" shrinkToFit="1"/>
    </xf>
    <xf numFmtId="196" fontId="2" fillId="0" borderId="10" xfId="92" applyNumberFormat="1" applyFont="1" applyBorder="1" applyAlignment="1">
      <alignment horizontal="center" vertical="center" wrapText="1" shrinkToFit="1"/>
    </xf>
    <xf numFmtId="0" fontId="2" fillId="0" borderId="1" xfId="0" applyFont="1" applyBorder="1" applyAlignment="1">
      <alignment horizontal="center" vertical="center" wrapText="1"/>
    </xf>
    <xf numFmtId="0" fontId="49" fillId="0" borderId="0" xfId="90" applyAlignment="1">
      <alignment horizontal="right" vertical="center"/>
    </xf>
    <xf numFmtId="0" fontId="2" fillId="0" borderId="12" xfId="0" applyFont="1" applyBorder="1" applyAlignment="1">
      <alignment horizontal="center" vertical="center"/>
    </xf>
    <xf numFmtId="0" fontId="2" fillId="0" borderId="54" xfId="0" applyFont="1" applyBorder="1" applyAlignment="1">
      <alignment horizontal="center" vertical="center"/>
    </xf>
    <xf numFmtId="0" fontId="2" fillId="0" borderId="51" xfId="0" applyFont="1" applyBorder="1" applyAlignment="1">
      <alignment horizontal="center" vertical="center"/>
    </xf>
    <xf numFmtId="0" fontId="2" fillId="0" borderId="52" xfId="0" applyFont="1" applyBorder="1" applyAlignment="1">
      <alignment horizontal="center" vertical="center"/>
    </xf>
    <xf numFmtId="0" fontId="3" fillId="0" borderId="5" xfId="0" applyFont="1" applyBorder="1" applyAlignment="1">
      <alignment horizontal="center" vertical="center"/>
    </xf>
    <xf numFmtId="0" fontId="3" fillId="0" borderId="9" xfId="0" applyFont="1" applyBorder="1" applyAlignment="1">
      <alignment horizontal="center" vertical="center"/>
    </xf>
    <xf numFmtId="0" fontId="3" fillId="0" borderId="47" xfId="0" applyFont="1" applyBorder="1" applyAlignment="1">
      <alignment horizontal="center" vertical="center"/>
    </xf>
    <xf numFmtId="0" fontId="3" fillId="0" borderId="21"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7" xfId="0" applyFont="1" applyBorder="1" applyAlignment="1">
      <alignment horizontal="center" vertical="center" shrinkToFit="1"/>
    </xf>
    <xf numFmtId="0" fontId="2" fillId="0" borderId="79" xfId="0" applyFont="1" applyBorder="1" applyAlignment="1">
      <alignment horizontal="center" vertical="center" wrapText="1"/>
    </xf>
    <xf numFmtId="0" fontId="2" fillId="0" borderId="79" xfId="0" applyFont="1" applyBorder="1" applyAlignment="1">
      <alignment horizontal="center" vertical="center"/>
    </xf>
    <xf numFmtId="0" fontId="4" fillId="0" borderId="217" xfId="0" applyFont="1" applyBorder="1" applyAlignment="1">
      <alignment horizontal="center" vertical="center" wrapText="1"/>
    </xf>
    <xf numFmtId="0" fontId="4" fillId="0" borderId="67" xfId="0" applyFont="1" applyBorder="1" applyAlignment="1">
      <alignment horizontal="center" vertical="center" wrapText="1"/>
    </xf>
    <xf numFmtId="199" fontId="2" fillId="0" borderId="11" xfId="92" applyNumberFormat="1" applyFont="1" applyBorder="1" applyAlignment="1">
      <alignment horizontal="center" vertical="center" wrapText="1" shrinkToFit="1"/>
    </xf>
    <xf numFmtId="199" fontId="2" fillId="0" borderId="10" xfId="92" applyNumberFormat="1" applyFont="1" applyBorder="1" applyAlignment="1">
      <alignment horizontal="center" vertical="center" wrapText="1" shrinkToFit="1"/>
    </xf>
    <xf numFmtId="0" fontId="102" fillId="0" borderId="21" xfId="0" applyFont="1" applyBorder="1" applyAlignment="1">
      <alignment horizontal="left" vertical="center" shrinkToFit="1"/>
    </xf>
    <xf numFmtId="0" fontId="102" fillId="0" borderId="9" xfId="0" applyFont="1" applyBorder="1" applyAlignment="1">
      <alignment horizontal="left" vertical="center" shrinkToFit="1"/>
    </xf>
    <xf numFmtId="0" fontId="2" fillId="0" borderId="17" xfId="0" applyFont="1" applyBorder="1" applyAlignment="1">
      <alignment vertical="center"/>
    </xf>
    <xf numFmtId="0" fontId="2" fillId="0" borderId="18" xfId="0" applyFont="1" applyBorder="1" applyAlignment="1">
      <alignment vertical="center"/>
    </xf>
    <xf numFmtId="0" fontId="2" fillId="0" borderId="19" xfId="0" applyFont="1" applyBorder="1" applyAlignment="1">
      <alignment vertical="center"/>
    </xf>
    <xf numFmtId="0" fontId="101" fillId="0" borderId="28" xfId="0" applyFont="1" applyBorder="1" applyAlignment="1">
      <alignment vertical="center"/>
    </xf>
    <xf numFmtId="0" fontId="101" fillId="0" borderId="29" xfId="0" applyFont="1" applyBorder="1" applyAlignment="1">
      <alignment vertical="center"/>
    </xf>
    <xf numFmtId="0" fontId="101" fillId="0" borderId="30" xfId="0" applyFont="1" applyBorder="1" applyAlignment="1">
      <alignment vertical="center"/>
    </xf>
    <xf numFmtId="0" fontId="2" fillId="0" borderId="21" xfId="0" applyFont="1" applyBorder="1" applyAlignment="1">
      <alignment vertical="center"/>
    </xf>
    <xf numFmtId="0" fontId="2" fillId="0" borderId="9" xfId="0" applyFont="1" applyBorder="1" applyAlignment="1">
      <alignment vertical="center"/>
    </xf>
    <xf numFmtId="0" fontId="2" fillId="0" borderId="7" xfId="0" applyFont="1" applyBorder="1" applyAlignment="1">
      <alignment vertical="center"/>
    </xf>
    <xf numFmtId="0" fontId="3" fillId="0" borderId="17" xfId="0" applyFont="1" applyBorder="1" applyAlignment="1">
      <alignment horizontal="left" vertical="center" shrinkToFit="1"/>
    </xf>
    <xf numFmtId="0" fontId="3" fillId="0" borderId="18" xfId="0" applyFont="1" applyBorder="1" applyAlignment="1">
      <alignment horizontal="left" vertical="center" shrinkToFit="1"/>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74" fillId="0" borderId="13" xfId="0" applyFont="1" applyBorder="1" applyAlignment="1">
      <alignment horizontal="center" vertical="center"/>
    </xf>
    <xf numFmtId="0" fontId="38" fillId="0" borderId="0" xfId="0" applyFont="1" applyAlignment="1">
      <alignment horizontal="left" vertical="top" wrapText="1"/>
    </xf>
    <xf numFmtId="212" fontId="2" fillId="0" borderId="23" xfId="0" applyNumberFormat="1" applyFont="1" applyBorder="1" applyAlignment="1">
      <alignment horizontal="center" vertical="center"/>
    </xf>
    <xf numFmtId="0" fontId="2" fillId="0" borderId="1" xfId="0" applyFont="1" applyBorder="1" applyAlignment="1">
      <alignment horizontal="center" vertical="center"/>
    </xf>
    <xf numFmtId="212" fontId="2" fillId="0" borderId="212" xfId="0" applyNumberFormat="1" applyFont="1" applyBorder="1" applyAlignment="1">
      <alignment horizontal="center" vertical="center"/>
    </xf>
    <xf numFmtId="189" fontId="2" fillId="0" borderId="63" xfId="0" applyNumberFormat="1" applyFont="1" applyBorder="1" applyAlignment="1">
      <alignment horizontal="right" vertical="center"/>
    </xf>
    <xf numFmtId="189" fontId="2" fillId="0" borderId="69" xfId="0" applyNumberFormat="1" applyFont="1" applyBorder="1" applyAlignment="1">
      <alignment horizontal="right" vertical="center"/>
    </xf>
    <xf numFmtId="176" fontId="2" fillId="0" borderId="64" xfId="0" applyNumberFormat="1" applyFont="1" applyFill="1" applyBorder="1" applyAlignment="1">
      <alignment horizontal="right" vertical="center"/>
    </xf>
    <xf numFmtId="176" fontId="2" fillId="0" borderId="70" xfId="0" applyNumberFormat="1" applyFont="1" applyFill="1" applyBorder="1" applyAlignment="1">
      <alignment horizontal="right" vertical="center"/>
    </xf>
    <xf numFmtId="212" fontId="2" fillId="0" borderId="231" xfId="0" applyNumberFormat="1" applyFont="1" applyBorder="1" applyAlignment="1">
      <alignment horizontal="center" vertical="center"/>
    </xf>
    <xf numFmtId="183" fontId="2" fillId="0" borderId="69" xfId="0" applyNumberFormat="1" applyFont="1" applyBorder="1" applyAlignment="1">
      <alignment horizontal="right" vertical="center"/>
    </xf>
    <xf numFmtId="212" fontId="2" fillId="0" borderId="263" xfId="0" applyNumberFormat="1" applyFont="1" applyBorder="1" applyAlignment="1">
      <alignment horizontal="center" vertical="center"/>
    </xf>
    <xf numFmtId="212" fontId="2" fillId="0" borderId="240" xfId="0" applyNumberFormat="1" applyFont="1" applyBorder="1" applyAlignment="1">
      <alignment horizontal="center" vertical="center"/>
    </xf>
    <xf numFmtId="183" fontId="2" fillId="0" borderId="49" xfId="0" applyNumberFormat="1" applyFont="1" applyBorder="1" applyAlignment="1">
      <alignment horizontal="right" vertical="center"/>
    </xf>
    <xf numFmtId="183" fontId="2" fillId="0" borderId="54" xfId="0" applyNumberFormat="1" applyFont="1" applyBorder="1" applyAlignment="1">
      <alignment horizontal="right" vertical="center"/>
    </xf>
    <xf numFmtId="0" fontId="2" fillId="0" borderId="204" xfId="0" applyFont="1" applyBorder="1" applyAlignment="1">
      <alignment horizontal="left" vertical="center"/>
    </xf>
    <xf numFmtId="189" fontId="2" fillId="0" borderId="11" xfId="92" applyNumberFormat="1" applyFont="1" applyBorder="1" applyAlignment="1">
      <alignment horizontal="right" vertical="center"/>
    </xf>
    <xf numFmtId="189" fontId="2" fillId="0" borderId="53" xfId="92" applyNumberFormat="1" applyFont="1" applyBorder="1" applyAlignment="1">
      <alignment horizontal="right" vertical="center"/>
    </xf>
    <xf numFmtId="183" fontId="2" fillId="0" borderId="30" xfId="0" applyNumberFormat="1" applyFont="1" applyBorder="1" applyAlignment="1">
      <alignment horizontal="right" vertical="center"/>
    </xf>
    <xf numFmtId="183" fontId="2" fillId="0" borderId="23" xfId="0" applyNumberFormat="1" applyFont="1" applyBorder="1" applyAlignment="1">
      <alignment horizontal="right" vertical="center"/>
    </xf>
    <xf numFmtId="183" fontId="2" fillId="0" borderId="10" xfId="0" applyNumberFormat="1" applyFont="1" applyBorder="1" applyAlignment="1">
      <alignment horizontal="right" vertical="center"/>
    </xf>
    <xf numFmtId="0" fontId="5" fillId="0" borderId="12" xfId="0" applyFont="1" applyBorder="1" applyAlignment="1">
      <alignment horizontal="left" vertical="center" wrapText="1" shrinkToFit="1"/>
    </xf>
    <xf numFmtId="0" fontId="5" fillId="0" borderId="13" xfId="0" applyFont="1" applyBorder="1" applyAlignment="1">
      <alignment horizontal="left" vertical="center" wrapText="1" shrinkToFit="1"/>
    </xf>
    <xf numFmtId="0" fontId="5" fillId="0" borderId="14" xfId="0" applyFont="1" applyBorder="1" applyAlignment="1">
      <alignment horizontal="left" vertical="center" wrapText="1" shrinkToFit="1"/>
    </xf>
    <xf numFmtId="0" fontId="5" fillId="0" borderId="15" xfId="0" applyFont="1" applyBorder="1" applyAlignment="1">
      <alignment horizontal="left" vertical="center" wrapText="1" shrinkToFit="1"/>
    </xf>
    <xf numFmtId="0" fontId="5" fillId="0" borderId="0" xfId="0" applyFont="1" applyBorder="1" applyAlignment="1">
      <alignment horizontal="left" vertical="center" wrapText="1" shrinkToFit="1"/>
    </xf>
    <xf numFmtId="0" fontId="5" fillId="0" borderId="43" xfId="0" applyFont="1" applyBorder="1" applyAlignment="1">
      <alignment horizontal="left" vertical="center" wrapText="1" shrinkToFit="1"/>
    </xf>
    <xf numFmtId="0" fontId="30" fillId="0" borderId="0" xfId="0" applyFont="1" applyAlignment="1">
      <alignment horizontal="left" vertical="top"/>
    </xf>
    <xf numFmtId="183" fontId="2" fillId="0" borderId="67" xfId="0" applyNumberFormat="1" applyFont="1" applyBorder="1" applyAlignment="1">
      <alignment horizontal="right" vertical="center"/>
    </xf>
    <xf numFmtId="0" fontId="63" fillId="0" borderId="63" xfId="0" applyFont="1" applyFill="1" applyBorder="1" applyAlignment="1">
      <alignment horizontal="center" vertical="center"/>
    </xf>
    <xf numFmtId="0" fontId="63" fillId="0" borderId="65" xfId="0" applyFont="1" applyFill="1" applyBorder="1" applyAlignment="1">
      <alignment horizontal="center" vertical="center"/>
    </xf>
    <xf numFmtId="0" fontId="63" fillId="0" borderId="67" xfId="0" applyFont="1" applyFill="1" applyBorder="1" applyAlignment="1">
      <alignment horizontal="center" vertical="center"/>
    </xf>
    <xf numFmtId="0" fontId="30" fillId="0" borderId="13" xfId="0" applyFont="1" applyBorder="1" applyAlignment="1">
      <alignment horizontal="left"/>
    </xf>
    <xf numFmtId="183" fontId="2" fillId="0" borderId="15" xfId="0" applyNumberFormat="1" applyFont="1" applyBorder="1" applyAlignment="1">
      <alignment horizontal="right" vertical="center"/>
    </xf>
    <xf numFmtId="183" fontId="2" fillId="0" borderId="16" xfId="0" applyNumberFormat="1" applyFont="1" applyBorder="1" applyAlignment="1">
      <alignment horizontal="right" vertical="center"/>
    </xf>
    <xf numFmtId="189" fontId="2" fillId="0" borderId="44" xfId="92" applyNumberFormat="1" applyFont="1" applyBorder="1" applyAlignment="1">
      <alignment horizontal="right" vertical="center"/>
    </xf>
    <xf numFmtId="176" fontId="2" fillId="0" borderId="72" xfId="92" applyNumberFormat="1" applyFont="1" applyFill="1" applyBorder="1" applyAlignment="1">
      <alignment horizontal="right" vertical="center"/>
    </xf>
    <xf numFmtId="176" fontId="2" fillId="0" borderId="194" xfId="92" applyNumberFormat="1" applyFont="1" applyFill="1" applyBorder="1" applyAlignment="1">
      <alignment horizontal="right" vertical="center"/>
    </xf>
    <xf numFmtId="176" fontId="2" fillId="0" borderId="70" xfId="92" applyNumberFormat="1" applyFont="1" applyFill="1" applyBorder="1" applyAlignment="1">
      <alignment horizontal="right" vertical="center"/>
    </xf>
    <xf numFmtId="183" fontId="2" fillId="0" borderId="82" xfId="0" applyNumberFormat="1" applyFont="1" applyBorder="1" applyAlignment="1">
      <alignment horizontal="right" vertical="center"/>
    </xf>
    <xf numFmtId="0" fontId="2" fillId="0" borderId="59" xfId="0" applyFont="1" applyBorder="1" applyAlignment="1">
      <alignment horizontal="right" vertical="center"/>
    </xf>
    <xf numFmtId="0" fontId="2" fillId="0" borderId="61" xfId="0" applyFont="1" applyBorder="1" applyAlignment="1">
      <alignment horizontal="right" vertical="center"/>
    </xf>
    <xf numFmtId="176" fontId="2" fillId="0" borderId="195" xfId="92" applyNumberFormat="1" applyFont="1" applyFill="1" applyBorder="1" applyAlignment="1">
      <alignment horizontal="right" vertical="center"/>
    </xf>
    <xf numFmtId="183" fontId="2" fillId="0" borderId="44" xfId="0" applyNumberFormat="1" applyFont="1" applyBorder="1" applyAlignment="1">
      <alignment horizontal="right" vertical="center"/>
    </xf>
    <xf numFmtId="0" fontId="5" fillId="0" borderId="13" xfId="0" applyFont="1" applyBorder="1" applyAlignment="1">
      <alignment horizontal="left" vertical="center" shrinkToFit="1"/>
    </xf>
    <xf numFmtId="0" fontId="5" fillId="0" borderId="14" xfId="0" applyFont="1" applyBorder="1" applyAlignment="1">
      <alignment horizontal="left" vertical="center" shrinkToFit="1"/>
    </xf>
    <xf numFmtId="0" fontId="5" fillId="0" borderId="15" xfId="0" applyFont="1" applyBorder="1" applyAlignment="1">
      <alignment horizontal="left" vertical="center" shrinkToFit="1"/>
    </xf>
    <xf numFmtId="0" fontId="5" fillId="0" borderId="0" xfId="0" applyFont="1" applyBorder="1" applyAlignment="1">
      <alignment horizontal="left" vertical="center" shrinkToFit="1"/>
    </xf>
    <xf numFmtId="0" fontId="5" fillId="0" borderId="43" xfId="0" applyFont="1" applyBorder="1" applyAlignment="1">
      <alignment horizontal="left" vertical="center" shrinkToFit="1"/>
    </xf>
    <xf numFmtId="0" fontId="63" fillId="0" borderId="28" xfId="0" applyFont="1" applyBorder="1" applyAlignment="1">
      <alignment horizontal="left" vertical="center"/>
    </xf>
    <xf numFmtId="0" fontId="63" fillId="0" borderId="29" xfId="0" applyFont="1" applyBorder="1" applyAlignment="1">
      <alignment horizontal="left" vertical="center"/>
    </xf>
    <xf numFmtId="0" fontId="63" fillId="0" borderId="30" xfId="0" applyFont="1" applyBorder="1" applyAlignment="1">
      <alignment horizontal="left" vertical="center"/>
    </xf>
    <xf numFmtId="0" fontId="63" fillId="0" borderId="55" xfId="0" applyFont="1" applyBorder="1" applyAlignment="1">
      <alignment horizontal="left" vertical="center"/>
    </xf>
    <xf numFmtId="0" fontId="63" fillId="0" borderId="0" xfId="0" applyFont="1" applyBorder="1" applyAlignment="1">
      <alignment horizontal="left" vertical="center"/>
    </xf>
    <xf numFmtId="0" fontId="63" fillId="0" borderId="43" xfId="0" applyFont="1" applyBorder="1" applyAlignment="1">
      <alignment horizontal="left" vertical="center"/>
    </xf>
    <xf numFmtId="0" fontId="63" fillId="0" borderId="50" xfId="0" applyFont="1" applyBorder="1" applyAlignment="1">
      <alignment horizontal="left" vertical="center"/>
    </xf>
    <xf numFmtId="0" fontId="63" fillId="0" borderId="51" xfId="0" applyFont="1" applyBorder="1" applyAlignment="1">
      <alignment horizontal="left" vertical="center"/>
    </xf>
    <xf numFmtId="0" fontId="63" fillId="0" borderId="52" xfId="0" applyFont="1" applyBorder="1" applyAlignment="1">
      <alignment horizontal="left" vertical="center"/>
    </xf>
    <xf numFmtId="189" fontId="2" fillId="0" borderId="63" xfId="0" applyNumberFormat="1" applyFont="1" applyFill="1" applyBorder="1" applyAlignment="1">
      <alignment horizontal="right" vertical="center"/>
    </xf>
    <xf numFmtId="189" fontId="2" fillId="0" borderId="65" xfId="0" applyNumberFormat="1" applyFont="1" applyFill="1" applyBorder="1" applyAlignment="1">
      <alignment horizontal="right" vertical="center"/>
    </xf>
    <xf numFmtId="189" fontId="2" fillId="0" borderId="69" xfId="0" applyNumberFormat="1" applyFont="1" applyFill="1" applyBorder="1" applyAlignment="1">
      <alignment horizontal="right" vertical="center"/>
    </xf>
    <xf numFmtId="176" fontId="2" fillId="0" borderId="64" xfId="92" applyNumberFormat="1" applyFont="1" applyFill="1" applyBorder="1" applyAlignment="1">
      <alignment horizontal="right" vertical="center"/>
    </xf>
    <xf numFmtId="176" fontId="2" fillId="0" borderId="66" xfId="92" applyNumberFormat="1" applyFont="1" applyFill="1" applyBorder="1" applyAlignment="1">
      <alignment horizontal="right" vertical="center"/>
    </xf>
    <xf numFmtId="183" fontId="2" fillId="0" borderId="65" xfId="0" applyNumberFormat="1" applyFont="1" applyFill="1" applyBorder="1" applyAlignment="1">
      <alignment horizontal="right" vertical="center"/>
    </xf>
    <xf numFmtId="176" fontId="2" fillId="0" borderId="68" xfId="92" applyNumberFormat="1" applyFont="1" applyFill="1" applyBorder="1" applyAlignment="1">
      <alignment horizontal="right" vertical="center"/>
    </xf>
    <xf numFmtId="0" fontId="63" fillId="0" borderId="201" xfId="0" applyFont="1" applyFill="1" applyBorder="1" applyAlignment="1">
      <alignment horizontal="center" vertical="center" shrinkToFit="1"/>
    </xf>
    <xf numFmtId="0" fontId="63" fillId="0" borderId="205" xfId="0" applyFont="1" applyFill="1" applyBorder="1" applyAlignment="1">
      <alignment horizontal="center" vertical="center" shrinkToFit="1"/>
    </xf>
    <xf numFmtId="183" fontId="2" fillId="0" borderId="69" xfId="0" applyNumberFormat="1" applyFont="1" applyFill="1" applyBorder="1" applyAlignment="1">
      <alignment horizontal="right" vertical="center"/>
    </xf>
    <xf numFmtId="176" fontId="2" fillId="36" borderId="64" xfId="0" applyNumberFormat="1" applyFont="1" applyFill="1" applyBorder="1" applyAlignment="1">
      <alignment horizontal="right" vertical="center"/>
    </xf>
    <xf numFmtId="0" fontId="2" fillId="36" borderId="66" xfId="0" applyFont="1" applyFill="1" applyBorder="1" applyAlignment="1">
      <alignment horizontal="right" vertical="center"/>
    </xf>
    <xf numFmtId="0" fontId="2" fillId="36" borderId="70" xfId="0" applyFont="1" applyFill="1" applyBorder="1" applyAlignment="1">
      <alignment horizontal="right" vertical="center"/>
    </xf>
    <xf numFmtId="189" fontId="2" fillId="0" borderId="202" xfId="0" applyNumberFormat="1" applyFont="1" applyBorder="1" applyAlignment="1">
      <alignment horizontal="right" vertical="center"/>
    </xf>
    <xf numFmtId="189" fontId="2" fillId="0" borderId="70" xfId="0" applyNumberFormat="1" applyFont="1" applyBorder="1" applyAlignment="1">
      <alignment horizontal="right" vertical="center"/>
    </xf>
    <xf numFmtId="189" fontId="2" fillId="0" borderId="11" xfId="0" applyNumberFormat="1" applyFont="1" applyBorder="1" applyAlignment="1">
      <alignment horizontal="right" vertical="center"/>
    </xf>
    <xf numFmtId="189" fontId="2" fillId="0" borderId="53" xfId="0" applyNumberFormat="1" applyFont="1" applyBorder="1" applyAlignment="1">
      <alignment horizontal="right" vertical="center"/>
    </xf>
    <xf numFmtId="176" fontId="2" fillId="0" borderId="72" xfId="92" applyNumberFormat="1" applyFont="1" applyFill="1" applyBorder="1" applyAlignment="1">
      <alignment horizontal="right" vertical="center" shrinkToFit="1"/>
    </xf>
    <xf numFmtId="176" fontId="2" fillId="0" borderId="70" xfId="92" applyNumberFormat="1" applyFont="1" applyFill="1" applyBorder="1" applyAlignment="1">
      <alignment horizontal="right" vertical="center" shrinkToFit="1"/>
    </xf>
    <xf numFmtId="176" fontId="2" fillId="0" borderId="68" xfId="92" applyNumberFormat="1" applyFont="1" applyFill="1" applyBorder="1" applyAlignment="1">
      <alignment horizontal="right" vertical="center" shrinkToFit="1"/>
    </xf>
    <xf numFmtId="176" fontId="2" fillId="0" borderId="64" xfId="92" applyNumberFormat="1" applyFont="1" applyFill="1" applyBorder="1" applyAlignment="1">
      <alignment horizontal="right" vertical="center" shrinkToFit="1"/>
    </xf>
    <xf numFmtId="176" fontId="2" fillId="0" borderId="16" xfId="92" applyNumberFormat="1" applyFont="1" applyBorder="1" applyAlignment="1">
      <alignment horizontal="right" vertical="center"/>
    </xf>
    <xf numFmtId="0" fontId="2" fillId="0" borderId="63"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67" xfId="0" applyFont="1" applyBorder="1" applyAlignment="1">
      <alignment horizontal="center" vertical="center" wrapText="1"/>
    </xf>
    <xf numFmtId="0" fontId="39" fillId="33" borderId="88" xfId="0" applyFont="1" applyFill="1" applyBorder="1" applyAlignment="1">
      <alignment horizontal="center" vertical="center"/>
    </xf>
    <xf numFmtId="0" fontId="39" fillId="33" borderId="89" xfId="0" applyFont="1" applyFill="1" applyBorder="1" applyAlignment="1">
      <alignment horizontal="center" vertical="center"/>
    </xf>
    <xf numFmtId="0" fontId="39" fillId="34" borderId="89" xfId="0" applyFont="1" applyFill="1" applyBorder="1" applyAlignment="1">
      <alignment horizontal="center" vertical="center"/>
    </xf>
    <xf numFmtId="0" fontId="39" fillId="34" borderId="90" xfId="0" applyFont="1" applyFill="1" applyBorder="1" applyAlignment="1">
      <alignment horizontal="center" vertical="center"/>
    </xf>
    <xf numFmtId="201" fontId="2" fillId="0" borderId="63" xfId="92" applyNumberFormat="1" applyFont="1" applyFill="1" applyBorder="1" applyAlignment="1">
      <alignment horizontal="right" vertical="center" wrapText="1"/>
    </xf>
    <xf numFmtId="201" fontId="2" fillId="0" borderId="65" xfId="92" applyNumberFormat="1" applyFont="1" applyFill="1" applyBorder="1" applyAlignment="1">
      <alignment horizontal="right" vertical="center" wrapText="1"/>
    </xf>
    <xf numFmtId="201" fontId="2" fillId="0" borderId="69" xfId="92" applyNumberFormat="1" applyFont="1" applyFill="1" applyBorder="1" applyAlignment="1">
      <alignment horizontal="right" vertical="center" wrapText="1"/>
    </xf>
    <xf numFmtId="176" fontId="4" fillId="38" borderId="64" xfId="92" applyNumberFormat="1" applyFont="1" applyFill="1" applyBorder="1" applyAlignment="1">
      <alignment horizontal="right" vertical="center" wrapText="1"/>
    </xf>
    <xf numFmtId="176" fontId="4" fillId="38" borderId="66" xfId="92" applyNumberFormat="1" applyFont="1" applyFill="1" applyBorder="1" applyAlignment="1">
      <alignment horizontal="right" vertical="center" wrapText="1"/>
    </xf>
    <xf numFmtId="176" fontId="4" fillId="38" borderId="70" xfId="92" applyNumberFormat="1" applyFont="1" applyFill="1" applyBorder="1" applyAlignment="1">
      <alignment horizontal="right" vertical="center" wrapText="1"/>
    </xf>
    <xf numFmtId="183" fontId="2" fillId="0" borderId="49" xfId="0" applyNumberFormat="1" applyFont="1" applyBorder="1" applyAlignment="1">
      <alignment vertical="center"/>
    </xf>
    <xf numFmtId="183" fontId="2" fillId="0" borderId="15" xfId="0" applyNumberFormat="1" applyFont="1" applyBorder="1" applyAlignment="1">
      <alignment vertical="center"/>
    </xf>
    <xf numFmtId="183" fontId="2" fillId="0" borderId="16" xfId="0" applyNumberFormat="1" applyFont="1" applyBorder="1" applyAlignment="1">
      <alignment vertical="center"/>
    </xf>
    <xf numFmtId="183" fontId="2" fillId="0" borderId="200" xfId="0" applyNumberFormat="1" applyFont="1" applyBorder="1" applyAlignment="1">
      <alignment vertical="center"/>
    </xf>
    <xf numFmtId="201" fontId="2" fillId="0" borderId="65" xfId="92" applyNumberFormat="1" applyFont="1" applyFill="1" applyBorder="1" applyAlignment="1">
      <alignment horizontal="right" vertical="center"/>
    </xf>
    <xf numFmtId="183" fontId="2" fillId="0" borderId="54" xfId="0" applyNumberFormat="1" applyFont="1" applyBorder="1" applyAlignment="1">
      <alignment vertical="center"/>
    </xf>
    <xf numFmtId="0" fontId="3" fillId="0" borderId="13" xfId="0" applyFont="1" applyBorder="1" applyAlignment="1">
      <alignment horizontal="left" vertical="center"/>
    </xf>
    <xf numFmtId="195" fontId="2" fillId="0" borderId="49" xfId="0" applyNumberFormat="1" applyFont="1" applyBorder="1" applyAlignment="1">
      <alignment horizontal="right" vertical="center" shrinkToFit="1"/>
    </xf>
    <xf numFmtId="195" fontId="2" fillId="0" borderId="15" xfId="0" applyNumberFormat="1" applyFont="1" applyBorder="1" applyAlignment="1">
      <alignment horizontal="right" vertical="center" shrinkToFit="1"/>
    </xf>
    <xf numFmtId="195" fontId="2" fillId="0" borderId="16" xfId="0" applyNumberFormat="1" applyFont="1" applyBorder="1" applyAlignment="1">
      <alignment horizontal="right" vertical="center" shrinkToFit="1"/>
    </xf>
    <xf numFmtId="176" fontId="2" fillId="0" borderId="72" xfId="92" applyNumberFormat="1" applyFont="1" applyBorder="1" applyAlignment="1">
      <alignment horizontal="right" vertical="center" shrinkToFit="1"/>
    </xf>
    <xf numFmtId="176" fontId="2" fillId="0" borderId="66" xfId="92" applyNumberFormat="1" applyFont="1" applyBorder="1" applyAlignment="1">
      <alignment horizontal="right" vertical="center" shrinkToFit="1"/>
    </xf>
    <xf numFmtId="176" fontId="2" fillId="0" borderId="68" xfId="92" applyNumberFormat="1" applyFont="1" applyBorder="1" applyAlignment="1">
      <alignment horizontal="right" vertical="center" shrinkToFit="1"/>
    </xf>
    <xf numFmtId="49" fontId="3" fillId="0" borderId="12" xfId="0" applyNumberFormat="1" applyFont="1" applyBorder="1" applyAlignment="1">
      <alignment horizontal="center" vertical="center" wrapText="1" shrinkToFit="1"/>
    </xf>
    <xf numFmtId="49" fontId="3" fillId="0" borderId="13" xfId="0" applyNumberFormat="1" applyFont="1" applyBorder="1" applyAlignment="1">
      <alignment horizontal="center" vertical="center" shrinkToFit="1"/>
    </xf>
    <xf numFmtId="49" fontId="3" fillId="0" borderId="14" xfId="0" applyNumberFormat="1" applyFont="1" applyBorder="1" applyAlignment="1">
      <alignment horizontal="center" vertical="center" shrinkToFit="1"/>
    </xf>
    <xf numFmtId="49" fontId="3" fillId="0" borderId="16" xfId="0" applyNumberFormat="1" applyFont="1" applyBorder="1" applyAlignment="1">
      <alignment horizontal="center" vertical="center" shrinkToFit="1"/>
    </xf>
    <xf numFmtId="49" fontId="3" fillId="0" borderId="22" xfId="0" applyNumberFormat="1" applyFont="1" applyBorder="1" applyAlignment="1">
      <alignment horizontal="center" vertical="center" shrinkToFit="1"/>
    </xf>
    <xf numFmtId="49" fontId="3" fillId="0" borderId="23" xfId="0" applyNumberFormat="1" applyFont="1" applyBorder="1" applyAlignment="1">
      <alignment horizontal="center" vertical="center" shrinkToFit="1"/>
    </xf>
    <xf numFmtId="195" fontId="2" fillId="0" borderId="82" xfId="0" applyNumberFormat="1" applyFont="1" applyBorder="1" applyAlignment="1">
      <alignment horizontal="right" vertical="center" shrinkToFit="1"/>
    </xf>
    <xf numFmtId="195" fontId="2" fillId="0" borderId="59" xfId="0" applyNumberFormat="1" applyFont="1" applyBorder="1" applyAlignment="1">
      <alignment horizontal="right" vertical="center" shrinkToFit="1"/>
    </xf>
    <xf numFmtId="195" fontId="2" fillId="0" borderId="61" xfId="0" applyNumberFormat="1" applyFont="1" applyBorder="1" applyAlignment="1">
      <alignment horizontal="right" vertical="center" shrinkToFit="1"/>
    </xf>
    <xf numFmtId="195" fontId="2" fillId="0" borderId="71" xfId="0" applyNumberFormat="1" applyFont="1" applyBorder="1" applyAlignment="1">
      <alignment horizontal="right" vertical="center" shrinkToFit="1"/>
    </xf>
    <xf numFmtId="195" fontId="2" fillId="0" borderId="65" xfId="0" applyNumberFormat="1" applyFont="1" applyBorder="1" applyAlignment="1">
      <alignment horizontal="right" vertical="center" shrinkToFit="1"/>
    </xf>
    <xf numFmtId="195" fontId="2" fillId="0" borderId="69" xfId="0" applyNumberFormat="1" applyFont="1" applyBorder="1" applyAlignment="1">
      <alignment horizontal="right" vertical="center" shrinkToFit="1"/>
    </xf>
    <xf numFmtId="176" fontId="2" fillId="0" borderId="70" xfId="92" applyNumberFormat="1" applyFont="1" applyBorder="1" applyAlignment="1">
      <alignment horizontal="right" vertical="center" shrinkToFit="1"/>
    </xf>
    <xf numFmtId="205" fontId="63" fillId="0" borderId="11" xfId="92" applyNumberFormat="1" applyFont="1" applyBorder="1" applyAlignment="1">
      <alignment horizontal="right" vertical="center" shrinkToFit="1"/>
    </xf>
    <xf numFmtId="205" fontId="63" fillId="0" borderId="200" xfId="92" applyNumberFormat="1" applyFont="1" applyBorder="1" applyAlignment="1">
      <alignment horizontal="right" vertical="center" shrinkToFit="1"/>
    </xf>
    <xf numFmtId="205" fontId="63" fillId="0" borderId="53" xfId="92" applyNumberFormat="1" applyFont="1" applyBorder="1" applyAlignment="1">
      <alignment horizontal="right" vertical="center" shrinkToFit="1"/>
    </xf>
    <xf numFmtId="195" fontId="2" fillId="0" borderId="32" xfId="0" applyNumberFormat="1" applyFont="1" applyBorder="1" applyAlignment="1">
      <alignment horizontal="right" vertical="center" shrinkToFit="1"/>
    </xf>
    <xf numFmtId="195" fontId="2" fillId="0" borderId="44" xfId="0" applyNumberFormat="1" applyFont="1" applyBorder="1" applyAlignment="1">
      <alignment horizontal="right" vertical="center" shrinkToFit="1"/>
    </xf>
    <xf numFmtId="195" fontId="2" fillId="0" borderId="53" xfId="0" applyNumberFormat="1" applyFont="1" applyBorder="1" applyAlignment="1">
      <alignment horizontal="right" vertical="center" shrinkToFit="1"/>
    </xf>
    <xf numFmtId="195" fontId="2" fillId="0" borderId="54" xfId="0" applyNumberFormat="1" applyFont="1" applyBorder="1" applyAlignment="1">
      <alignment horizontal="right" vertical="center" shrinkToFit="1"/>
    </xf>
    <xf numFmtId="0" fontId="2" fillId="0" borderId="265" xfId="0" applyFont="1" applyBorder="1" applyAlignment="1">
      <alignment horizontal="center" vertical="center" wrapText="1"/>
    </xf>
    <xf numFmtId="0" fontId="2" fillId="0" borderId="265" xfId="0" applyFont="1" applyBorder="1" applyAlignment="1">
      <alignment horizontal="center" vertical="center"/>
    </xf>
    <xf numFmtId="0" fontId="2" fillId="0" borderId="266" xfId="0" applyFont="1" applyBorder="1" applyAlignment="1">
      <alignment horizontal="center" vertical="center"/>
    </xf>
    <xf numFmtId="0" fontId="2" fillId="0" borderId="0" xfId="0" applyFont="1" applyAlignment="1">
      <alignment horizontal="center" vertical="center"/>
    </xf>
    <xf numFmtId="0" fontId="2" fillId="0" borderId="292" xfId="0" applyFont="1" applyBorder="1" applyAlignment="1">
      <alignment horizontal="center" vertical="center"/>
    </xf>
    <xf numFmtId="0" fontId="2" fillId="0" borderId="293" xfId="0" applyFont="1" applyBorder="1" applyAlignment="1">
      <alignment horizontal="center" vertical="center"/>
    </xf>
    <xf numFmtId="205" fontId="63" fillId="0" borderId="202" xfId="92" applyNumberFormat="1" applyFont="1" applyBorder="1" applyAlignment="1">
      <alignment horizontal="right" vertical="center" shrinkToFit="1"/>
    </xf>
    <xf numFmtId="205" fontId="63" fillId="0" borderId="194" xfId="92" applyNumberFormat="1" applyFont="1" applyBorder="1" applyAlignment="1">
      <alignment horizontal="right" vertical="center" shrinkToFit="1"/>
    </xf>
    <xf numFmtId="205" fontId="63" fillId="0" borderId="70" xfId="92" applyNumberFormat="1" applyFont="1" applyBorder="1" applyAlignment="1">
      <alignment horizontal="right" vertical="center" shrinkToFit="1"/>
    </xf>
    <xf numFmtId="0" fontId="98" fillId="0" borderId="65" xfId="0" applyFont="1" applyBorder="1" applyAlignment="1">
      <alignment horizontal="center" vertical="center" wrapText="1"/>
    </xf>
    <xf numFmtId="0" fontId="98" fillId="0" borderId="67" xfId="0" applyFont="1" applyBorder="1" applyAlignment="1">
      <alignment horizontal="center" vertical="center" wrapText="1"/>
    </xf>
    <xf numFmtId="206" fontId="2" fillId="0" borderId="63" xfId="0" applyNumberFormat="1" applyFont="1" applyFill="1" applyBorder="1" applyAlignment="1">
      <alignment horizontal="right" vertical="center" shrinkToFit="1"/>
    </xf>
    <xf numFmtId="206" fontId="2" fillId="0" borderId="65" xfId="0" applyNumberFormat="1" applyFont="1" applyFill="1" applyBorder="1" applyAlignment="1">
      <alignment horizontal="right" vertical="center" shrinkToFit="1"/>
    </xf>
    <xf numFmtId="206" fontId="2" fillId="0" borderId="69" xfId="0" applyNumberFormat="1" applyFont="1" applyFill="1" applyBorder="1" applyAlignment="1">
      <alignment horizontal="right" vertical="center" shrinkToFit="1"/>
    </xf>
    <xf numFmtId="176" fontId="2" fillId="38" borderId="64" xfId="92" applyNumberFormat="1" applyFont="1" applyFill="1" applyBorder="1" applyAlignment="1">
      <alignment horizontal="right" vertical="center" shrinkToFit="1"/>
    </xf>
    <xf numFmtId="176" fontId="2" fillId="38" borderId="66" xfId="92" applyNumberFormat="1" applyFont="1" applyFill="1" applyBorder="1" applyAlignment="1">
      <alignment horizontal="right" vertical="center" shrinkToFit="1"/>
    </xf>
    <xf numFmtId="176" fontId="2" fillId="38" borderId="70" xfId="92" applyNumberFormat="1" applyFont="1" applyFill="1" applyBorder="1" applyAlignment="1">
      <alignment horizontal="right" vertical="center" shrinkToFit="1"/>
    </xf>
    <xf numFmtId="193" fontId="2" fillId="0" borderId="32" xfId="0" applyNumberFormat="1" applyFont="1" applyBorder="1" applyAlignment="1">
      <alignment horizontal="right" vertical="center"/>
    </xf>
    <xf numFmtId="193" fontId="2" fillId="0" borderId="44" xfId="0" applyNumberFormat="1" applyFont="1" applyBorder="1" applyAlignment="1">
      <alignment horizontal="right" vertical="center"/>
    </xf>
    <xf numFmtId="193" fontId="2" fillId="0" borderId="10" xfId="0" applyNumberFormat="1" applyFont="1" applyBorder="1" applyAlignment="1">
      <alignment horizontal="right" vertical="center"/>
    </xf>
    <xf numFmtId="193" fontId="2" fillId="0" borderId="49" xfId="0" applyNumberFormat="1" applyFont="1" applyBorder="1" applyAlignment="1">
      <alignment horizontal="right" vertical="center"/>
    </xf>
    <xf numFmtId="193" fontId="2" fillId="0" borderId="15" xfId="0" applyNumberFormat="1" applyFont="1" applyBorder="1" applyAlignment="1">
      <alignment horizontal="right" vertical="center"/>
    </xf>
    <xf numFmtId="193" fontId="2" fillId="0" borderId="16" xfId="0" applyNumberFormat="1" applyFont="1" applyBorder="1" applyAlignment="1">
      <alignment horizontal="right" vertical="center"/>
    </xf>
    <xf numFmtId="193" fontId="2" fillId="0" borderId="71" xfId="0" applyNumberFormat="1" applyFont="1" applyBorder="1" applyAlignment="1">
      <alignment horizontal="right" vertical="center"/>
    </xf>
    <xf numFmtId="193" fontId="2" fillId="0" borderId="65" xfId="0" applyNumberFormat="1" applyFont="1" applyBorder="1" applyAlignment="1">
      <alignment horizontal="right" vertical="center"/>
    </xf>
    <xf numFmtId="193" fontId="2" fillId="0" borderId="67" xfId="0" applyNumberFormat="1" applyFont="1" applyBorder="1" applyAlignment="1">
      <alignment horizontal="right" vertical="center"/>
    </xf>
    <xf numFmtId="193" fontId="2" fillId="0" borderId="69" xfId="0" applyNumberFormat="1" applyFont="1" applyBorder="1" applyAlignment="1">
      <alignment horizontal="right" vertical="center"/>
    </xf>
    <xf numFmtId="193" fontId="2" fillId="0" borderId="53" xfId="0" applyNumberFormat="1" applyFont="1" applyBorder="1" applyAlignment="1">
      <alignment horizontal="right" vertical="center"/>
    </xf>
    <xf numFmtId="193" fontId="2" fillId="0" borderId="54" xfId="0" applyNumberFormat="1" applyFont="1" applyBorder="1" applyAlignment="1">
      <alignment horizontal="right" vertical="center"/>
    </xf>
    <xf numFmtId="10" fontId="2" fillId="0" borderId="11" xfId="92" applyNumberFormat="1" applyFont="1" applyBorder="1" applyAlignment="1">
      <alignment horizontal="right" vertical="center"/>
    </xf>
    <xf numFmtId="10" fontId="2" fillId="0" borderId="44" xfId="92" applyNumberFormat="1" applyFont="1" applyBorder="1" applyAlignment="1">
      <alignment horizontal="right" vertical="center"/>
    </xf>
    <xf numFmtId="10" fontId="2" fillId="0" borderId="53" xfId="92" applyNumberFormat="1" applyFont="1" applyBorder="1" applyAlignment="1">
      <alignment horizontal="right" vertical="center"/>
    </xf>
    <xf numFmtId="10" fontId="2" fillId="0" borderId="200" xfId="92" applyNumberFormat="1" applyFont="1" applyBorder="1" applyAlignment="1">
      <alignment horizontal="right" vertical="center"/>
    </xf>
    <xf numFmtId="206" fontId="2" fillId="0" borderId="261" xfId="92" applyNumberFormat="1" applyFont="1" applyFill="1" applyBorder="1" applyAlignment="1">
      <alignment horizontal="right" vertical="center"/>
    </xf>
    <xf numFmtId="206" fontId="2" fillId="0" borderId="65" xfId="92" applyNumberFormat="1" applyFont="1" applyFill="1" applyBorder="1" applyAlignment="1">
      <alignment horizontal="right" vertical="center"/>
    </xf>
    <xf numFmtId="206" fontId="2" fillId="0" borderId="69" xfId="92" applyNumberFormat="1" applyFont="1" applyFill="1" applyBorder="1" applyAlignment="1">
      <alignment horizontal="right" vertical="center"/>
    </xf>
    <xf numFmtId="193" fontId="63" fillId="0" borderId="71" xfId="0" applyNumberFormat="1" applyFont="1" applyBorder="1" applyAlignment="1">
      <alignment horizontal="right" vertical="center"/>
    </xf>
    <xf numFmtId="193" fontId="63" fillId="0" borderId="65" xfId="0" applyNumberFormat="1" applyFont="1" applyBorder="1" applyAlignment="1">
      <alignment horizontal="right" vertical="center"/>
    </xf>
    <xf numFmtId="193" fontId="63" fillId="0" borderId="69" xfId="0" applyNumberFormat="1" applyFont="1" applyBorder="1" applyAlignment="1">
      <alignment horizontal="right" vertical="center"/>
    </xf>
    <xf numFmtId="0" fontId="39" fillId="0" borderId="218" xfId="0" applyFont="1" applyBorder="1" applyAlignment="1">
      <alignment horizontal="center" vertical="center"/>
    </xf>
    <xf numFmtId="49" fontId="30" fillId="0" borderId="78" xfId="0" applyNumberFormat="1" applyFont="1" applyBorder="1" applyAlignment="1">
      <alignment horizontal="center" vertical="center" wrapText="1"/>
    </xf>
    <xf numFmtId="49" fontId="30" fillId="0" borderId="78" xfId="0" applyNumberFormat="1" applyFont="1" applyBorder="1" applyAlignment="1">
      <alignment horizontal="center"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2" fillId="0" borderId="21" xfId="0" applyFont="1" applyBorder="1" applyAlignment="1">
      <alignment horizontal="left" vertical="center"/>
    </xf>
    <xf numFmtId="0" fontId="2" fillId="0" borderId="9" xfId="0" applyFont="1" applyBorder="1" applyAlignment="1">
      <alignment horizontal="left" vertical="center"/>
    </xf>
    <xf numFmtId="195" fontId="2" fillId="0" borderId="10" xfId="0" applyNumberFormat="1" applyFont="1" applyBorder="1" applyAlignment="1">
      <alignment horizontal="right" vertical="center" shrinkToFit="1"/>
    </xf>
    <xf numFmtId="195" fontId="2" fillId="0" borderId="67" xfId="0" applyNumberFormat="1" applyFont="1" applyBorder="1" applyAlignment="1">
      <alignment horizontal="right" vertical="center" shrinkToFit="1"/>
    </xf>
    <xf numFmtId="176" fontId="2" fillId="0" borderId="11" xfId="0" applyNumberFormat="1" applyFont="1" applyBorder="1" applyAlignment="1">
      <alignment horizontal="right" vertical="center" shrinkToFit="1"/>
    </xf>
    <xf numFmtId="176" fontId="2" fillId="0" borderId="53" xfId="0" applyNumberFormat="1" applyFont="1" applyBorder="1" applyAlignment="1">
      <alignment horizontal="right" vertical="center" shrinkToFit="1"/>
    </xf>
    <xf numFmtId="201" fontId="2" fillId="0" borderId="63" xfId="92" applyNumberFormat="1" applyFont="1" applyFill="1" applyBorder="1" applyAlignment="1">
      <alignment horizontal="right" vertical="center" shrinkToFit="1"/>
    </xf>
    <xf numFmtId="201" fontId="2" fillId="0" borderId="69" xfId="92" applyNumberFormat="1" applyFont="1" applyFill="1" applyBorder="1" applyAlignment="1">
      <alignment horizontal="right" vertical="center" shrinkToFit="1"/>
    </xf>
    <xf numFmtId="0" fontId="30" fillId="0" borderId="5" xfId="0" applyFont="1" applyBorder="1" applyAlignment="1">
      <alignment horizontal="center" vertical="center"/>
    </xf>
    <xf numFmtId="0" fontId="30" fillId="0" borderId="9" xfId="0" applyFont="1" applyBorder="1" applyAlignment="1">
      <alignment horizontal="center" vertical="center"/>
    </xf>
    <xf numFmtId="0" fontId="30" fillId="0" borderId="21" xfId="0" applyFont="1" applyBorder="1" applyAlignment="1">
      <alignment horizontal="center" vertical="center"/>
    </xf>
    <xf numFmtId="0" fontId="30" fillId="0" borderId="7" xfId="0" applyFont="1" applyBorder="1" applyAlignment="1">
      <alignment horizontal="center" vertical="center"/>
    </xf>
    <xf numFmtId="0" fontId="2" fillId="0" borderId="54" xfId="0" applyFont="1" applyBorder="1" applyAlignment="1">
      <alignment horizontal="center" vertical="center" wrapText="1"/>
    </xf>
    <xf numFmtId="0" fontId="2" fillId="0" borderId="52" xfId="0" applyFont="1" applyBorder="1" applyAlignment="1">
      <alignment horizontal="center" vertical="center" wrapText="1"/>
    </xf>
    <xf numFmtId="0" fontId="103" fillId="0" borderId="0" xfId="0" applyFont="1" applyBorder="1" applyAlignment="1">
      <alignment horizontal="left" vertical="top" wrapText="1" indent="1"/>
    </xf>
    <xf numFmtId="0" fontId="38" fillId="0" borderId="0" xfId="0" applyFont="1" applyBorder="1" applyAlignment="1">
      <alignment horizontal="left" vertical="top" wrapText="1" indent="1"/>
    </xf>
    <xf numFmtId="0" fontId="63" fillId="0" borderId="48" xfId="0" applyFont="1" applyBorder="1" applyAlignment="1">
      <alignment horizontal="left" vertical="center"/>
    </xf>
    <xf numFmtId="0" fontId="63" fillId="0" borderId="22" xfId="0" applyFont="1" applyBorder="1" applyAlignment="1">
      <alignment horizontal="left" vertical="center"/>
    </xf>
    <xf numFmtId="0" fontId="63" fillId="0" borderId="23" xfId="0" applyFont="1" applyBorder="1" applyAlignment="1">
      <alignment horizontal="left" vertical="center"/>
    </xf>
    <xf numFmtId="0" fontId="2" fillId="37" borderId="263" xfId="0" applyFont="1" applyFill="1" applyBorder="1" applyAlignment="1">
      <alignment horizontal="center" vertical="center"/>
    </xf>
    <xf numFmtId="0" fontId="2" fillId="37" borderId="240" xfId="0" applyFont="1" applyFill="1" applyBorder="1" applyAlignment="1">
      <alignment horizontal="center" vertical="center"/>
    </xf>
    <xf numFmtId="49" fontId="2" fillId="0" borderId="263" xfId="0" applyNumberFormat="1" applyFont="1" applyBorder="1" applyAlignment="1">
      <alignment horizontal="center" vertical="center" wrapText="1"/>
    </xf>
    <xf numFmtId="49" fontId="2" fillId="0" borderId="240" xfId="0" applyNumberFormat="1" applyFont="1" applyBorder="1" applyAlignment="1">
      <alignment horizontal="center" vertical="center" wrapText="1"/>
    </xf>
    <xf numFmtId="49" fontId="2" fillId="0" borderId="264" xfId="0" applyNumberFormat="1" applyFont="1" applyBorder="1" applyAlignment="1">
      <alignment horizontal="center" vertical="center" wrapText="1" shrinkToFit="1"/>
    </xf>
    <xf numFmtId="49" fontId="2" fillId="0" borderId="265" xfId="0" applyNumberFormat="1" applyFont="1" applyBorder="1" applyAlignment="1">
      <alignment horizontal="center" vertical="center" wrapText="1" shrinkToFit="1"/>
    </xf>
    <xf numFmtId="49" fontId="2" fillId="0" borderId="266" xfId="0" applyNumberFormat="1" applyFont="1" applyBorder="1" applyAlignment="1">
      <alignment horizontal="center" vertical="center" wrapText="1" shrinkToFit="1"/>
    </xf>
    <xf numFmtId="49" fontId="2" fillId="0" borderId="291" xfId="0" applyNumberFormat="1" applyFont="1" applyBorder="1" applyAlignment="1">
      <alignment horizontal="center" vertical="center" wrapText="1" shrinkToFit="1"/>
    </xf>
    <xf numFmtId="49" fontId="2" fillId="0" borderId="292" xfId="0" applyNumberFormat="1" applyFont="1" applyBorder="1" applyAlignment="1">
      <alignment horizontal="center" vertical="center" wrapText="1" shrinkToFit="1"/>
    </xf>
    <xf numFmtId="49" fontId="2" fillId="0" borderId="293" xfId="0" applyNumberFormat="1" applyFont="1" applyBorder="1" applyAlignment="1">
      <alignment horizontal="center" vertical="center" wrapText="1" shrinkToFit="1"/>
    </xf>
    <xf numFmtId="0" fontId="2" fillId="0" borderId="264" xfId="0" applyFont="1" applyBorder="1" applyAlignment="1">
      <alignment horizontal="center" vertical="center" wrapText="1" shrinkToFit="1"/>
    </xf>
    <xf numFmtId="0" fontId="2" fillId="0" borderId="265" xfId="0" applyFont="1" applyBorder="1" applyAlignment="1">
      <alignment horizontal="center" vertical="center" wrapText="1" shrinkToFit="1"/>
    </xf>
    <xf numFmtId="0" fontId="2" fillId="0" borderId="266" xfId="0" applyFont="1" applyBorder="1" applyAlignment="1">
      <alignment horizontal="center" vertical="center" wrapText="1" shrinkToFit="1"/>
    </xf>
    <xf numFmtId="0" fontId="2" fillId="0" borderId="291" xfId="0" applyFont="1" applyBorder="1" applyAlignment="1">
      <alignment horizontal="center" vertical="center" wrapText="1" shrinkToFit="1"/>
    </xf>
    <xf numFmtId="0" fontId="2" fillId="0" borderId="292" xfId="0" applyFont="1" applyBorder="1" applyAlignment="1">
      <alignment horizontal="center" vertical="center" wrapText="1" shrinkToFit="1"/>
    </xf>
    <xf numFmtId="0" fontId="2" fillId="0" borderId="293" xfId="0" applyFont="1" applyBorder="1" applyAlignment="1">
      <alignment horizontal="center" vertical="center" wrapText="1" shrinkToFit="1"/>
    </xf>
    <xf numFmtId="176" fontId="2" fillId="38" borderId="202" xfId="92" applyNumberFormat="1" applyFont="1" applyFill="1" applyBorder="1" applyAlignment="1">
      <alignment horizontal="right" vertical="center"/>
    </xf>
    <xf numFmtId="176" fontId="2" fillId="38" borderId="194" xfId="92" applyNumberFormat="1" applyFont="1" applyFill="1" applyBorder="1" applyAlignment="1">
      <alignment horizontal="right" vertical="center"/>
    </xf>
    <xf numFmtId="0" fontId="2" fillId="0" borderId="263" xfId="0" applyFont="1" applyFill="1" applyBorder="1" applyAlignment="1">
      <alignment horizontal="center" vertical="center"/>
    </xf>
    <xf numFmtId="0" fontId="2" fillId="0" borderId="200" xfId="0" applyFont="1" applyFill="1" applyBorder="1" applyAlignment="1">
      <alignment horizontal="center" vertical="center"/>
    </xf>
    <xf numFmtId="0" fontId="2" fillId="0" borderId="240" xfId="0" applyFont="1" applyFill="1" applyBorder="1" applyAlignment="1">
      <alignment horizontal="center" vertical="center"/>
    </xf>
    <xf numFmtId="0" fontId="63" fillId="0" borderId="263" xfId="0" applyFont="1" applyBorder="1" applyAlignment="1">
      <alignment horizontal="center" vertical="center"/>
    </xf>
    <xf numFmtId="0" fontId="63" fillId="0" borderId="240" xfId="0" applyFont="1" applyBorder="1" applyAlignment="1">
      <alignment horizontal="center" vertical="center"/>
    </xf>
    <xf numFmtId="0" fontId="2" fillId="37" borderId="263" xfId="0" applyFont="1" applyFill="1" applyBorder="1" applyAlignment="1">
      <alignment horizontal="center" vertical="center" wrapText="1"/>
    </xf>
    <xf numFmtId="0" fontId="2" fillId="37" borderId="240" xfId="0" applyFont="1" applyFill="1" applyBorder="1" applyAlignment="1">
      <alignment horizontal="center" vertical="center" wrapText="1"/>
    </xf>
    <xf numFmtId="201" fontId="2" fillId="0" borderId="201" xfId="92" applyNumberFormat="1" applyFont="1" applyFill="1" applyBorder="1" applyAlignment="1">
      <alignment horizontal="right" vertical="center"/>
    </xf>
    <xf numFmtId="0" fontId="106" fillId="0" borderId="0" xfId="0" applyFont="1" applyAlignment="1">
      <alignment horizontal="left" vertical="top" wrapText="1" indent="1"/>
    </xf>
    <xf numFmtId="49" fontId="30" fillId="0" borderId="12" xfId="0" applyNumberFormat="1" applyFont="1" applyBorder="1" applyAlignment="1">
      <alignment horizontal="center" vertical="center" wrapText="1"/>
    </xf>
    <xf numFmtId="49" fontId="30" fillId="0" borderId="16" xfId="0" applyNumberFormat="1" applyFont="1" applyBorder="1" applyAlignment="1">
      <alignment horizontal="center" vertical="center" wrapText="1"/>
    </xf>
    <xf numFmtId="0" fontId="47" fillId="0" borderId="92" xfId="0" applyFont="1" applyBorder="1" applyAlignment="1">
      <alignment horizontal="center" vertical="center" wrapText="1"/>
    </xf>
    <xf numFmtId="0" fontId="47" fillId="0" borderId="45" xfId="0" applyFont="1" applyBorder="1" applyAlignment="1">
      <alignment horizontal="center" vertical="center" wrapText="1"/>
    </xf>
    <xf numFmtId="0" fontId="47" fillId="0" borderId="93" xfId="0" applyFont="1" applyBorder="1" applyAlignment="1">
      <alignment horizontal="center" vertical="center" wrapText="1"/>
    </xf>
    <xf numFmtId="0" fontId="47" fillId="0" borderId="187" xfId="0" applyFont="1" applyBorder="1" applyAlignment="1">
      <alignment horizontal="center" vertical="center" wrapText="1"/>
    </xf>
    <xf numFmtId="0" fontId="2" fillId="0" borderId="200" xfId="0" applyFont="1" applyBorder="1" applyAlignment="1">
      <alignment horizontal="center" vertical="center"/>
    </xf>
    <xf numFmtId="192" fontId="2" fillId="0" borderId="11" xfId="0" applyNumberFormat="1" applyFont="1" applyBorder="1" applyAlignment="1">
      <alignment horizontal="right" vertical="center"/>
    </xf>
    <xf numFmtId="192" fontId="2" fillId="0" borderId="53" xfId="0" applyNumberFormat="1" applyFont="1" applyBorder="1" applyAlignment="1">
      <alignment horizontal="right" vertical="center"/>
    </xf>
    <xf numFmtId="192" fontId="2" fillId="0" borderId="63" xfId="0" applyNumberFormat="1" applyFont="1" applyBorder="1" applyAlignment="1">
      <alignment horizontal="right" vertical="center"/>
    </xf>
    <xf numFmtId="192" fontId="2" fillId="0" borderId="69" xfId="0" applyNumberFormat="1" applyFont="1" applyBorder="1" applyAlignment="1">
      <alignment horizontal="right" vertical="center"/>
    </xf>
    <xf numFmtId="195" fontId="2" fillId="0" borderId="12" xfId="0" applyNumberFormat="1" applyFont="1" applyBorder="1" applyAlignment="1">
      <alignment horizontal="right" vertical="center"/>
    </xf>
    <xf numFmtId="195" fontId="2" fillId="0" borderId="16" xfId="0" applyNumberFormat="1" applyFont="1" applyBorder="1" applyAlignment="1">
      <alignment horizontal="right" vertical="center"/>
    </xf>
    <xf numFmtId="195" fontId="2" fillId="0" borderId="63" xfId="0" applyNumberFormat="1" applyFont="1" applyBorder="1" applyAlignment="1">
      <alignment horizontal="right" vertical="center" shrinkToFit="1"/>
    </xf>
    <xf numFmtId="176" fontId="2" fillId="0" borderId="64" xfId="92" applyNumberFormat="1" applyFont="1" applyBorder="1" applyAlignment="1">
      <alignment horizontal="right" vertical="center"/>
    </xf>
    <xf numFmtId="0" fontId="2" fillId="38" borderId="13" xfId="0" applyFont="1" applyFill="1" applyBorder="1" applyAlignment="1">
      <alignment horizontal="center" vertical="center" wrapText="1"/>
    </xf>
    <xf numFmtId="0" fontId="2" fillId="38" borderId="14" xfId="0" applyFont="1" applyFill="1" applyBorder="1" applyAlignment="1">
      <alignment horizontal="center" vertical="center" wrapText="1"/>
    </xf>
    <xf numFmtId="0" fontId="2" fillId="38" borderId="22" xfId="0" applyFont="1" applyFill="1" applyBorder="1" applyAlignment="1">
      <alignment horizontal="center" vertical="center" wrapText="1"/>
    </xf>
    <xf numFmtId="0" fontId="2" fillId="38" borderId="23" xfId="0" applyFont="1" applyFill="1" applyBorder="1" applyAlignment="1">
      <alignment horizontal="center" vertical="center" wrapText="1"/>
    </xf>
    <xf numFmtId="0" fontId="5" fillId="0" borderId="16" xfId="0" applyFont="1" applyBorder="1" applyAlignment="1">
      <alignment horizontal="left" vertical="center"/>
    </xf>
    <xf numFmtId="0" fontId="5" fillId="0" borderId="22" xfId="0" applyFont="1" applyBorder="1" applyAlignment="1">
      <alignment horizontal="left" vertical="center"/>
    </xf>
    <xf numFmtId="0" fontId="5" fillId="0" borderId="23" xfId="0" applyFont="1" applyBorder="1" applyAlignment="1">
      <alignment horizontal="left" vertical="center"/>
    </xf>
    <xf numFmtId="195" fontId="2" fillId="0" borderId="11" xfId="0" applyNumberFormat="1" applyFont="1" applyBorder="1" applyAlignment="1">
      <alignment horizontal="right" vertical="center"/>
    </xf>
    <xf numFmtId="195" fontId="2" fillId="0" borderId="10" xfId="0" applyNumberFormat="1" applyFont="1" applyBorder="1" applyAlignment="1">
      <alignment horizontal="right" vertical="center"/>
    </xf>
    <xf numFmtId="0" fontId="48" fillId="0" borderId="0" xfId="0" applyFont="1" applyBorder="1" applyAlignment="1">
      <alignment horizontal="left" vertical="top" wrapText="1" indent="1"/>
    </xf>
    <xf numFmtId="0" fontId="39" fillId="0" borderId="0" xfId="0" applyFont="1" applyBorder="1" applyAlignment="1">
      <alignment horizontal="center" vertical="center"/>
    </xf>
    <xf numFmtId="0" fontId="3" fillId="0" borderId="49" xfId="0" applyFont="1" applyBorder="1" applyAlignment="1">
      <alignment horizontal="center" vertical="center"/>
    </xf>
    <xf numFmtId="0" fontId="3" fillId="0" borderId="29" xfId="0" applyFont="1" applyBorder="1" applyAlignment="1">
      <alignment horizontal="center" vertical="center"/>
    </xf>
    <xf numFmtId="0" fontId="3" fillId="0" borderId="16" xfId="0" applyFont="1" applyBorder="1" applyAlignment="1">
      <alignment horizontal="center" vertical="center"/>
    </xf>
    <xf numFmtId="0" fontId="3" fillId="0" borderId="22" xfId="0" applyFont="1" applyBorder="1" applyAlignment="1">
      <alignment horizontal="center" vertical="center"/>
    </xf>
    <xf numFmtId="0" fontId="3" fillId="0" borderId="28" xfId="0" applyFont="1" applyBorder="1" applyAlignment="1">
      <alignment horizontal="center" vertical="center" shrinkToFit="1"/>
    </xf>
    <xf numFmtId="0" fontId="3" fillId="0" borderId="29" xfId="0" applyFont="1" applyBorder="1" applyAlignment="1">
      <alignment horizontal="center" vertical="center" shrinkToFit="1"/>
    </xf>
    <xf numFmtId="0" fontId="3" fillId="0" borderId="30" xfId="0" applyFont="1" applyBorder="1" applyAlignment="1">
      <alignment horizontal="center" vertical="center" shrinkToFit="1"/>
    </xf>
    <xf numFmtId="0" fontId="3" fillId="0" borderId="48" xfId="0" applyFont="1" applyBorder="1" applyAlignment="1">
      <alignment horizontal="center" vertical="center" shrinkToFit="1"/>
    </xf>
    <xf numFmtId="0" fontId="3" fillId="0" borderId="22" xfId="0" applyFont="1" applyBorder="1" applyAlignment="1">
      <alignment horizontal="center" vertical="center" shrinkToFit="1"/>
    </xf>
    <xf numFmtId="0" fontId="3" fillId="0" borderId="23" xfId="0" applyFont="1" applyBorder="1" applyAlignment="1">
      <alignment horizontal="center" vertical="center" shrinkToFit="1"/>
    </xf>
    <xf numFmtId="0" fontId="2" fillId="37" borderId="15" xfId="0" applyFont="1" applyFill="1" applyBorder="1" applyAlignment="1">
      <alignment horizontal="center" vertical="center" wrapText="1"/>
    </xf>
    <xf numFmtId="0" fontId="2" fillId="37" borderId="16" xfId="0" applyFont="1" applyFill="1" applyBorder="1" applyAlignment="1">
      <alignment horizontal="center" vertical="center" wrapText="1"/>
    </xf>
    <xf numFmtId="176" fontId="2" fillId="0" borderId="12" xfId="92" applyNumberFormat="1" applyFont="1" applyBorder="1" applyAlignment="1">
      <alignment horizontal="right" vertical="center"/>
    </xf>
    <xf numFmtId="49" fontId="30" fillId="0" borderId="176" xfId="0" applyNumberFormat="1" applyFont="1" applyBorder="1" applyAlignment="1">
      <alignment horizontal="center" vertical="center" wrapText="1"/>
    </xf>
    <xf numFmtId="49" fontId="30" fillId="0" borderId="187" xfId="0" applyNumberFormat="1" applyFont="1" applyBorder="1" applyAlignment="1">
      <alignment horizontal="center" vertical="center" wrapText="1"/>
    </xf>
    <xf numFmtId="0" fontId="47" fillId="0" borderId="29" xfId="0" applyFont="1" applyBorder="1" applyAlignment="1">
      <alignment horizontal="center" vertical="center" wrapText="1"/>
    </xf>
    <xf numFmtId="0" fontId="47" fillId="0" borderId="22" xfId="0" applyFont="1" applyBorder="1" applyAlignment="1">
      <alignment horizontal="center" vertical="center" wrapText="1"/>
    </xf>
    <xf numFmtId="0" fontId="47" fillId="0" borderId="28" xfId="0" applyFont="1" applyBorder="1" applyAlignment="1">
      <alignment horizontal="center" vertical="center" wrapText="1" shrinkToFit="1"/>
    </xf>
    <xf numFmtId="0" fontId="47" fillId="0" borderId="29" xfId="0" applyFont="1" applyBorder="1" applyAlignment="1">
      <alignment horizontal="center" vertical="center" wrapText="1" shrinkToFit="1"/>
    </xf>
    <xf numFmtId="0" fontId="47" fillId="0" borderId="30" xfId="0" applyFont="1" applyBorder="1" applyAlignment="1">
      <alignment horizontal="center" vertical="center" wrapText="1" shrinkToFit="1"/>
    </xf>
    <xf numFmtId="0" fontId="47" fillId="0" borderId="48" xfId="0" applyFont="1" applyBorder="1" applyAlignment="1">
      <alignment horizontal="center" vertical="center" wrapText="1" shrinkToFit="1"/>
    </xf>
    <xf numFmtId="0" fontId="47" fillId="0" borderId="22" xfId="0" applyFont="1" applyBorder="1" applyAlignment="1">
      <alignment horizontal="center" vertical="center" wrapText="1" shrinkToFit="1"/>
    </xf>
    <xf numFmtId="0" fontId="47" fillId="0" borderId="23" xfId="0" applyFont="1" applyBorder="1" applyAlignment="1">
      <alignment horizontal="center" vertical="center" wrapText="1" shrinkToFit="1"/>
    </xf>
    <xf numFmtId="183" fontId="2" fillId="0" borderId="49" xfId="0" applyNumberFormat="1" applyFont="1" applyBorder="1" applyAlignment="1">
      <alignment horizontal="right" vertical="center" shrinkToFit="1"/>
    </xf>
    <xf numFmtId="183" fontId="2" fillId="0" borderId="54" xfId="0" applyNumberFormat="1" applyFont="1" applyBorder="1" applyAlignment="1">
      <alignment horizontal="right" vertical="center" shrinkToFit="1"/>
    </xf>
    <xf numFmtId="183" fontId="2" fillId="0" borderId="32" xfId="0" applyNumberFormat="1" applyFont="1" applyBorder="1" applyAlignment="1">
      <alignment horizontal="right" vertical="center" shrinkToFit="1"/>
    </xf>
    <xf numFmtId="183" fontId="2" fillId="0" borderId="53" xfId="0" applyNumberFormat="1" applyFont="1" applyBorder="1" applyAlignment="1">
      <alignment horizontal="right" vertical="center" shrinkToFit="1"/>
    </xf>
    <xf numFmtId="191" fontId="2" fillId="0" borderId="71" xfId="0" applyNumberFormat="1" applyFont="1" applyBorder="1" applyAlignment="1">
      <alignment horizontal="right" vertical="center" shrinkToFit="1"/>
    </xf>
    <xf numFmtId="191" fontId="2" fillId="0" borderId="69" xfId="0" applyNumberFormat="1" applyFont="1" applyBorder="1" applyAlignment="1">
      <alignment horizontal="right" vertical="center" shrinkToFit="1"/>
    </xf>
    <xf numFmtId="191" fontId="2" fillId="0" borderId="63" xfId="0" applyNumberFormat="1" applyFont="1" applyFill="1" applyBorder="1" applyAlignment="1">
      <alignment horizontal="right" vertical="center" shrinkToFit="1"/>
    </xf>
    <xf numFmtId="191" fontId="2" fillId="0" borderId="69" xfId="0" applyNumberFormat="1" applyFont="1" applyFill="1" applyBorder="1" applyAlignment="1">
      <alignment horizontal="right" vertical="center" shrinkToFit="1"/>
    </xf>
    <xf numFmtId="176" fontId="2" fillId="0" borderId="64" xfId="92" applyNumberFormat="1" applyFont="1" applyBorder="1" applyAlignment="1">
      <alignment horizontal="right" vertical="center" shrinkToFit="1"/>
    </xf>
    <xf numFmtId="191" fontId="2" fillId="0" borderId="11" xfId="0" applyNumberFormat="1" applyFont="1" applyBorder="1" applyAlignment="1">
      <alignment horizontal="right" vertical="center" shrinkToFit="1"/>
    </xf>
    <xf numFmtId="191" fontId="2" fillId="0" borderId="53" xfId="0" applyNumberFormat="1" applyFont="1" applyBorder="1" applyAlignment="1">
      <alignment horizontal="right" vertical="center" shrinkToFit="1"/>
    </xf>
    <xf numFmtId="191" fontId="2" fillId="0" borderId="12" xfId="0" applyNumberFormat="1" applyFont="1" applyBorder="1" applyAlignment="1">
      <alignment horizontal="right" vertical="center" shrinkToFit="1"/>
    </xf>
    <xf numFmtId="191" fontId="2" fillId="0" borderId="54" xfId="0" applyNumberFormat="1" applyFont="1" applyBorder="1" applyAlignment="1">
      <alignment horizontal="right" vertical="center" shrinkToFit="1"/>
    </xf>
    <xf numFmtId="0" fontId="2" fillId="37" borderId="12" xfId="0" applyFont="1" applyFill="1" applyBorder="1" applyAlignment="1">
      <alignment horizontal="center" vertical="center" wrapText="1"/>
    </xf>
    <xf numFmtId="0" fontId="47" fillId="0" borderId="49" xfId="0" applyFont="1" applyBorder="1" applyAlignment="1">
      <alignment horizontal="center" vertical="center" wrapText="1"/>
    </xf>
    <xf numFmtId="0" fontId="47" fillId="0" borderId="16" xfId="0" applyFont="1" applyBorder="1" applyAlignment="1">
      <alignment horizontal="center" vertical="center" wrapText="1"/>
    </xf>
    <xf numFmtId="0" fontId="40" fillId="0" borderId="0" xfId="0" applyFont="1" applyBorder="1" applyAlignment="1">
      <alignment horizontal="center" vertical="center"/>
    </xf>
    <xf numFmtId="0" fontId="40" fillId="0" borderId="13" xfId="0" applyFont="1" applyBorder="1" applyAlignment="1">
      <alignment horizontal="center" vertical="center"/>
    </xf>
    <xf numFmtId="0" fontId="4" fillId="0" borderId="65" xfId="0" applyFont="1" applyBorder="1" applyAlignment="1">
      <alignment horizontal="center" vertical="center" wrapText="1"/>
    </xf>
    <xf numFmtId="0" fontId="63" fillId="0" borderId="218" xfId="0" applyFont="1" applyBorder="1" applyAlignment="1">
      <alignment horizontal="left" vertical="center"/>
    </xf>
    <xf numFmtId="0" fontId="63" fillId="0" borderId="220" xfId="0" applyFont="1" applyBorder="1" applyAlignment="1">
      <alignment horizontal="left" vertical="center"/>
    </xf>
    <xf numFmtId="190" fontId="2" fillId="0" borderId="11" xfId="91" applyNumberFormat="1" applyFont="1" applyBorder="1" applyAlignment="1">
      <alignment horizontal="right" vertical="center" shrinkToFit="1"/>
    </xf>
    <xf numFmtId="190" fontId="2" fillId="0" borderId="200" xfId="91" applyNumberFormat="1" applyFont="1" applyBorder="1" applyAlignment="1">
      <alignment horizontal="right" vertical="center" shrinkToFit="1"/>
    </xf>
    <xf numFmtId="190" fontId="2" fillId="0" borderId="53" xfId="91" applyNumberFormat="1" applyFont="1" applyBorder="1" applyAlignment="1">
      <alignment horizontal="right" vertical="center" shrinkToFit="1"/>
    </xf>
    <xf numFmtId="190" fontId="2" fillId="0" borderId="202" xfId="91" applyNumberFormat="1" applyFont="1" applyBorder="1" applyAlignment="1">
      <alignment horizontal="right" vertical="center" shrinkToFit="1"/>
    </xf>
    <xf numFmtId="190" fontId="2" fillId="0" borderId="194" xfId="91" applyNumberFormat="1" applyFont="1" applyBorder="1" applyAlignment="1">
      <alignment horizontal="right" vertical="center" shrinkToFit="1"/>
    </xf>
    <xf numFmtId="190" fontId="2" fillId="0" borderId="70" xfId="91" applyNumberFormat="1" applyFont="1" applyBorder="1" applyAlignment="1">
      <alignment horizontal="right" vertical="center" shrinkToFit="1"/>
    </xf>
    <xf numFmtId="190" fontId="2" fillId="0" borderId="217" xfId="0" applyNumberFormat="1" applyFont="1" applyFill="1" applyBorder="1" applyAlignment="1">
      <alignment horizontal="right" vertical="center" shrinkToFit="1"/>
    </xf>
    <xf numFmtId="190" fontId="2" fillId="0" borderId="65" xfId="0" applyNumberFormat="1" applyFont="1" applyFill="1" applyBorder="1" applyAlignment="1">
      <alignment horizontal="right" vertical="center" shrinkToFit="1"/>
    </xf>
    <xf numFmtId="190" fontId="2" fillId="0" borderId="69" xfId="0" applyNumberFormat="1" applyFont="1" applyFill="1" applyBorder="1" applyAlignment="1">
      <alignment horizontal="right" vertical="center" shrinkToFit="1"/>
    </xf>
    <xf numFmtId="190" fontId="2" fillId="0" borderId="72" xfId="91" applyNumberFormat="1" applyFont="1" applyBorder="1" applyAlignment="1">
      <alignment vertical="center" shrinkToFit="1"/>
    </xf>
    <xf numFmtId="190" fontId="2" fillId="0" borderId="194" xfId="91" applyNumberFormat="1" applyFont="1" applyBorder="1" applyAlignment="1">
      <alignment vertical="center" shrinkToFit="1"/>
    </xf>
    <xf numFmtId="190" fontId="2" fillId="0" borderId="70" xfId="91" applyNumberFormat="1" applyFont="1" applyBorder="1" applyAlignment="1">
      <alignment vertical="center" shrinkToFit="1"/>
    </xf>
    <xf numFmtId="193" fontId="2" fillId="0" borderId="194" xfId="0" applyNumberFormat="1" applyFont="1" applyBorder="1" applyAlignment="1">
      <alignment vertical="center" shrinkToFit="1"/>
    </xf>
    <xf numFmtId="193" fontId="2" fillId="0" borderId="68" xfId="0" applyNumberFormat="1" applyFont="1" applyBorder="1" applyAlignment="1">
      <alignment vertical="center" shrinkToFit="1"/>
    </xf>
    <xf numFmtId="193" fontId="2" fillId="0" borderId="65" xfId="0" applyNumberFormat="1" applyFont="1" applyBorder="1" applyAlignment="1">
      <alignment vertical="center" shrinkToFit="1"/>
    </xf>
    <xf numFmtId="193" fontId="2" fillId="0" borderId="67" xfId="0" applyNumberFormat="1" applyFont="1" applyBorder="1" applyAlignment="1">
      <alignment vertical="center" shrinkToFit="1"/>
    </xf>
    <xf numFmtId="176" fontId="2" fillId="0" borderId="194" xfId="92" applyNumberFormat="1" applyFont="1" applyBorder="1" applyAlignment="1">
      <alignment horizontal="right" vertical="center" shrinkToFit="1"/>
    </xf>
    <xf numFmtId="0" fontId="2" fillId="38" borderId="223" xfId="0" applyFont="1" applyFill="1" applyBorder="1" applyAlignment="1">
      <alignment horizontal="center" vertical="center"/>
    </xf>
    <xf numFmtId="0" fontId="2" fillId="38" borderId="13" xfId="0" applyFont="1" applyFill="1" applyBorder="1" applyAlignment="1">
      <alignment horizontal="center" vertical="center"/>
    </xf>
    <xf numFmtId="0" fontId="2" fillId="38" borderId="14" xfId="0" applyFont="1" applyFill="1" applyBorder="1" applyAlignment="1">
      <alignment horizontal="center" vertical="center"/>
    </xf>
    <xf numFmtId="0" fontId="2" fillId="38" borderId="59" xfId="0" applyFont="1" applyFill="1" applyBorder="1" applyAlignment="1">
      <alignment horizontal="center" vertical="center"/>
    </xf>
    <xf numFmtId="0" fontId="2" fillId="38" borderId="0" xfId="0" applyFont="1" applyFill="1" applyBorder="1" applyAlignment="1">
      <alignment horizontal="center" vertical="center"/>
    </xf>
    <xf numFmtId="0" fontId="2" fillId="38" borderId="43" xfId="0" applyFont="1" applyFill="1" applyBorder="1" applyAlignment="1">
      <alignment horizontal="center" vertical="center"/>
    </xf>
    <xf numFmtId="0" fontId="2" fillId="38" borderId="61" xfId="0" applyFont="1" applyFill="1" applyBorder="1" applyAlignment="1">
      <alignment horizontal="center" vertical="center"/>
    </xf>
    <xf numFmtId="0" fontId="2" fillId="38" borderId="218" xfId="0" applyFont="1" applyFill="1" applyBorder="1" applyAlignment="1">
      <alignment horizontal="center" vertical="center"/>
    </xf>
    <xf numFmtId="0" fontId="2" fillId="38" borderId="220" xfId="0" applyFont="1" applyFill="1" applyBorder="1" applyAlignment="1">
      <alignment horizontal="center" vertical="center"/>
    </xf>
    <xf numFmtId="0" fontId="63" fillId="0" borderId="217" xfId="0" applyFont="1" applyFill="1" applyBorder="1" applyAlignment="1">
      <alignment horizontal="center" vertical="center" shrinkToFit="1"/>
    </xf>
    <xf numFmtId="0" fontId="63" fillId="0" borderId="11" xfId="0" applyFont="1" applyFill="1" applyBorder="1" applyAlignment="1">
      <alignment horizontal="center" vertical="center" wrapText="1"/>
    </xf>
    <xf numFmtId="0" fontId="63" fillId="0" borderId="200" xfId="0" applyFont="1" applyFill="1" applyBorder="1" applyAlignment="1">
      <alignment horizontal="center" vertical="center" wrapText="1"/>
    </xf>
    <xf numFmtId="0" fontId="63" fillId="0" borderId="207" xfId="0" applyFont="1" applyFill="1" applyBorder="1" applyAlignment="1">
      <alignment horizontal="center" vertical="center" wrapText="1"/>
    </xf>
    <xf numFmtId="0" fontId="2" fillId="0" borderId="207" xfId="0" applyFont="1" applyBorder="1" applyAlignment="1">
      <alignment horizontal="center" vertical="center"/>
    </xf>
    <xf numFmtId="190" fontId="2" fillId="0" borderId="71" xfId="0" applyNumberFormat="1" applyFont="1" applyBorder="1" applyAlignment="1">
      <alignment vertical="center" shrinkToFit="1"/>
    </xf>
    <xf numFmtId="190" fontId="2" fillId="0" borderId="65" xfId="0" applyNumberFormat="1" applyFont="1" applyBorder="1" applyAlignment="1">
      <alignment vertical="center" shrinkToFit="1"/>
    </xf>
    <xf numFmtId="190" fontId="2" fillId="0" borderId="69" xfId="0" applyNumberFormat="1" applyFont="1" applyBorder="1" applyAlignment="1">
      <alignment vertical="center" shrinkToFit="1"/>
    </xf>
    <xf numFmtId="49" fontId="2" fillId="0" borderId="12" xfId="0" applyNumberFormat="1" applyFont="1" applyBorder="1" applyAlignment="1">
      <alignment horizontal="center" vertical="center" wrapText="1"/>
    </xf>
    <xf numFmtId="49" fontId="2" fillId="0" borderId="16" xfId="0" applyNumberFormat="1" applyFont="1" applyBorder="1" applyAlignment="1">
      <alignment horizontal="center" vertical="center" wrapText="1"/>
    </xf>
    <xf numFmtId="176" fontId="2" fillId="0" borderId="202" xfId="92" applyNumberFormat="1" applyFont="1" applyFill="1" applyBorder="1" applyAlignment="1">
      <alignment horizontal="right" vertical="center" shrinkToFit="1"/>
    </xf>
    <xf numFmtId="176" fontId="2" fillId="0" borderId="194" xfId="92" applyNumberFormat="1" applyFont="1" applyFill="1" applyBorder="1" applyAlignment="1">
      <alignment horizontal="right" vertical="center" shrinkToFit="1"/>
    </xf>
    <xf numFmtId="0" fontId="2" fillId="0" borderId="49"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19" xfId="0" applyFont="1" applyBorder="1" applyAlignment="1">
      <alignment horizontal="center" vertical="center" wrapText="1"/>
    </xf>
    <xf numFmtId="0" fontId="2" fillId="0" borderId="218" xfId="0" applyFont="1" applyBorder="1" applyAlignment="1">
      <alignment horizontal="center" vertical="center" wrapText="1"/>
    </xf>
    <xf numFmtId="0" fontId="2" fillId="0" borderId="220" xfId="0" applyFont="1" applyBorder="1" applyAlignment="1">
      <alignment horizontal="center" vertical="center" wrapText="1"/>
    </xf>
    <xf numFmtId="0" fontId="63" fillId="0" borderId="11" xfId="0" applyFont="1" applyBorder="1" applyAlignment="1">
      <alignment horizontal="center" vertical="center" wrapText="1"/>
    </xf>
    <xf numFmtId="0" fontId="63" fillId="0" borderId="44" xfId="0" applyFont="1" applyBorder="1" applyAlignment="1">
      <alignment horizontal="center" vertical="center" wrapText="1"/>
    </xf>
    <xf numFmtId="0" fontId="63" fillId="0" borderId="10" xfId="0" applyFont="1" applyBorder="1" applyAlignment="1">
      <alignment horizontal="center" vertical="center" wrapText="1"/>
    </xf>
    <xf numFmtId="0" fontId="2" fillId="0" borderId="92" xfId="0" applyFont="1" applyBorder="1" applyAlignment="1">
      <alignment horizontal="center" vertical="center" wrapText="1"/>
    </xf>
    <xf numFmtId="0" fontId="2" fillId="0" borderId="45" xfId="0" applyFont="1" applyBorder="1" applyAlignment="1">
      <alignment horizontal="center" vertical="center" wrapText="1"/>
    </xf>
    <xf numFmtId="193" fontId="2" fillId="0" borderId="200" xfId="0" applyNumberFormat="1" applyFont="1" applyBorder="1" applyAlignment="1">
      <alignment vertical="center" shrinkToFit="1"/>
    </xf>
    <xf numFmtId="193" fontId="2" fillId="0" borderId="207" xfId="0" applyNumberFormat="1" applyFont="1" applyBorder="1" applyAlignment="1">
      <alignment vertical="center" shrinkToFit="1"/>
    </xf>
    <xf numFmtId="190" fontId="2" fillId="0" borderId="32" xfId="91" applyNumberFormat="1" applyFont="1" applyBorder="1" applyAlignment="1">
      <alignment vertical="center" shrinkToFit="1"/>
    </xf>
    <xf numFmtId="190" fontId="2" fillId="0" borderId="200" xfId="91" applyNumberFormat="1" applyFont="1" applyBorder="1" applyAlignment="1">
      <alignment vertical="center" shrinkToFit="1"/>
    </xf>
    <xf numFmtId="190" fontId="2" fillId="0" borderId="53" xfId="91" applyNumberFormat="1" applyFont="1" applyBorder="1" applyAlignment="1">
      <alignment vertical="center" shrinkToFit="1"/>
    </xf>
    <xf numFmtId="0" fontId="97" fillId="0" borderId="12" xfId="0" applyFont="1" applyBorder="1" applyAlignment="1">
      <alignment horizontal="center" vertical="center" shrinkToFit="1"/>
    </xf>
    <xf numFmtId="0" fontId="97" fillId="0" borderId="13" xfId="0" applyFont="1" applyBorder="1" applyAlignment="1">
      <alignment horizontal="center" vertical="center" shrinkToFit="1"/>
    </xf>
    <xf numFmtId="0" fontId="97" fillId="0" borderId="14" xfId="0" applyFont="1" applyBorder="1" applyAlignment="1">
      <alignment horizontal="center" vertical="center" shrinkToFit="1"/>
    </xf>
    <xf numFmtId="0" fontId="97" fillId="0" borderId="15" xfId="0" applyFont="1" applyBorder="1" applyAlignment="1">
      <alignment horizontal="center" vertical="center" shrinkToFit="1"/>
    </xf>
    <xf numFmtId="0" fontId="97" fillId="0" borderId="0" xfId="0" applyFont="1" applyBorder="1" applyAlignment="1">
      <alignment horizontal="center" vertical="center" shrinkToFit="1"/>
    </xf>
    <xf numFmtId="0" fontId="97" fillId="0" borderId="43" xfId="0" applyFont="1" applyBorder="1" applyAlignment="1">
      <alignment horizontal="center" vertical="center" shrinkToFit="1"/>
    </xf>
    <xf numFmtId="0" fontId="113" fillId="0" borderId="218" xfId="93" applyFont="1" applyFill="1" applyBorder="1" applyAlignment="1">
      <alignment horizontal="left" shrinkToFit="1"/>
    </xf>
    <xf numFmtId="0" fontId="111" fillId="0" borderId="78" xfId="93" applyFont="1" applyFill="1" applyBorder="1" applyAlignment="1">
      <alignment horizontal="center" vertical="center" shrinkToFit="1"/>
    </xf>
    <xf numFmtId="0" fontId="111" fillId="0" borderId="96" xfId="93" applyFont="1" applyFill="1" applyBorder="1" applyAlignment="1">
      <alignment horizontal="center" vertical="center" shrinkToFit="1"/>
    </xf>
    <xf numFmtId="0" fontId="111" fillId="0" borderId="227" xfId="93" applyFont="1" applyFill="1" applyBorder="1" applyAlignment="1">
      <alignment horizontal="center" vertical="center" wrapText="1" shrinkToFit="1"/>
    </xf>
    <xf numFmtId="0" fontId="111" fillId="0" borderId="227" xfId="93" applyFont="1" applyFill="1" applyBorder="1" applyAlignment="1">
      <alignment horizontal="center" vertical="center" shrinkToFit="1"/>
    </xf>
    <xf numFmtId="0" fontId="111" fillId="0" borderId="228" xfId="93" applyFont="1" applyFill="1" applyBorder="1" applyAlignment="1">
      <alignment horizontal="center" vertical="center" shrinkToFit="1"/>
    </xf>
    <xf numFmtId="49" fontId="111" fillId="0" borderId="73" xfId="93" applyNumberFormat="1" applyFont="1" applyFill="1" applyBorder="1" applyAlignment="1">
      <alignment horizontal="center" vertical="center" shrinkToFit="1"/>
    </xf>
    <xf numFmtId="0" fontId="111" fillId="0" borderId="73" xfId="87" applyFont="1" applyFill="1" applyBorder="1" applyAlignment="1">
      <alignment horizontal="center" vertical="center" shrinkToFit="1"/>
    </xf>
    <xf numFmtId="0" fontId="108" fillId="0" borderId="73" xfId="93" applyFont="1" applyFill="1" applyBorder="1" applyAlignment="1">
      <alignment horizontal="center" vertical="center"/>
    </xf>
    <xf numFmtId="0" fontId="108" fillId="0" borderId="18" xfId="93" applyFont="1" applyFill="1" applyBorder="1" applyAlignment="1">
      <alignment horizontal="center" vertical="center"/>
    </xf>
    <xf numFmtId="0" fontId="108" fillId="0" borderId="117" xfId="93" applyFont="1" applyFill="1" applyBorder="1" applyAlignment="1">
      <alignment horizontal="center" vertical="center"/>
    </xf>
    <xf numFmtId="0" fontId="113" fillId="0" borderId="218" xfId="93" applyFont="1" applyFill="1" applyBorder="1" applyAlignment="1">
      <alignment horizontal="left" vertical="center" wrapText="1"/>
    </xf>
    <xf numFmtId="0" fontId="108" fillId="49" borderId="4" xfId="93" applyFont="1" applyFill="1" applyBorder="1" applyAlignment="1">
      <alignment horizontal="center" vertical="center"/>
    </xf>
    <xf numFmtId="0" fontId="108" fillId="49" borderId="8" xfId="93" applyFont="1" applyFill="1" applyBorder="1" applyAlignment="1">
      <alignment horizontal="center" vertical="center"/>
    </xf>
    <xf numFmtId="0" fontId="108" fillId="49" borderId="91" xfId="93" applyFont="1" applyFill="1" applyBorder="1" applyAlignment="1">
      <alignment horizontal="center" vertical="center"/>
    </xf>
    <xf numFmtId="0" fontId="108" fillId="49" borderId="73" xfId="93" applyFont="1" applyFill="1" applyBorder="1" applyAlignment="1">
      <alignment horizontal="center" vertical="center"/>
    </xf>
    <xf numFmtId="0" fontId="108" fillId="49" borderId="18" xfId="93" applyFont="1" applyFill="1" applyBorder="1" applyAlignment="1">
      <alignment horizontal="center" vertical="center"/>
    </xf>
    <xf numFmtId="0" fontId="108" fillId="49" borderId="117" xfId="93" applyFont="1" applyFill="1" applyBorder="1" applyAlignment="1">
      <alignment horizontal="center" vertical="center"/>
    </xf>
    <xf numFmtId="49" fontId="108" fillId="0" borderId="214" xfId="93" applyNumberFormat="1" applyFont="1" applyFill="1" applyBorder="1" applyAlignment="1">
      <alignment horizontal="center" vertical="center"/>
    </xf>
    <xf numFmtId="0" fontId="108" fillId="0" borderId="214" xfId="87" applyFont="1" applyBorder="1" applyAlignment="1">
      <alignment horizontal="center" vertical="center"/>
    </xf>
    <xf numFmtId="6" fontId="108" fillId="49" borderId="4" xfId="95" applyFont="1" applyFill="1" applyBorder="1" applyAlignment="1">
      <alignment horizontal="center" vertical="center"/>
    </xf>
    <xf numFmtId="6" fontId="108" fillId="49" borderId="8" xfId="95" applyFont="1" applyFill="1" applyBorder="1" applyAlignment="1">
      <alignment horizontal="center" vertical="center"/>
    </xf>
    <xf numFmtId="6" fontId="108" fillId="49" borderId="91" xfId="95" applyFont="1" applyFill="1" applyBorder="1" applyAlignment="1">
      <alignment horizontal="center" vertical="center"/>
    </xf>
    <xf numFmtId="0" fontId="57" fillId="0" borderId="221" xfId="87" applyFont="1" applyBorder="1" applyAlignment="1">
      <alignment horizontal="center" vertical="center"/>
    </xf>
    <xf numFmtId="0" fontId="57" fillId="0" borderId="214" xfId="87" applyFont="1" applyBorder="1" applyAlignment="1">
      <alignment horizontal="center" vertical="center"/>
    </xf>
    <xf numFmtId="0" fontId="57" fillId="0" borderId="224" xfId="93" applyFont="1" applyFill="1" applyBorder="1" applyAlignment="1">
      <alignment horizontal="center" vertical="center" wrapText="1"/>
    </xf>
    <xf numFmtId="0" fontId="57" fillId="0" borderId="31" xfId="87" applyFont="1" applyBorder="1" applyAlignment="1">
      <alignment horizontal="center" vertical="center" wrapText="1"/>
    </xf>
    <xf numFmtId="49" fontId="57" fillId="0" borderId="46" xfId="93" applyNumberFormat="1" applyFont="1" applyFill="1" applyBorder="1" applyAlignment="1">
      <alignment horizontal="center" vertical="center"/>
    </xf>
    <xf numFmtId="49" fontId="57" fillId="0" borderId="91" xfId="93" applyNumberFormat="1" applyFont="1" applyFill="1" applyBorder="1" applyAlignment="1">
      <alignment horizontal="center" vertical="center"/>
    </xf>
    <xf numFmtId="0" fontId="82" fillId="0" borderId="46" xfId="87" applyFont="1" applyBorder="1" applyAlignment="1">
      <alignment horizontal="center" vertical="center"/>
    </xf>
    <xf numFmtId="0" fontId="82" fillId="0" borderId="8" xfId="87" applyFont="1" applyBorder="1" applyAlignment="1">
      <alignment horizontal="center" vertical="center"/>
    </xf>
    <xf numFmtId="0" fontId="82" fillId="0" borderId="91" xfId="87" applyFont="1" applyBorder="1" applyAlignment="1">
      <alignment horizontal="center" vertical="center"/>
    </xf>
    <xf numFmtId="0" fontId="57" fillId="0" borderId="56" xfId="87" applyFont="1" applyBorder="1" applyAlignment="1">
      <alignment horizontal="center" vertical="center" wrapText="1" shrinkToFit="1"/>
    </xf>
    <xf numFmtId="0" fontId="57" fillId="0" borderId="215" xfId="87" applyFont="1" applyBorder="1" applyAlignment="1">
      <alignment horizontal="center" vertical="center" wrapText="1" shrinkToFit="1"/>
    </xf>
    <xf numFmtId="0" fontId="82" fillId="0" borderId="107" xfId="93" applyFont="1" applyFill="1" applyBorder="1" applyAlignment="1">
      <alignment horizontal="center" vertical="center" wrapText="1"/>
    </xf>
    <xf numFmtId="0" fontId="82" fillId="0" borderId="165" xfId="93" applyFont="1" applyFill="1" applyBorder="1" applyAlignment="1">
      <alignment horizontal="center" vertical="center" wrapText="1"/>
    </xf>
    <xf numFmtId="178" fontId="82" fillId="0" borderId="107" xfId="93" applyNumberFormat="1" applyFont="1" applyFill="1" applyBorder="1" applyAlignment="1">
      <alignment horizontal="center" vertical="center" wrapText="1"/>
    </xf>
    <xf numFmtId="178" fontId="82" fillId="0" borderId="165" xfId="93" applyNumberFormat="1" applyFont="1" applyFill="1" applyBorder="1" applyAlignment="1">
      <alignment horizontal="center" vertical="center" wrapText="1"/>
    </xf>
    <xf numFmtId="0" fontId="82" fillId="0" borderId="107" xfId="87" applyFont="1" applyFill="1" applyBorder="1" applyAlignment="1">
      <alignment horizontal="center" vertical="center" wrapText="1"/>
    </xf>
    <xf numFmtId="0" fontId="82" fillId="0" borderId="165" xfId="87" applyFont="1" applyFill="1" applyBorder="1" applyAlignment="1">
      <alignment horizontal="center" vertical="center" wrapText="1"/>
    </xf>
    <xf numFmtId="0" fontId="82" fillId="0" borderId="248" xfId="0" applyFont="1" applyBorder="1" applyAlignment="1">
      <alignment horizontal="center" vertical="center" wrapText="1"/>
    </xf>
    <xf numFmtId="185" fontId="82" fillId="40" borderId="21" xfId="92" applyNumberFormat="1" applyFont="1" applyFill="1" applyBorder="1" applyAlignment="1">
      <alignment horizontal="center" vertical="center" wrapText="1" shrinkToFit="1"/>
    </xf>
    <xf numFmtId="185" fontId="82" fillId="40" borderId="7" xfId="92" applyNumberFormat="1" applyFont="1" applyFill="1" applyBorder="1" applyAlignment="1">
      <alignment horizontal="center" vertical="center" wrapText="1" shrinkToFit="1"/>
    </xf>
    <xf numFmtId="0" fontId="82" fillId="0" borderId="238" xfId="0" applyFont="1" applyBorder="1" applyAlignment="1">
      <alignment horizontal="center" vertical="center" wrapText="1"/>
    </xf>
    <xf numFmtId="0" fontId="82" fillId="0" borderId="249" xfId="93" applyFont="1" applyBorder="1" applyAlignment="1">
      <alignment horizontal="center" vertical="center"/>
    </xf>
    <xf numFmtId="0" fontId="82" fillId="0" borderId="240" xfId="93" applyFont="1" applyBorder="1" applyAlignment="1">
      <alignment horizontal="center" vertical="center"/>
    </xf>
    <xf numFmtId="185" fontId="82" fillId="40" borderId="208" xfId="92" applyNumberFormat="1" applyFont="1" applyFill="1" applyBorder="1" applyAlignment="1">
      <alignment horizontal="center" vertical="center" wrapText="1"/>
    </xf>
    <xf numFmtId="185" fontId="82" fillId="40" borderId="250" xfId="92" applyNumberFormat="1" applyFont="1" applyFill="1" applyBorder="1" applyAlignment="1">
      <alignment horizontal="center" vertical="center" wrapText="1"/>
    </xf>
    <xf numFmtId="185" fontId="82" fillId="40" borderId="244" xfId="92" applyNumberFormat="1" applyFont="1" applyFill="1" applyBorder="1" applyAlignment="1">
      <alignment horizontal="center" vertical="center" wrapText="1"/>
    </xf>
    <xf numFmtId="185" fontId="82" fillId="40" borderId="245" xfId="92" applyNumberFormat="1" applyFont="1" applyFill="1" applyBorder="1" applyAlignment="1">
      <alignment horizontal="center" vertical="center" wrapText="1"/>
    </xf>
    <xf numFmtId="185" fontId="82" fillId="40" borderId="5" xfId="92" applyNumberFormat="1" applyFont="1" applyFill="1" applyBorder="1" applyAlignment="1">
      <alignment horizontal="center" vertical="center" wrapText="1" shrinkToFit="1"/>
    </xf>
    <xf numFmtId="185" fontId="82" fillId="40" borderId="47" xfId="92" applyNumberFormat="1" applyFont="1" applyFill="1" applyBorder="1" applyAlignment="1">
      <alignment horizontal="center" vertical="center" wrapText="1" shrinkToFit="1"/>
    </xf>
    <xf numFmtId="185" fontId="82" fillId="40" borderId="9" xfId="92" applyNumberFormat="1" applyFont="1" applyFill="1" applyBorder="1" applyAlignment="1">
      <alignment horizontal="center" vertical="center" wrapText="1" shrinkToFit="1"/>
    </xf>
    <xf numFmtId="0" fontId="82" fillId="0" borderId="271" xfId="1" applyFont="1" applyBorder="1" applyAlignment="1">
      <alignment horizontal="center" vertical="center" wrapText="1"/>
    </xf>
    <xf numFmtId="0" fontId="82" fillId="0" borderId="238" xfId="1" applyFont="1" applyBorder="1" applyAlignment="1">
      <alignment horizontal="center" vertical="center" wrapText="1"/>
    </xf>
    <xf numFmtId="0" fontId="82" fillId="0" borderId="272" xfId="1" applyFont="1" applyBorder="1" applyAlignment="1">
      <alignment horizontal="center" vertical="center" wrapText="1"/>
    </xf>
    <xf numFmtId="185" fontId="82" fillId="40" borderId="268" xfId="96" applyNumberFormat="1" applyFont="1" applyFill="1" applyBorder="1" applyAlignment="1">
      <alignment horizontal="center" vertical="center" wrapText="1"/>
    </xf>
    <xf numFmtId="185" fontId="82" fillId="40" borderId="267" xfId="96" applyNumberFormat="1" applyFont="1" applyFill="1" applyBorder="1" applyAlignment="1">
      <alignment horizontal="center" vertical="center" wrapText="1"/>
    </xf>
    <xf numFmtId="185" fontId="82" fillId="40" borderId="5" xfId="96" applyNumberFormat="1" applyFont="1" applyFill="1" applyBorder="1" applyAlignment="1">
      <alignment horizontal="center" vertical="center" wrapText="1" shrinkToFit="1"/>
    </xf>
    <xf numFmtId="185" fontId="82" fillId="40" borderId="197" xfId="96" applyNumberFormat="1" applyFont="1" applyFill="1" applyBorder="1" applyAlignment="1">
      <alignment horizontal="center" vertical="center" shrinkToFit="1"/>
    </xf>
    <xf numFmtId="185" fontId="82" fillId="40" borderId="21" xfId="96" applyNumberFormat="1" applyFont="1" applyFill="1" applyBorder="1" applyAlignment="1">
      <alignment horizontal="center" vertical="center" wrapText="1" shrinkToFit="1"/>
    </xf>
    <xf numFmtId="185" fontId="82" fillId="40" borderId="21" xfId="96" applyNumberFormat="1" applyFont="1" applyFill="1" applyBorder="1" applyAlignment="1">
      <alignment horizontal="center" vertical="center" shrinkToFit="1"/>
    </xf>
    <xf numFmtId="185" fontId="82" fillId="40" borderId="94" xfId="96" applyNumberFormat="1" applyFont="1" applyFill="1" applyBorder="1" applyAlignment="1">
      <alignment horizontal="center" vertical="center" shrinkToFit="1"/>
    </xf>
    <xf numFmtId="0" fontId="82" fillId="0" borderId="270" xfId="0" applyFont="1" applyBorder="1" applyAlignment="1">
      <alignment horizontal="center" vertical="center" wrapText="1"/>
    </xf>
    <xf numFmtId="185" fontId="82" fillId="40" borderId="208" xfId="96" applyNumberFormat="1" applyFont="1" applyFill="1" applyBorder="1" applyAlignment="1">
      <alignment horizontal="center" vertical="center" wrapText="1"/>
    </xf>
    <xf numFmtId="0" fontId="82" fillId="0" borderId="275" xfId="0" applyFont="1" applyBorder="1" applyAlignment="1">
      <alignment horizontal="center" vertical="center" wrapText="1"/>
    </xf>
    <xf numFmtId="0" fontId="82" fillId="0" borderId="276" xfId="0" applyFont="1" applyBorder="1" applyAlignment="1">
      <alignment horizontal="center" vertical="center" wrapText="1"/>
    </xf>
    <xf numFmtId="0" fontId="82" fillId="0" borderId="277" xfId="0" applyFont="1" applyBorder="1" applyAlignment="1">
      <alignment horizontal="center" vertical="center" wrapText="1"/>
    </xf>
    <xf numFmtId="176" fontId="82" fillId="0" borderId="269" xfId="1" applyNumberFormat="1" applyFont="1" applyBorder="1" applyAlignment="1">
      <alignment horizontal="center" vertical="center" wrapText="1"/>
    </xf>
    <xf numFmtId="176" fontId="82" fillId="0" borderId="270" xfId="1" applyNumberFormat="1" applyFont="1" applyBorder="1" applyAlignment="1">
      <alignment horizontal="center" vertical="center" wrapText="1"/>
    </xf>
    <xf numFmtId="0" fontId="82" fillId="0" borderId="251" xfId="93" applyFont="1" applyBorder="1" applyAlignment="1">
      <alignment horizontal="center" vertical="center"/>
    </xf>
    <xf numFmtId="176" fontId="82" fillId="0" borderId="284" xfId="96" applyNumberFormat="1" applyFont="1" applyBorder="1" applyAlignment="1">
      <alignment horizontal="center" vertical="center" wrapText="1"/>
    </xf>
    <xf numFmtId="176" fontId="82" fillId="0" borderId="238" xfId="96" applyNumberFormat="1" applyFont="1" applyBorder="1" applyAlignment="1">
      <alignment horizontal="center" vertical="center" wrapText="1"/>
    </xf>
    <xf numFmtId="176" fontId="82" fillId="0" borderId="283" xfId="96" applyNumberFormat="1" applyFont="1" applyBorder="1" applyAlignment="1">
      <alignment horizontal="center" vertical="center" wrapText="1"/>
    </xf>
    <xf numFmtId="176" fontId="82" fillId="0" borderId="272" xfId="96" applyNumberFormat="1" applyFont="1" applyBorder="1" applyAlignment="1">
      <alignment horizontal="center" vertical="center" wrapText="1"/>
    </xf>
    <xf numFmtId="176" fontId="82" fillId="0" borderId="269" xfId="96" applyNumberFormat="1" applyFont="1" applyBorder="1" applyAlignment="1">
      <alignment horizontal="center" vertical="center" wrapText="1"/>
    </xf>
    <xf numFmtId="176" fontId="82" fillId="0" borderId="270" xfId="96" applyNumberFormat="1" applyFont="1" applyBorder="1" applyAlignment="1">
      <alignment horizontal="center" vertical="center" wrapText="1"/>
    </xf>
    <xf numFmtId="176" fontId="82" fillId="0" borderId="285" xfId="96" applyNumberFormat="1" applyFont="1" applyBorder="1" applyAlignment="1">
      <alignment horizontal="center" vertical="center" wrapText="1"/>
    </xf>
    <xf numFmtId="176" fontId="82" fillId="0" borderId="286" xfId="96" applyNumberFormat="1" applyFont="1" applyBorder="1" applyAlignment="1">
      <alignment horizontal="center" vertical="center" wrapText="1"/>
    </xf>
    <xf numFmtId="176" fontId="82" fillId="0" borderId="283" xfId="1" applyNumberFormat="1" applyFont="1" applyBorder="1" applyAlignment="1">
      <alignment horizontal="center" vertical="center" wrapText="1"/>
    </xf>
    <xf numFmtId="176" fontId="82" fillId="0" borderId="238" xfId="1" applyNumberFormat="1" applyFont="1" applyBorder="1" applyAlignment="1">
      <alignment horizontal="center" vertical="center" wrapText="1"/>
    </xf>
    <xf numFmtId="0" fontId="32" fillId="0" borderId="97" xfId="93" applyFont="1" applyFill="1" applyBorder="1" applyAlignment="1">
      <alignment horizontal="center" vertical="center"/>
    </xf>
    <xf numFmtId="0" fontId="32" fillId="0" borderId="97" xfId="0" applyFont="1" applyBorder="1" applyAlignment="1">
      <alignment horizontal="center" vertical="center"/>
    </xf>
    <xf numFmtId="0" fontId="82" fillId="0" borderId="11" xfId="93" applyFont="1" applyBorder="1" applyAlignment="1">
      <alignment horizontal="center" vertical="center"/>
    </xf>
    <xf numFmtId="185" fontId="82" fillId="40" borderId="210" xfId="92" applyNumberFormat="1" applyFont="1" applyFill="1" applyBorder="1" applyAlignment="1">
      <alignment horizontal="center" vertical="center" wrapText="1"/>
    </xf>
    <xf numFmtId="0" fontId="83" fillId="0" borderId="116" xfId="93" applyFont="1" applyFill="1" applyBorder="1" applyAlignment="1">
      <alignment horizontal="center" vertical="center"/>
    </xf>
    <xf numFmtId="0" fontId="83" fillId="0" borderId="118" xfId="93" applyFont="1" applyFill="1" applyBorder="1" applyAlignment="1">
      <alignment horizontal="center" vertical="center"/>
    </xf>
    <xf numFmtId="0" fontId="83" fillId="0" borderId="121" xfId="93" applyFont="1" applyFill="1" applyBorder="1" applyAlignment="1">
      <alignment horizontal="center" vertical="center"/>
    </xf>
    <xf numFmtId="0" fontId="83" fillId="0" borderId="175" xfId="93" applyFont="1" applyFill="1" applyBorder="1" applyAlignment="1">
      <alignment horizontal="center" vertical="center"/>
    </xf>
    <xf numFmtId="0" fontId="83" fillId="0" borderId="97" xfId="93" applyFont="1" applyFill="1" applyBorder="1" applyAlignment="1">
      <alignment horizontal="center" vertical="center"/>
    </xf>
    <xf numFmtId="0" fontId="83" fillId="0" borderId="206" xfId="93" applyFont="1" applyFill="1" applyBorder="1" applyAlignment="1">
      <alignment horizontal="center" vertical="center"/>
    </xf>
    <xf numFmtId="0" fontId="82" fillId="0" borderId="252" xfId="0" applyFont="1" applyBorder="1" applyAlignment="1">
      <alignment horizontal="center" vertical="center" wrapText="1"/>
    </xf>
    <xf numFmtId="0" fontId="82" fillId="0" borderId="253" xfId="0" applyFont="1" applyBorder="1" applyAlignment="1">
      <alignment horizontal="center" vertical="center" wrapText="1"/>
    </xf>
    <xf numFmtId="0" fontId="82" fillId="0" borderId="254" xfId="0" applyFont="1" applyBorder="1" applyAlignment="1">
      <alignment horizontal="center" vertical="center" wrapText="1"/>
    </xf>
    <xf numFmtId="185" fontId="82" fillId="40" borderId="197" xfId="96" applyNumberFormat="1" applyFont="1" applyFill="1" applyBorder="1" applyAlignment="1">
      <alignment horizontal="center" vertical="center" wrapText="1" shrinkToFit="1"/>
    </xf>
    <xf numFmtId="0" fontId="82" fillId="0" borderId="269" xfId="0" applyFont="1" applyBorder="1" applyAlignment="1">
      <alignment horizontal="center" vertical="center" wrapText="1"/>
    </xf>
    <xf numFmtId="0" fontId="82" fillId="0" borderId="281" xfId="0" applyFont="1" applyBorder="1" applyAlignment="1">
      <alignment horizontal="center" vertical="center" wrapText="1"/>
    </xf>
    <xf numFmtId="0" fontId="82" fillId="0" borderId="282" xfId="0" applyFont="1" applyBorder="1" applyAlignment="1">
      <alignment horizontal="center" vertical="center" wrapText="1"/>
    </xf>
    <xf numFmtId="0" fontId="45" fillId="0" borderId="255" xfId="93" applyFont="1" applyFill="1" applyBorder="1" applyAlignment="1">
      <alignment horizontal="center" vertical="center"/>
    </xf>
    <xf numFmtId="0" fontId="45" fillId="0" borderId="240" xfId="93" applyFont="1" applyFill="1" applyBorder="1" applyAlignment="1">
      <alignment horizontal="center" vertical="center"/>
    </xf>
    <xf numFmtId="185" fontId="82" fillId="40" borderId="287" xfId="96" applyNumberFormat="1" applyFont="1" applyFill="1" applyBorder="1" applyAlignment="1">
      <alignment horizontal="center" vertical="center" wrapText="1"/>
    </xf>
    <xf numFmtId="185" fontId="82" fillId="40" borderId="288" xfId="96" applyNumberFormat="1" applyFont="1" applyFill="1" applyBorder="1" applyAlignment="1">
      <alignment horizontal="center" vertical="center" wrapText="1"/>
    </xf>
    <xf numFmtId="185" fontId="82" fillId="40" borderId="47" xfId="96" applyNumberFormat="1" applyFont="1" applyFill="1" applyBorder="1" applyAlignment="1">
      <alignment horizontal="center" vertical="center" wrapText="1" shrinkToFit="1"/>
    </xf>
    <xf numFmtId="185" fontId="82" fillId="40" borderId="188" xfId="96" applyNumberFormat="1" applyFont="1" applyFill="1" applyBorder="1" applyAlignment="1">
      <alignment horizontal="center" vertical="center" wrapText="1" shrinkToFit="1"/>
    </xf>
    <xf numFmtId="0" fontId="82" fillId="0" borderId="270" xfId="1" applyFont="1" applyBorder="1" applyAlignment="1">
      <alignment horizontal="center" vertical="center" wrapText="1"/>
    </xf>
    <xf numFmtId="0" fontId="45" fillId="0" borderId="249" xfId="93" applyFont="1" applyFill="1" applyBorder="1" applyAlignment="1">
      <alignment horizontal="center" vertical="center"/>
    </xf>
    <xf numFmtId="0" fontId="45" fillId="0" borderId="11" xfId="93" applyFont="1" applyFill="1" applyBorder="1" applyAlignment="1">
      <alignment horizontal="center" vertical="center"/>
    </xf>
    <xf numFmtId="176" fontId="82" fillId="0" borderId="281" xfId="1" applyNumberFormat="1" applyFont="1" applyBorder="1" applyAlignment="1">
      <alignment horizontal="center" vertical="center" wrapText="1"/>
    </xf>
    <xf numFmtId="176" fontId="82" fillId="0" borderId="282" xfId="1" applyNumberFormat="1" applyFont="1" applyBorder="1" applyAlignment="1">
      <alignment horizontal="center" vertical="center" wrapText="1"/>
    </xf>
    <xf numFmtId="0" fontId="82" fillId="0" borderId="271" xfId="0" applyFont="1" applyBorder="1" applyAlignment="1">
      <alignment horizontal="center" vertical="center" wrapText="1"/>
    </xf>
    <xf numFmtId="0" fontId="82" fillId="0" borderId="274" xfId="0" applyFont="1" applyBorder="1" applyAlignment="1">
      <alignment horizontal="center" vertical="center" wrapText="1"/>
    </xf>
    <xf numFmtId="0" fontId="82" fillId="0" borderId="289" xfId="0" applyFont="1" applyBorder="1" applyAlignment="1">
      <alignment horizontal="center" vertical="center" wrapText="1"/>
    </xf>
    <xf numFmtId="0" fontId="82" fillId="0" borderId="272" xfId="0" applyFont="1" applyBorder="1" applyAlignment="1">
      <alignment horizontal="center" vertical="center" wrapText="1"/>
    </xf>
    <xf numFmtId="0" fontId="82" fillId="0" borderId="259" xfId="0" applyFont="1" applyBorder="1" applyAlignment="1">
      <alignment horizontal="center" vertical="center" wrapText="1"/>
    </xf>
    <xf numFmtId="0" fontId="82" fillId="0" borderId="257" xfId="0" applyFont="1" applyBorder="1" applyAlignment="1">
      <alignment horizontal="center" vertical="center" wrapText="1"/>
    </xf>
    <xf numFmtId="0" fontId="82" fillId="0" borderId="258" xfId="0" applyFont="1" applyBorder="1" applyAlignment="1">
      <alignment horizontal="center" vertical="center" wrapText="1"/>
    </xf>
    <xf numFmtId="0" fontId="82" fillId="0" borderId="256" xfId="0" applyFont="1" applyBorder="1" applyAlignment="1">
      <alignment horizontal="center" vertical="center" wrapText="1"/>
    </xf>
    <xf numFmtId="0" fontId="45" fillId="0" borderId="260" xfId="93" applyFont="1" applyFill="1" applyBorder="1" applyAlignment="1">
      <alignment horizontal="center" vertical="center"/>
    </xf>
    <xf numFmtId="0" fontId="78" fillId="0" borderId="265" xfId="87" applyFont="1" applyBorder="1" applyAlignment="1">
      <alignment horizontal="left" vertical="center" wrapText="1"/>
    </xf>
    <xf numFmtId="0" fontId="78" fillId="0" borderId="0" xfId="87" applyFont="1" applyAlignment="1">
      <alignment horizontal="left" vertical="center" wrapText="1"/>
    </xf>
    <xf numFmtId="0" fontId="78" fillId="0" borderId="21" xfId="87" applyFont="1" applyBorder="1" applyAlignment="1">
      <alignment horizontal="justify" vertical="center" wrapText="1"/>
    </xf>
    <xf numFmtId="0" fontId="78" fillId="0" borderId="9" xfId="87" applyFont="1" applyBorder="1" applyAlignment="1">
      <alignment horizontal="justify" vertical="center" wrapText="1"/>
    </xf>
    <xf numFmtId="0" fontId="78" fillId="0" borderId="7" xfId="87" applyFont="1" applyBorder="1" applyAlignment="1">
      <alignment horizontal="justify" vertical="center" wrapText="1"/>
    </xf>
    <xf numFmtId="0" fontId="78" fillId="0" borderId="213" xfId="87" applyFont="1" applyBorder="1" applyAlignment="1">
      <alignment horizontal="justify" vertical="center" wrapText="1"/>
    </xf>
    <xf numFmtId="0" fontId="78" fillId="0" borderId="307" xfId="87" applyFont="1" applyBorder="1" applyAlignment="1">
      <alignment horizontal="justify" vertical="center" wrapText="1"/>
    </xf>
    <xf numFmtId="0" fontId="78" fillId="0" borderId="308" xfId="87" applyFont="1" applyBorder="1" applyAlignment="1">
      <alignment horizontal="justify" vertical="center" wrapText="1"/>
    </xf>
    <xf numFmtId="0" fontId="78" fillId="0" borderId="47" xfId="87" applyFont="1" applyBorder="1" applyAlignment="1">
      <alignment horizontal="justify" vertical="center" wrapText="1"/>
    </xf>
    <xf numFmtId="0" fontId="78" fillId="0" borderId="197" xfId="87" applyFont="1" applyBorder="1" applyAlignment="1">
      <alignment horizontal="justify" vertical="center" wrapText="1"/>
    </xf>
    <xf numFmtId="0" fontId="78" fillId="0" borderId="94" xfId="87" applyFont="1" applyBorder="1" applyAlignment="1">
      <alignment horizontal="justify" vertical="center" wrapText="1"/>
    </xf>
    <xf numFmtId="0" fontId="78" fillId="0" borderId="17" xfId="87" applyFont="1" applyBorder="1" applyAlignment="1">
      <alignment horizontal="left" vertical="center" wrapText="1"/>
    </xf>
    <xf numFmtId="0" fontId="78" fillId="0" borderId="18" xfId="87" applyFont="1" applyBorder="1" applyAlignment="1">
      <alignment horizontal="left" vertical="center" wrapText="1"/>
    </xf>
    <xf numFmtId="0" fontId="78" fillId="0" borderId="19" xfId="87" applyFont="1" applyBorder="1" applyAlignment="1">
      <alignment horizontal="left" vertical="center" wrapText="1"/>
    </xf>
    <xf numFmtId="0" fontId="78" fillId="0" borderId="17" xfId="87" applyFont="1" applyBorder="1" applyAlignment="1">
      <alignment horizontal="justify" vertical="center" wrapText="1"/>
    </xf>
    <xf numFmtId="0" fontId="78" fillId="0" borderId="18" xfId="87" applyFont="1" applyBorder="1" applyAlignment="1">
      <alignment horizontal="justify" vertical="center" wrapText="1"/>
    </xf>
    <xf numFmtId="0" fontId="78" fillId="0" borderId="19" xfId="87" applyFont="1" applyBorder="1" applyAlignment="1">
      <alignment horizontal="justify" vertical="center" wrapText="1"/>
    </xf>
    <xf numFmtId="0" fontId="79" fillId="0" borderId="107" xfId="87" applyFont="1" applyBorder="1" applyAlignment="1">
      <alignment horizontal="center" vertical="center"/>
    </xf>
    <xf numFmtId="0" fontId="79" fillId="0" borderId="33" xfId="87" applyFont="1" applyBorder="1" applyAlignment="1">
      <alignment horizontal="center" vertical="center"/>
    </xf>
    <xf numFmtId="0" fontId="78" fillId="0" borderId="107" xfId="87" applyFont="1" applyBorder="1" applyAlignment="1">
      <alignment horizontal="center" vertical="center"/>
    </xf>
    <xf numFmtId="0" fontId="78" fillId="0" borderId="33" xfId="87" applyFont="1" applyBorder="1" applyAlignment="1">
      <alignment horizontal="center" vertical="center"/>
    </xf>
    <xf numFmtId="0" fontId="78" fillId="0" borderId="28" xfId="87" applyFont="1" applyBorder="1" applyAlignment="1">
      <alignment horizontal="left" vertical="center" wrapText="1"/>
    </xf>
    <xf numFmtId="0" fontId="78" fillId="0" borderId="29" xfId="87" applyFont="1" applyBorder="1" applyAlignment="1">
      <alignment horizontal="left" vertical="center" wrapText="1"/>
    </xf>
    <xf numFmtId="0" fontId="78" fillId="0" borderId="30" xfId="87" applyFont="1" applyBorder="1" applyAlignment="1">
      <alignment horizontal="left" vertical="center" wrapText="1"/>
    </xf>
    <xf numFmtId="0" fontId="78" fillId="0" borderId="204" xfId="87" applyFont="1" applyBorder="1" applyAlignment="1">
      <alignment horizontal="left" vertical="center" wrapText="1"/>
    </xf>
    <xf numFmtId="0" fontId="78" fillId="0" borderId="292" xfId="87" applyFont="1" applyBorder="1" applyAlignment="1">
      <alignment horizontal="left" vertical="center" wrapText="1"/>
    </xf>
    <xf numFmtId="0" fontId="78" fillId="0" borderId="293" xfId="87" applyFont="1" applyBorder="1" applyAlignment="1">
      <alignment horizontal="left" vertical="center" wrapText="1"/>
    </xf>
    <xf numFmtId="0" fontId="78" fillId="0" borderId="18" xfId="94" applyFont="1" applyBorder="1" applyAlignment="1">
      <alignment horizontal="left" vertical="center" wrapText="1"/>
    </xf>
    <xf numFmtId="0" fontId="78" fillId="0" borderId="19" xfId="94" applyFont="1" applyBorder="1" applyAlignment="1">
      <alignment horizontal="left" vertical="center" wrapText="1"/>
    </xf>
    <xf numFmtId="0" fontId="78" fillId="0" borderId="46" xfId="87" applyFont="1" applyBorder="1" applyAlignment="1">
      <alignment horizontal="justify" vertical="center" wrapText="1"/>
    </xf>
    <xf numFmtId="0" fontId="78" fillId="0" borderId="250" xfId="87" applyFont="1" applyBorder="1" applyAlignment="1">
      <alignment horizontal="justify" vertical="center" wrapText="1"/>
    </xf>
    <xf numFmtId="0" fontId="78" fillId="0" borderId="305" xfId="87" applyFont="1" applyBorder="1" applyAlignment="1">
      <alignment horizontal="justify" vertical="center" wrapText="1"/>
    </xf>
    <xf numFmtId="0" fontId="78" fillId="0" borderId="51" xfId="87" applyFont="1" applyBorder="1" applyAlignment="1">
      <alignment horizontal="justify" vertical="center" wrapText="1"/>
    </xf>
    <xf numFmtId="0" fontId="78" fillId="0" borderId="52" xfId="87" applyFont="1" applyBorder="1" applyAlignment="1">
      <alignment horizontal="justify" vertical="center" wrapText="1"/>
    </xf>
    <xf numFmtId="0" fontId="78" fillId="0" borderId="46" xfId="87" applyFont="1" applyBorder="1" applyAlignment="1">
      <alignment vertical="center" wrapText="1"/>
    </xf>
    <xf numFmtId="0" fontId="78" fillId="0" borderId="250" xfId="87" applyFont="1" applyBorder="1" applyAlignment="1">
      <alignment vertical="center" wrapText="1"/>
    </xf>
    <xf numFmtId="0" fontId="78" fillId="0" borderId="305" xfId="87" applyFont="1" applyBorder="1" applyAlignment="1">
      <alignment vertical="center" wrapText="1"/>
    </xf>
    <xf numFmtId="0" fontId="79" fillId="0" borderId="165" xfId="87" applyFont="1" applyBorder="1" applyAlignment="1">
      <alignment horizontal="center" vertical="center"/>
    </xf>
    <xf numFmtId="0" fontId="78" fillId="0" borderId="165" xfId="87" applyFont="1" applyBorder="1" applyAlignment="1">
      <alignment horizontal="center" vertical="center"/>
    </xf>
    <xf numFmtId="0" fontId="78" fillId="0" borderId="50" xfId="87" applyFont="1" applyBorder="1" applyAlignment="1">
      <alignment horizontal="left" vertical="center" wrapText="1"/>
    </xf>
    <xf numFmtId="0" fontId="78" fillId="0" borderId="51" xfId="87" applyFont="1" applyBorder="1" applyAlignment="1">
      <alignment horizontal="left" vertical="center" wrapText="1"/>
    </xf>
    <xf numFmtId="0" fontId="78" fillId="0" borderId="52" xfId="87" applyFont="1" applyBorder="1" applyAlignment="1">
      <alignment horizontal="left" vertical="center" wrapText="1"/>
    </xf>
    <xf numFmtId="0" fontId="78" fillId="0" borderId="21" xfId="94" applyFont="1" applyBorder="1" applyAlignment="1">
      <alignment horizontal="left" vertical="center" wrapText="1"/>
    </xf>
    <xf numFmtId="0" fontId="78" fillId="0" borderId="9" xfId="94" applyFont="1" applyBorder="1" applyAlignment="1">
      <alignment horizontal="left" vertical="center" wrapText="1"/>
    </xf>
    <xf numFmtId="0" fontId="78" fillId="0" borderId="7" xfId="94" applyFont="1" applyBorder="1" applyAlignment="1">
      <alignment horizontal="left" vertical="center" wrapText="1"/>
    </xf>
    <xf numFmtId="0" fontId="78" fillId="0" borderId="104" xfId="87" applyFont="1" applyBorder="1" applyAlignment="1">
      <alignment horizontal="justify" vertical="center" wrapText="1"/>
    </xf>
    <xf numFmtId="0" fontId="78" fillId="0" borderId="178" xfId="87" applyFont="1" applyBorder="1" applyAlignment="1">
      <alignment horizontal="justify" vertical="center" wrapText="1"/>
    </xf>
    <xf numFmtId="0" fontId="78" fillId="0" borderId="18" xfId="87" applyFont="1" applyBorder="1" applyAlignment="1">
      <alignment vertical="center" wrapText="1"/>
    </xf>
    <xf numFmtId="0" fontId="78" fillId="0" borderId="19" xfId="87" applyFont="1" applyBorder="1" applyAlignment="1">
      <alignment vertical="center" wrapText="1"/>
    </xf>
    <xf numFmtId="0" fontId="78" fillId="0" borderId="111" xfId="87" applyFont="1" applyBorder="1" applyAlignment="1">
      <alignment horizontal="justify" vertical="center" wrapText="1"/>
    </xf>
    <xf numFmtId="0" fontId="78" fillId="0" borderId="216" xfId="87" applyFont="1" applyBorder="1" applyAlignment="1">
      <alignment horizontal="justify" vertical="center" wrapText="1"/>
    </xf>
    <xf numFmtId="0" fontId="78" fillId="0" borderId="50" xfId="87" applyFont="1" applyBorder="1" applyAlignment="1">
      <alignment horizontal="justify" vertical="center" wrapText="1"/>
    </xf>
    <xf numFmtId="0" fontId="32" fillId="0" borderId="51" xfId="87" applyFont="1" applyBorder="1" applyAlignment="1">
      <alignment horizontal="justify" vertical="center" wrapText="1"/>
    </xf>
    <xf numFmtId="0" fontId="32" fillId="0" borderId="52" xfId="87" applyFont="1" applyBorder="1" applyAlignment="1">
      <alignment horizontal="justify" vertical="center" wrapText="1"/>
    </xf>
    <xf numFmtId="0" fontId="78" fillId="0" borderId="257" xfId="94" applyFont="1" applyBorder="1" applyAlignment="1">
      <alignment horizontal="center" vertical="center" wrapText="1"/>
    </xf>
    <xf numFmtId="0" fontId="78" fillId="0" borderId="257" xfId="87" applyFont="1" applyBorder="1" applyAlignment="1">
      <alignment horizontal="center" vertical="center" wrapText="1"/>
    </xf>
    <xf numFmtId="0" fontId="78" fillId="0" borderId="302" xfId="87" applyFont="1" applyBorder="1" applyAlignment="1">
      <alignment horizontal="center" vertical="center" wrapText="1"/>
    </xf>
    <xf numFmtId="0" fontId="77" fillId="0" borderId="0" xfId="87" applyFont="1" applyAlignment="1">
      <alignment horizontal="right" vertical="center" wrapText="1"/>
    </xf>
    <xf numFmtId="0" fontId="77" fillId="0" borderId="292" xfId="87" applyFont="1" applyBorder="1" applyAlignment="1">
      <alignment vertical="center" wrapText="1"/>
    </xf>
    <xf numFmtId="0" fontId="78" fillId="0" borderId="291" xfId="94" applyFont="1" applyBorder="1" applyAlignment="1">
      <alignment horizontal="center" vertical="center" wrapText="1"/>
    </xf>
    <xf numFmtId="0" fontId="32" fillId="0" borderId="300" xfId="87" applyFont="1" applyBorder="1" applyAlignment="1">
      <alignment horizontal="center" vertical="center"/>
    </xf>
    <xf numFmtId="0" fontId="78" fillId="0" borderId="284" xfId="94" applyFont="1" applyBorder="1" applyAlignment="1">
      <alignment horizontal="center" vertical="center" wrapText="1"/>
    </xf>
    <xf numFmtId="0" fontId="78" fillId="0" borderId="303" xfId="94" applyFont="1" applyBorder="1" applyAlignment="1">
      <alignment horizontal="center" vertical="center" wrapText="1"/>
    </xf>
  </cellXfs>
  <cellStyles count="97">
    <cellStyle name="20% - アクセント 1 2" xfId="2"/>
    <cellStyle name="20% - アクセント 1 3" xfId="3"/>
    <cellStyle name="20% - アクセント 2 2" xfId="4"/>
    <cellStyle name="20% - アクセント 2 3" xfId="5"/>
    <cellStyle name="20% - アクセント 3 2" xfId="6"/>
    <cellStyle name="20% - アクセント 3 3" xfId="7"/>
    <cellStyle name="20% - アクセント 4 2" xfId="8"/>
    <cellStyle name="20% - アクセント 4 3" xfId="9"/>
    <cellStyle name="20% - アクセント 5 2" xfId="10"/>
    <cellStyle name="20% - アクセント 5 3" xfId="11"/>
    <cellStyle name="20% - アクセント 6 2" xfId="12"/>
    <cellStyle name="20% - アクセント 6 3" xfId="13"/>
    <cellStyle name="40% - アクセント 1 2" xfId="14"/>
    <cellStyle name="40% - アクセント 1 3" xfId="15"/>
    <cellStyle name="40% - アクセント 2 2" xfId="16"/>
    <cellStyle name="40% - アクセント 2 3" xfId="17"/>
    <cellStyle name="40% - アクセント 3 2" xfId="18"/>
    <cellStyle name="40% - アクセント 3 3" xfId="19"/>
    <cellStyle name="40% - アクセント 4 2" xfId="20"/>
    <cellStyle name="40% - アクセント 4 3" xfId="21"/>
    <cellStyle name="40% - アクセント 5 2" xfId="22"/>
    <cellStyle name="40% - アクセント 5 3" xfId="23"/>
    <cellStyle name="40% - アクセント 6 2" xfId="24"/>
    <cellStyle name="40% - アクセント 6 3" xfId="25"/>
    <cellStyle name="60% - アクセント 1 2" xfId="26"/>
    <cellStyle name="60% - アクセント 1 3" xfId="27"/>
    <cellStyle name="60% - アクセント 2 2" xfId="28"/>
    <cellStyle name="60% - アクセント 2 3" xfId="29"/>
    <cellStyle name="60% - アクセント 3 2" xfId="30"/>
    <cellStyle name="60% - アクセント 3 3" xfId="31"/>
    <cellStyle name="60% - アクセント 4 2" xfId="32"/>
    <cellStyle name="60% - アクセント 4 3" xfId="33"/>
    <cellStyle name="60% - アクセント 5 2" xfId="34"/>
    <cellStyle name="60% - アクセント 5 3" xfId="35"/>
    <cellStyle name="60% - アクセント 6 2" xfId="36"/>
    <cellStyle name="60% - アクセント 6 3" xfId="37"/>
    <cellStyle name="アクセント 1 2" xfId="38"/>
    <cellStyle name="アクセント 1 3" xfId="39"/>
    <cellStyle name="アクセント 2 2" xfId="40"/>
    <cellStyle name="アクセント 2 3" xfId="41"/>
    <cellStyle name="アクセント 3 2" xfId="42"/>
    <cellStyle name="アクセント 3 3" xfId="43"/>
    <cellStyle name="アクセント 4 2" xfId="44"/>
    <cellStyle name="アクセント 4 3" xfId="45"/>
    <cellStyle name="アクセント 5 2" xfId="46"/>
    <cellStyle name="アクセント 5 3" xfId="47"/>
    <cellStyle name="アクセント 6 2" xfId="48"/>
    <cellStyle name="アクセント 6 3" xfId="49"/>
    <cellStyle name="タイトル 2" xfId="50"/>
    <cellStyle name="タイトル 3" xfId="51"/>
    <cellStyle name="チェック セル 2" xfId="52"/>
    <cellStyle name="チェック セル 3" xfId="53"/>
    <cellStyle name="どちらでもない 2" xfId="54"/>
    <cellStyle name="どちらでもない 3" xfId="55"/>
    <cellStyle name="パーセント" xfId="92" builtinId="5"/>
    <cellStyle name="パーセント 2" xfId="96"/>
    <cellStyle name="ハイパーリンク" xfId="90" builtinId="8"/>
    <cellStyle name="メモ 2" xfId="56"/>
    <cellStyle name="メモ 3" xfId="57"/>
    <cellStyle name="リンク セル 2" xfId="58"/>
    <cellStyle name="リンク セル 3" xfId="59"/>
    <cellStyle name="悪い 2" xfId="60"/>
    <cellStyle name="悪い 3" xfId="61"/>
    <cellStyle name="計算 2" xfId="62"/>
    <cellStyle name="計算 3" xfId="63"/>
    <cellStyle name="警告文 2" xfId="64"/>
    <cellStyle name="警告文 3" xfId="65"/>
    <cellStyle name="桁区切り" xfId="91" builtinId="6"/>
    <cellStyle name="桁区切り 2" xfId="88"/>
    <cellStyle name="見出し 1 2" xfId="66"/>
    <cellStyle name="見出し 1 3" xfId="67"/>
    <cellStyle name="見出し 2 2" xfId="68"/>
    <cellStyle name="見出し 2 3" xfId="69"/>
    <cellStyle name="見出し 3 2" xfId="70"/>
    <cellStyle name="見出し 3 3" xfId="71"/>
    <cellStyle name="見出し 4 2" xfId="72"/>
    <cellStyle name="見出し 4 3" xfId="73"/>
    <cellStyle name="集計 2" xfId="74"/>
    <cellStyle name="集計 3" xfId="75"/>
    <cellStyle name="出力 2" xfId="76"/>
    <cellStyle name="出力 3" xfId="77"/>
    <cellStyle name="説明文 2" xfId="78"/>
    <cellStyle name="説明文 3" xfId="79"/>
    <cellStyle name="通貨 2" xfId="95"/>
    <cellStyle name="入力 2" xfId="80"/>
    <cellStyle name="入力 3" xfId="81"/>
    <cellStyle name="標準" xfId="0" builtinId="0"/>
    <cellStyle name="標準 2" xfId="1"/>
    <cellStyle name="標準 2 2" xfId="89"/>
    <cellStyle name="標準 3" xfId="82"/>
    <cellStyle name="標準 4" xfId="83"/>
    <cellStyle name="標準 5" xfId="87"/>
    <cellStyle name="標準_31経営分析⑫" xfId="93"/>
    <cellStyle name="標準_私学会計と財務分析(西井原稿)" xfId="94"/>
    <cellStyle name="未定義" xfId="84"/>
    <cellStyle name="良い 2" xfId="85"/>
    <cellStyle name="良い 3" xfId="86"/>
  </cellStyles>
  <dxfs count="507">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FFC000"/>
      </font>
      <fill>
        <patternFill patternType="solid">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colors>
    <mruColors>
      <color rgb="FFFFFF99"/>
      <color rgb="FFCCFFFF"/>
      <color rgb="FFCCFFCC"/>
      <color rgb="FFFFCC00"/>
      <color rgb="FFFFCCFF"/>
      <color rgb="FF00FFFF"/>
      <color rgb="FF66FFFF"/>
      <color rgb="FFFFFFCC"/>
      <color rgb="FFCCEC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6917052750622"/>
          <c:y val="0.22019950022408633"/>
          <c:w val="0.73239782944187259"/>
          <c:h val="0.59304504620056209"/>
        </c:manualLayout>
      </c:layout>
      <c:radarChart>
        <c:radarStyle val="marker"/>
        <c:varyColors val="0"/>
        <c:ser>
          <c:idx val="0"/>
          <c:order val="0"/>
          <c:tx>
            <c:v>絶対評価</c:v>
          </c:tx>
          <c:spPr>
            <a:ln w="38100">
              <a:solidFill>
                <a:srgbClr val="0000FF"/>
              </a:solidFill>
            </a:ln>
          </c:spPr>
          <c:marker>
            <c:symbol val="square"/>
            <c:size val="6"/>
            <c:spPr>
              <a:solidFill>
                <a:schemeClr val="bg1"/>
              </a:solidFill>
              <a:ln>
                <a:solidFill>
                  <a:srgbClr val="0000FF"/>
                </a:solidFill>
              </a:ln>
            </c:spPr>
          </c:marker>
          <c:cat>
            <c:strRef>
              <c:f>'総括表(法人全体)'!$BP$9:$BP$13</c:f>
              <c:strCache>
                <c:ptCount val="5"/>
                <c:pt idx="0">
                  <c:v>①</c:v>
                </c:pt>
                <c:pt idx="1">
                  <c:v>②</c:v>
                </c:pt>
                <c:pt idx="2">
                  <c:v>③</c:v>
                </c:pt>
                <c:pt idx="3">
                  <c:v>④</c:v>
                </c:pt>
                <c:pt idx="4">
                  <c:v>⑤</c:v>
                </c:pt>
              </c:strCache>
            </c:strRef>
          </c:cat>
          <c:val>
            <c:numRef>
              <c:f>'総括表(法人全体)'!$BQ$9:$BQ$13</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1455-4401-B267-175229BDD748}"/>
            </c:ext>
          </c:extLst>
        </c:ser>
        <c:ser>
          <c:idx val="2"/>
          <c:order val="1"/>
          <c:tx>
            <c:v>趨勢評価</c:v>
          </c:tx>
          <c:spPr>
            <a:ln w="38100">
              <a:solidFill>
                <a:srgbClr val="008000"/>
              </a:solidFill>
            </a:ln>
          </c:spPr>
          <c:marker>
            <c:symbol val="triangle"/>
            <c:size val="6"/>
            <c:spPr>
              <a:solidFill>
                <a:schemeClr val="bg1"/>
              </a:solidFill>
              <a:ln>
                <a:solidFill>
                  <a:srgbClr val="008000"/>
                </a:solidFill>
              </a:ln>
            </c:spPr>
          </c:marker>
          <c:cat>
            <c:strRef>
              <c:f>'総括表(法人全体)'!$BP$9:$BP$13</c:f>
              <c:strCache>
                <c:ptCount val="5"/>
                <c:pt idx="0">
                  <c:v>①</c:v>
                </c:pt>
                <c:pt idx="1">
                  <c:v>②</c:v>
                </c:pt>
                <c:pt idx="2">
                  <c:v>③</c:v>
                </c:pt>
                <c:pt idx="3">
                  <c:v>④</c:v>
                </c:pt>
                <c:pt idx="4">
                  <c:v>⑤</c:v>
                </c:pt>
              </c:strCache>
            </c:strRef>
          </c:cat>
          <c:val>
            <c:numRef>
              <c:f>'総括表(法人全体)'!$BR$9:$BR$13</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1455-4401-B267-175229BDD748}"/>
            </c:ext>
          </c:extLst>
        </c:ser>
        <c:ser>
          <c:idx val="1"/>
          <c:order val="2"/>
          <c:tx>
            <c:v>相対評価</c:v>
          </c:tx>
          <c:spPr>
            <a:ln w="38100">
              <a:solidFill>
                <a:srgbClr val="FF0000"/>
              </a:solidFill>
            </a:ln>
          </c:spPr>
          <c:marker>
            <c:symbol val="circle"/>
            <c:size val="6"/>
            <c:spPr>
              <a:solidFill>
                <a:schemeClr val="bg1"/>
              </a:solidFill>
            </c:spPr>
          </c:marker>
          <c:dLbls>
            <c:dLbl>
              <c:idx val="0"/>
              <c:layout>
                <c:manualLayout>
                  <c:x val="-2.9239772813872268E-3"/>
                  <c:y val="1.645822784621330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E800-4E5F-A4BB-CC4BE5E17AA8}"/>
                </c:ext>
              </c:extLst>
            </c:dLbl>
            <c:dLbl>
              <c:idx val="1"/>
              <c:layout>
                <c:manualLayout>
                  <c:x val="-4.4210766729006479E-2"/>
                  <c:y val="5.760100104325052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E800-4E5F-A4BB-CC4BE5E17AA8}"/>
                </c:ext>
              </c:extLst>
            </c:dLbl>
            <c:dLbl>
              <c:idx val="2"/>
              <c:layout>
                <c:manualLayout>
                  <c:x val="7.5035703604481195E-3"/>
                  <c:y val="-6.375330816308125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ABA3-487F-B372-341367EDB0B8}"/>
                </c:ext>
              </c:extLst>
            </c:dLbl>
            <c:dLbl>
              <c:idx val="3"/>
              <c:layout>
                <c:manualLayout>
                  <c:x val="8.3706332298736537E-3"/>
                  <c:y val="-9.2977186445051124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ABA3-487F-B372-341367EDB0B8}"/>
                </c:ext>
              </c:extLst>
            </c:dLbl>
            <c:dLbl>
              <c:idx val="4"/>
              <c:layout>
                <c:manualLayout>
                  <c:x val="5.1455093119466503E-3"/>
                  <c:y val="2.2524218848457233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ABA3-487F-B372-341367EDB0B8}"/>
                </c:ext>
              </c:extLst>
            </c:dLbl>
            <c:spPr>
              <a:solidFill>
                <a:srgbClr val="FFFFCC"/>
              </a:solidFill>
              <a:ln>
                <a:solidFill>
                  <a:schemeClr val="tx1"/>
                </a:solidFill>
              </a:ln>
              <a:effectLst>
                <a:outerShdw dist="35560" dir="2700000" algn="tl" rotWithShape="0">
                  <a:schemeClr val="tx1"/>
                </a:outerShdw>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'総括表(法人全体)'!$BP$9:$BP$13</c:f>
              <c:strCache>
                <c:ptCount val="5"/>
                <c:pt idx="0">
                  <c:v>①</c:v>
                </c:pt>
                <c:pt idx="1">
                  <c:v>②</c:v>
                </c:pt>
                <c:pt idx="2">
                  <c:v>③</c:v>
                </c:pt>
                <c:pt idx="3">
                  <c:v>④</c:v>
                </c:pt>
                <c:pt idx="4">
                  <c:v>⑤</c:v>
                </c:pt>
              </c:strCache>
            </c:strRef>
          </c:cat>
          <c:val>
            <c:numRef>
              <c:f>'総括表(法人全体)'!$BS$9:$BS$13</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1455-4401-B267-175229BDD748}"/>
            </c:ext>
          </c:extLst>
        </c:ser>
        <c:dLbls>
          <c:showLegendKey val="0"/>
          <c:showVal val="0"/>
          <c:showCatName val="0"/>
          <c:showSerName val="0"/>
          <c:showPercent val="0"/>
          <c:showBubbleSize val="0"/>
        </c:dLbls>
        <c:axId val="105859328"/>
        <c:axId val="107995520"/>
      </c:radarChart>
      <c:catAx>
        <c:axId val="105859328"/>
        <c:scaling>
          <c:orientation val="minMax"/>
        </c:scaling>
        <c:delete val="1"/>
        <c:axPos val="b"/>
        <c:majorGridlines/>
        <c:numFmt formatCode="General" sourceLinked="0"/>
        <c:majorTickMark val="out"/>
        <c:minorTickMark val="none"/>
        <c:tickLblPos val="nextTo"/>
        <c:crossAx val="107995520"/>
        <c:crosses val="autoZero"/>
        <c:auto val="1"/>
        <c:lblAlgn val="ctr"/>
        <c:lblOffset val="100"/>
        <c:noMultiLvlLbl val="0"/>
      </c:catAx>
      <c:valAx>
        <c:axId val="107995520"/>
        <c:scaling>
          <c:orientation val="minMax"/>
          <c:max val="10"/>
          <c:min val="0"/>
        </c:scaling>
        <c:delete val="0"/>
        <c:axPos val="l"/>
        <c:majorGridlines>
          <c:spPr>
            <a:ln w="9525">
              <a:solidFill>
                <a:srgbClr val="000000"/>
              </a:solidFill>
            </a:ln>
          </c:spPr>
        </c:majorGridlines>
        <c:numFmt formatCode="General" sourceLinked="1"/>
        <c:majorTickMark val="cross"/>
        <c:minorTickMark val="none"/>
        <c:tickLblPos val="nextTo"/>
        <c:spPr>
          <a:ln>
            <a:solidFill>
              <a:srgbClr val="000000"/>
            </a:solidFill>
          </a:ln>
        </c:spPr>
        <c:txPr>
          <a:bodyPr/>
          <a:lstStyle/>
          <a:p>
            <a:pPr>
              <a:defRPr sz="900" b="1"/>
            </a:pPr>
            <a:endParaRPr lang="ja-JP"/>
          </a:p>
        </c:txPr>
        <c:crossAx val="105859328"/>
        <c:crosses val="autoZero"/>
        <c:crossBetween val="between"/>
        <c:majorUnit val="1"/>
      </c:valAx>
    </c:plotArea>
    <c:legend>
      <c:legendPos val="b"/>
      <c:layout>
        <c:manualLayout>
          <c:xMode val="edge"/>
          <c:yMode val="edge"/>
          <c:x val="2.3733486147600069E-2"/>
          <c:y val="1.9772170192266823E-2"/>
          <c:w val="0.88891188675044575"/>
          <c:h val="3.9595048773267132E-2"/>
        </c:manualLayout>
      </c:layout>
      <c:overlay val="0"/>
      <c:spPr>
        <a:ln>
          <a:solidFill>
            <a:schemeClr val="tx1"/>
          </a:solidFill>
        </a:ln>
        <a:effectLst>
          <a:outerShdw dist="50800" dir="2700000" algn="tl" rotWithShape="0">
            <a:prstClr val="black"/>
          </a:outerShdw>
        </a:effectLst>
      </c:spPr>
      <c:txPr>
        <a:bodyPr/>
        <a:lstStyle/>
        <a:p>
          <a:pPr>
            <a:defRPr sz="900"/>
          </a:pPr>
          <a:endParaRPr lang="ja-JP"/>
        </a:p>
      </c:txPr>
    </c:legend>
    <c:plotVisOnly val="1"/>
    <c:dispBlanksAs val="gap"/>
    <c:showDLblsOverMax val="0"/>
  </c:chart>
  <c:spPr>
    <a:noFill/>
    <a:ln w="3175">
      <a:solidFill>
        <a:schemeClr val="tx1"/>
      </a:solidFill>
    </a:ln>
  </c:spPr>
  <c:printSettings>
    <c:headerFooter/>
    <c:pageMargins b="0.75" l="0.7" r="0.7" t="0.75" header="0.3" footer="0.3"/>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7316395759930318"/>
          <c:y val="0.22361305048758326"/>
          <c:w val="0.49263174146575334"/>
          <c:h val="0.86478289398607777"/>
        </c:manualLayout>
      </c:layout>
      <c:radarChart>
        <c:radarStyle val="marker"/>
        <c:varyColors val="0"/>
        <c:ser>
          <c:idx val="0"/>
          <c:order val="0"/>
          <c:tx>
            <c:v>絶対評価</c:v>
          </c:tx>
          <c:spPr>
            <a:ln w="38100">
              <a:solidFill>
                <a:srgbClr val="0000FF"/>
              </a:solidFill>
            </a:ln>
          </c:spPr>
          <c:marker>
            <c:symbol val="square"/>
            <c:size val="6"/>
            <c:spPr>
              <a:solidFill>
                <a:schemeClr val="bg1"/>
              </a:solidFill>
              <a:ln>
                <a:solidFill>
                  <a:srgbClr val="0000FF"/>
                </a:solidFill>
              </a:ln>
            </c:spPr>
          </c:marker>
          <c:cat>
            <c:numLit>
              <c:formatCode>General</c:formatCode>
              <c:ptCount val="5"/>
            </c:numLit>
          </c:cat>
          <c:val>
            <c:numRef>
              <c:f>'総括表 (部門)'!$CS$11:$CS$15</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9C24-453D-9436-4CDEBFD3939B}"/>
            </c:ext>
          </c:extLst>
        </c:ser>
        <c:ser>
          <c:idx val="2"/>
          <c:order val="1"/>
          <c:tx>
            <c:v>趨勢評価</c:v>
          </c:tx>
          <c:spPr>
            <a:ln w="38100">
              <a:solidFill>
                <a:srgbClr val="008000"/>
              </a:solidFill>
            </a:ln>
          </c:spPr>
          <c:marker>
            <c:symbol val="triangle"/>
            <c:size val="6"/>
            <c:spPr>
              <a:solidFill>
                <a:schemeClr val="bg1"/>
              </a:solidFill>
              <a:ln>
                <a:solidFill>
                  <a:srgbClr val="008000"/>
                </a:solidFill>
              </a:ln>
            </c:spPr>
          </c:marker>
          <c:cat>
            <c:numLit>
              <c:formatCode>General</c:formatCode>
              <c:ptCount val="5"/>
            </c:numLit>
          </c:cat>
          <c:val>
            <c:numRef>
              <c:f>'総括表 (部門)'!$CT$11:$CT$15</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9C24-453D-9436-4CDEBFD3939B}"/>
            </c:ext>
          </c:extLst>
        </c:ser>
        <c:ser>
          <c:idx val="1"/>
          <c:order val="2"/>
          <c:tx>
            <c:v>相対評価</c:v>
          </c:tx>
          <c:spPr>
            <a:ln w="38100">
              <a:solidFill>
                <a:srgbClr val="FF0000"/>
              </a:solidFill>
            </a:ln>
          </c:spPr>
          <c:marker>
            <c:symbol val="circle"/>
            <c:size val="6"/>
            <c:spPr>
              <a:solidFill>
                <a:schemeClr val="bg1"/>
              </a:solidFill>
            </c:spPr>
          </c:marker>
          <c:dLbls>
            <c:dLbl>
              <c:idx val="0"/>
              <c:layout>
                <c:manualLayout>
                  <c:x val="0"/>
                  <c:y val="1.359883785259716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88DC-4BA5-B004-EA87F0096133}"/>
                </c:ext>
              </c:extLst>
            </c:dLbl>
            <c:dLbl>
              <c:idx val="1"/>
              <c:layout>
                <c:manualLayout>
                  <c:x val="-1.587427985047277E-2"/>
                  <c:y val="4.3041571040543097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4040-4ACB-84F5-05E37CDAB58E}"/>
                </c:ext>
              </c:extLst>
            </c:dLbl>
            <c:dLbl>
              <c:idx val="2"/>
              <c:layout>
                <c:manualLayout>
                  <c:x val="-1.3194986439932567E-2"/>
                  <c:y val="-1.966584692919689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4040-4ACB-84F5-05E37CDAB58E}"/>
                </c:ext>
              </c:extLst>
            </c:dLbl>
            <c:dLbl>
              <c:idx val="3"/>
              <c:layout>
                <c:manualLayout>
                  <c:x val="4.4682254636077105E-3"/>
                  <c:y val="-2.039825677889574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488C-43D7-A7C1-186823AA468B}"/>
                </c:ext>
              </c:extLst>
            </c:dLbl>
            <c:dLbl>
              <c:idx val="4"/>
              <c:layout>
                <c:manualLayout>
                  <c:x val="1.2955508319284615E-2"/>
                  <c:y val="2.0375056661823556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4040-4ACB-84F5-05E37CDAB58E}"/>
                </c:ext>
              </c:extLst>
            </c:dLbl>
            <c:spPr>
              <a:solidFill>
                <a:srgbClr val="FFFFCC"/>
              </a:solidFill>
              <a:ln>
                <a:solidFill>
                  <a:schemeClr val="tx1"/>
                </a:solidFill>
              </a:ln>
              <a:effectLst>
                <a:outerShdw dist="35560" dir="2700000" algn="tl" rotWithShape="0">
                  <a:schemeClr val="tx1"/>
                </a:outerShdw>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General</c:formatCode>
              <c:ptCount val="5"/>
            </c:numLit>
          </c:cat>
          <c:val>
            <c:numRef>
              <c:f>'総括表 (部門)'!$CU$11:$CU$15</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9C24-453D-9436-4CDEBFD3939B}"/>
            </c:ext>
          </c:extLst>
        </c:ser>
        <c:dLbls>
          <c:showLegendKey val="0"/>
          <c:showVal val="0"/>
          <c:showCatName val="0"/>
          <c:showSerName val="0"/>
          <c:showPercent val="0"/>
          <c:showBubbleSize val="0"/>
        </c:dLbls>
        <c:axId val="44600704"/>
        <c:axId val="44606592"/>
      </c:radarChart>
      <c:catAx>
        <c:axId val="44600704"/>
        <c:scaling>
          <c:orientation val="minMax"/>
        </c:scaling>
        <c:delete val="1"/>
        <c:axPos val="b"/>
        <c:majorGridlines/>
        <c:numFmt formatCode="General" sourceLinked="0"/>
        <c:majorTickMark val="out"/>
        <c:minorTickMark val="none"/>
        <c:tickLblPos val="nextTo"/>
        <c:crossAx val="44606592"/>
        <c:crosses val="autoZero"/>
        <c:auto val="1"/>
        <c:lblAlgn val="ctr"/>
        <c:lblOffset val="100"/>
        <c:noMultiLvlLbl val="0"/>
      </c:catAx>
      <c:valAx>
        <c:axId val="44606592"/>
        <c:scaling>
          <c:orientation val="minMax"/>
          <c:max val="10"/>
          <c:min val="0"/>
        </c:scaling>
        <c:delete val="0"/>
        <c:axPos val="l"/>
        <c:majorGridlines>
          <c:spPr>
            <a:ln w="9525">
              <a:solidFill>
                <a:srgbClr val="000000"/>
              </a:solidFill>
            </a:ln>
          </c:spPr>
        </c:majorGridlines>
        <c:numFmt formatCode="General" sourceLinked="1"/>
        <c:majorTickMark val="cross"/>
        <c:minorTickMark val="none"/>
        <c:tickLblPos val="nextTo"/>
        <c:spPr>
          <a:ln>
            <a:solidFill>
              <a:srgbClr val="000000"/>
            </a:solidFill>
          </a:ln>
        </c:spPr>
        <c:txPr>
          <a:bodyPr/>
          <a:lstStyle/>
          <a:p>
            <a:pPr>
              <a:defRPr sz="900" b="1"/>
            </a:pPr>
            <a:endParaRPr lang="ja-JP"/>
          </a:p>
        </c:txPr>
        <c:crossAx val="44600704"/>
        <c:crosses val="autoZero"/>
        <c:crossBetween val="between"/>
        <c:majorUnit val="1"/>
      </c:valAx>
    </c:plotArea>
    <c:legend>
      <c:legendPos val="b"/>
      <c:layout>
        <c:manualLayout>
          <c:xMode val="edge"/>
          <c:yMode val="edge"/>
          <c:x val="8.7711895483146302E-3"/>
          <c:y val="2.1168817849047155E-2"/>
          <c:w val="0.40935371956877376"/>
          <c:h val="5.415785856328547E-2"/>
        </c:manualLayout>
      </c:layout>
      <c:overlay val="0"/>
      <c:spPr>
        <a:ln>
          <a:solidFill>
            <a:schemeClr val="tx1"/>
          </a:solidFill>
        </a:ln>
        <a:effectLst>
          <a:outerShdw dist="50800" dir="2700000" algn="tl" rotWithShape="0">
            <a:prstClr val="black"/>
          </a:outerShdw>
        </a:effectLst>
      </c:spPr>
      <c:txPr>
        <a:bodyPr/>
        <a:lstStyle/>
        <a:p>
          <a:pPr>
            <a:defRPr sz="900"/>
          </a:pPr>
          <a:endParaRPr lang="ja-JP"/>
        </a:p>
      </c:txPr>
    </c:legend>
    <c:plotVisOnly val="1"/>
    <c:dispBlanksAs val="gap"/>
    <c:showDLblsOverMax val="0"/>
  </c:chart>
  <c:spPr>
    <a:noFill/>
    <a:ln w="3175">
      <a:solidFill>
        <a:schemeClr val="tx1"/>
      </a:solidFill>
    </a:ln>
  </c:spPr>
  <c:printSettings>
    <c:headerFooter/>
    <c:pageMargins b="0.75" l="0.7" r="0.7" t="0.75" header="0.3" footer="0.3"/>
    <c:pageSetup orientation="portrait"/>
  </c:printSettings>
  <c:userShapes r:id="rId1"/>
</c:chartSpace>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13</xdr:col>
      <xdr:colOff>0</xdr:colOff>
      <xdr:row>21</xdr:row>
      <xdr:rowOff>47625</xdr:rowOff>
    </xdr:from>
    <xdr:to>
      <xdr:col>14</xdr:col>
      <xdr:colOff>219075</xdr:colOff>
      <xdr:row>22</xdr:row>
      <xdr:rowOff>104775</xdr:rowOff>
    </xdr:to>
    <xdr:sp macro="" textlink="">
      <xdr:nvSpPr>
        <xdr:cNvPr id="2" name="AutoShape 2">
          <a:extLst>
            <a:ext uri="{FF2B5EF4-FFF2-40B4-BE49-F238E27FC236}">
              <a16:creationId xmlns:a16="http://schemas.microsoft.com/office/drawing/2014/main" id="{00000000-0008-0000-0000-000002000000}"/>
            </a:ext>
          </a:extLst>
        </xdr:cNvPr>
        <xdr:cNvSpPr>
          <a:spLocks noChangeArrowheads="1"/>
        </xdr:cNvSpPr>
      </xdr:nvSpPr>
      <xdr:spPr bwMode="auto">
        <a:xfrm rot="10800000">
          <a:off x="3086100" y="3457575"/>
          <a:ext cx="457200" cy="219075"/>
        </a:xfrm>
        <a:prstGeom prst="triangle">
          <a:avLst>
            <a:gd name="adj" fmla="val 50000"/>
          </a:avLst>
        </a:prstGeom>
        <a:solidFill>
          <a:srgbClr xmlns:mc="http://schemas.openxmlformats.org/markup-compatibility/2006" xmlns:a14="http://schemas.microsoft.com/office/drawing/2010/main" val="99CC00" mc:Ignorable="a14" a14:legacySpreadsheetColorIndex="50"/>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0</xdr:colOff>
      <xdr:row>28</xdr:row>
      <xdr:rowOff>47625</xdr:rowOff>
    </xdr:from>
    <xdr:to>
      <xdr:col>14</xdr:col>
      <xdr:colOff>219075</xdr:colOff>
      <xdr:row>29</xdr:row>
      <xdr:rowOff>104775</xdr:rowOff>
    </xdr:to>
    <xdr:sp macro="" textlink="">
      <xdr:nvSpPr>
        <xdr:cNvPr id="3" name="AutoShape 3">
          <a:extLst>
            <a:ext uri="{FF2B5EF4-FFF2-40B4-BE49-F238E27FC236}">
              <a16:creationId xmlns:a16="http://schemas.microsoft.com/office/drawing/2014/main" id="{00000000-0008-0000-0000-000003000000}"/>
            </a:ext>
          </a:extLst>
        </xdr:cNvPr>
        <xdr:cNvSpPr>
          <a:spLocks noChangeArrowheads="1"/>
        </xdr:cNvSpPr>
      </xdr:nvSpPr>
      <xdr:spPr bwMode="auto">
        <a:xfrm rot="10800000">
          <a:off x="3086100" y="4591050"/>
          <a:ext cx="457200" cy="219075"/>
        </a:xfrm>
        <a:prstGeom prst="triangle">
          <a:avLst>
            <a:gd name="adj" fmla="val 50000"/>
          </a:avLst>
        </a:prstGeom>
        <a:solidFill>
          <a:srgbClr xmlns:mc="http://schemas.openxmlformats.org/markup-compatibility/2006" xmlns:a14="http://schemas.microsoft.com/office/drawing/2010/main" val="99CC00" mc:Ignorable="a14" a14:legacySpreadsheetColorIndex="50"/>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9525</xdr:colOff>
      <xdr:row>35</xdr:row>
      <xdr:rowOff>57150</xdr:rowOff>
    </xdr:from>
    <xdr:to>
      <xdr:col>14</xdr:col>
      <xdr:colOff>228600</xdr:colOff>
      <xdr:row>36</xdr:row>
      <xdr:rowOff>114300</xdr:rowOff>
    </xdr:to>
    <xdr:sp macro="" textlink="">
      <xdr:nvSpPr>
        <xdr:cNvPr id="4" name="AutoShape 4">
          <a:extLst>
            <a:ext uri="{FF2B5EF4-FFF2-40B4-BE49-F238E27FC236}">
              <a16:creationId xmlns:a16="http://schemas.microsoft.com/office/drawing/2014/main" id="{00000000-0008-0000-0000-000004000000}"/>
            </a:ext>
          </a:extLst>
        </xdr:cNvPr>
        <xdr:cNvSpPr>
          <a:spLocks noChangeArrowheads="1"/>
        </xdr:cNvSpPr>
      </xdr:nvSpPr>
      <xdr:spPr bwMode="auto">
        <a:xfrm rot="10800000">
          <a:off x="3095625" y="5734050"/>
          <a:ext cx="457200" cy="219075"/>
        </a:xfrm>
        <a:prstGeom prst="triangle">
          <a:avLst>
            <a:gd name="adj" fmla="val 50000"/>
          </a:avLst>
        </a:prstGeom>
        <a:solidFill>
          <a:srgbClr xmlns:mc="http://schemas.openxmlformats.org/markup-compatibility/2006" xmlns:a14="http://schemas.microsoft.com/office/drawing/2010/main" val="99CC00" mc:Ignorable="a14" a14:legacySpreadsheetColorIndex="50"/>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390526</xdr:colOff>
      <xdr:row>0</xdr:row>
      <xdr:rowOff>47625</xdr:rowOff>
    </xdr:from>
    <xdr:to>
      <xdr:col>19</xdr:col>
      <xdr:colOff>419100</xdr:colOff>
      <xdr:row>0</xdr:row>
      <xdr:rowOff>409575</xdr:rowOff>
    </xdr:to>
    <xdr:sp macro="" textlink="">
      <xdr:nvSpPr>
        <xdr:cNvPr id="2" name="AutoShape 2">
          <a:extLst>
            <a:ext uri="{FF2B5EF4-FFF2-40B4-BE49-F238E27FC236}">
              <a16:creationId xmlns:a16="http://schemas.microsoft.com/office/drawing/2014/main" id="{4DF87438-ECA3-4FE9-B7B2-D831E6489570}"/>
            </a:ext>
          </a:extLst>
        </xdr:cNvPr>
        <xdr:cNvSpPr>
          <a:spLocks noChangeArrowheads="1"/>
        </xdr:cNvSpPr>
      </xdr:nvSpPr>
      <xdr:spPr bwMode="auto">
        <a:xfrm>
          <a:off x="5753101" y="47625"/>
          <a:ext cx="5505449" cy="361950"/>
        </a:xfrm>
        <a:prstGeom prst="roundRect">
          <a:avLst>
            <a:gd name="adj" fmla="val 16667"/>
          </a:avLst>
        </a:prstGeom>
        <a:noFill/>
        <a:ln w="158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 ２.　管理運営等に関するチェックリスト</a:t>
          </a:r>
        </a:p>
      </xdr:txBody>
    </xdr:sp>
    <xdr:clientData/>
  </xdr:twoCellAnchor>
  <xdr:twoCellAnchor>
    <xdr:from>
      <xdr:col>5</xdr:col>
      <xdr:colOff>314326</xdr:colOff>
      <xdr:row>1</xdr:row>
      <xdr:rowOff>85725</xdr:rowOff>
    </xdr:from>
    <xdr:to>
      <xdr:col>22</xdr:col>
      <xdr:colOff>133350</xdr:colOff>
      <xdr:row>2</xdr:row>
      <xdr:rowOff>276225</xdr:rowOff>
    </xdr:to>
    <xdr:sp macro="" textlink="">
      <xdr:nvSpPr>
        <xdr:cNvPr id="3" name="Rectangle 7">
          <a:extLst>
            <a:ext uri="{FF2B5EF4-FFF2-40B4-BE49-F238E27FC236}">
              <a16:creationId xmlns:a16="http://schemas.microsoft.com/office/drawing/2014/main" id="{3368D237-62FC-4BB5-986E-6E9515353922}"/>
            </a:ext>
          </a:extLst>
        </xdr:cNvPr>
        <xdr:cNvSpPr>
          <a:spLocks noChangeArrowheads="1"/>
        </xdr:cNvSpPr>
      </xdr:nvSpPr>
      <xdr:spPr bwMode="auto">
        <a:xfrm>
          <a:off x="4819651" y="504825"/>
          <a:ext cx="7439024" cy="438150"/>
        </a:xfrm>
        <a:prstGeom prst="rect">
          <a:avLst/>
        </a:prstGeom>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22860" anchor="ctr" upright="1"/>
        <a:lstStyle/>
        <a:p>
          <a:pPr algn="l" rtl="0">
            <a:lnSpc>
              <a:spcPts val="14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　◎　下記の項目の内、当てはまると思う項目について、チェック欄に「○」を付ける。</a:t>
          </a:r>
        </a:p>
        <a:p>
          <a:pPr algn="l" rtl="0">
            <a:lnSpc>
              <a:spcPts val="12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　◎　チェック欄に「○」が付かない項目については、その原因を分析し、改善策を検討し実行することが必要である。</a:t>
          </a:r>
          <a:endParaRPr lang="en-US" altLang="ja-JP" sz="1100" b="0" i="0" u="none" strike="noStrike" baseline="0">
            <a:solidFill>
              <a:srgbClr val="000000"/>
            </a:solidFill>
            <a:latin typeface="ＭＳ Ｐ明朝" panose="02020600040205080304" pitchFamily="18" charset="-128"/>
            <a:ea typeface="ＭＳ Ｐ明朝" panose="02020600040205080304" pitchFamily="18" charset="-128"/>
          </a:endParaRPr>
        </a:p>
      </xdr:txBody>
    </xdr:sp>
    <xdr:clientData/>
  </xdr:twoCellAnchor>
  <xdr:twoCellAnchor>
    <xdr:from>
      <xdr:col>0</xdr:col>
      <xdr:colOff>51088</xdr:colOff>
      <xdr:row>31</xdr:row>
      <xdr:rowOff>36368</xdr:rowOff>
    </xdr:from>
    <xdr:to>
      <xdr:col>0</xdr:col>
      <xdr:colOff>1272020</xdr:colOff>
      <xdr:row>31</xdr:row>
      <xdr:rowOff>242454</xdr:rowOff>
    </xdr:to>
    <xdr:sp macro="" textlink="">
      <xdr:nvSpPr>
        <xdr:cNvPr id="4" name="テキスト ボックス 3">
          <a:extLst>
            <a:ext uri="{FF2B5EF4-FFF2-40B4-BE49-F238E27FC236}">
              <a16:creationId xmlns:a16="http://schemas.microsoft.com/office/drawing/2014/main" id="{D8E87798-1B67-4A57-81BA-735B4836C17F}"/>
            </a:ext>
          </a:extLst>
        </xdr:cNvPr>
        <xdr:cNvSpPr txBox="1"/>
      </xdr:nvSpPr>
      <xdr:spPr>
        <a:xfrm>
          <a:off x="51088" y="10018568"/>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0</xdr:col>
      <xdr:colOff>108238</xdr:colOff>
      <xdr:row>20</xdr:row>
      <xdr:rowOff>74468</xdr:rowOff>
    </xdr:from>
    <xdr:to>
      <xdr:col>0</xdr:col>
      <xdr:colOff>1329170</xdr:colOff>
      <xdr:row>20</xdr:row>
      <xdr:rowOff>280554</xdr:rowOff>
    </xdr:to>
    <xdr:sp macro="" textlink="">
      <xdr:nvSpPr>
        <xdr:cNvPr id="5" name="テキスト ボックス 4">
          <a:extLst>
            <a:ext uri="{FF2B5EF4-FFF2-40B4-BE49-F238E27FC236}">
              <a16:creationId xmlns:a16="http://schemas.microsoft.com/office/drawing/2014/main" id="{EAFBB19F-4CAE-4C50-96E4-D846CC66F8AE}"/>
            </a:ext>
          </a:extLst>
        </xdr:cNvPr>
        <xdr:cNvSpPr txBox="1"/>
      </xdr:nvSpPr>
      <xdr:spPr>
        <a:xfrm>
          <a:off x="108238" y="6513368"/>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16</xdr:col>
      <xdr:colOff>70138</xdr:colOff>
      <xdr:row>8</xdr:row>
      <xdr:rowOff>55418</xdr:rowOff>
    </xdr:from>
    <xdr:to>
      <xdr:col>16</xdr:col>
      <xdr:colOff>1291070</xdr:colOff>
      <xdr:row>8</xdr:row>
      <xdr:rowOff>261504</xdr:rowOff>
    </xdr:to>
    <xdr:sp macro="" textlink="">
      <xdr:nvSpPr>
        <xdr:cNvPr id="6" name="テキスト ボックス 5">
          <a:extLst>
            <a:ext uri="{FF2B5EF4-FFF2-40B4-BE49-F238E27FC236}">
              <a16:creationId xmlns:a16="http://schemas.microsoft.com/office/drawing/2014/main" id="{24FA46E1-97AA-42B2-A4A8-10E57D54CECF}"/>
            </a:ext>
          </a:extLst>
        </xdr:cNvPr>
        <xdr:cNvSpPr txBox="1"/>
      </xdr:nvSpPr>
      <xdr:spPr>
        <a:xfrm>
          <a:off x="8661688" y="2608118"/>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16</xdr:col>
      <xdr:colOff>89188</xdr:colOff>
      <xdr:row>14</xdr:row>
      <xdr:rowOff>45893</xdr:rowOff>
    </xdr:from>
    <xdr:to>
      <xdr:col>16</xdr:col>
      <xdr:colOff>1310120</xdr:colOff>
      <xdr:row>14</xdr:row>
      <xdr:rowOff>232929</xdr:rowOff>
    </xdr:to>
    <xdr:sp macro="" textlink="">
      <xdr:nvSpPr>
        <xdr:cNvPr id="7" name="テキスト ボックス 6">
          <a:extLst>
            <a:ext uri="{FF2B5EF4-FFF2-40B4-BE49-F238E27FC236}">
              <a16:creationId xmlns:a16="http://schemas.microsoft.com/office/drawing/2014/main" id="{572F7A2D-1875-4595-BA71-5656073D545B}"/>
            </a:ext>
          </a:extLst>
        </xdr:cNvPr>
        <xdr:cNvSpPr txBox="1"/>
      </xdr:nvSpPr>
      <xdr:spPr>
        <a:xfrm>
          <a:off x="8680738" y="4541693"/>
          <a:ext cx="1220932" cy="187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16</xdr:col>
      <xdr:colOff>60613</xdr:colOff>
      <xdr:row>34</xdr:row>
      <xdr:rowOff>74468</xdr:rowOff>
    </xdr:from>
    <xdr:to>
      <xdr:col>16</xdr:col>
      <xdr:colOff>1281545</xdr:colOff>
      <xdr:row>34</xdr:row>
      <xdr:rowOff>280554</xdr:rowOff>
    </xdr:to>
    <xdr:sp macro="" textlink="">
      <xdr:nvSpPr>
        <xdr:cNvPr id="8" name="テキスト ボックス 7">
          <a:extLst>
            <a:ext uri="{FF2B5EF4-FFF2-40B4-BE49-F238E27FC236}">
              <a16:creationId xmlns:a16="http://schemas.microsoft.com/office/drawing/2014/main" id="{BB47D319-CB73-4AF8-82FC-C385BE3468B5}"/>
            </a:ext>
          </a:extLst>
        </xdr:cNvPr>
        <xdr:cNvSpPr txBox="1"/>
      </xdr:nvSpPr>
      <xdr:spPr>
        <a:xfrm>
          <a:off x="8652163" y="11009168"/>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16</xdr:col>
      <xdr:colOff>79663</xdr:colOff>
      <xdr:row>22</xdr:row>
      <xdr:rowOff>45893</xdr:rowOff>
    </xdr:from>
    <xdr:to>
      <xdr:col>16</xdr:col>
      <xdr:colOff>1300595</xdr:colOff>
      <xdr:row>22</xdr:row>
      <xdr:rowOff>251979</xdr:rowOff>
    </xdr:to>
    <xdr:sp macro="" textlink="">
      <xdr:nvSpPr>
        <xdr:cNvPr id="9" name="テキスト ボックス 8">
          <a:extLst>
            <a:ext uri="{FF2B5EF4-FFF2-40B4-BE49-F238E27FC236}">
              <a16:creationId xmlns:a16="http://schemas.microsoft.com/office/drawing/2014/main" id="{12514D6A-2DF1-4AC8-88D6-80D220D20B01}"/>
            </a:ext>
          </a:extLst>
        </xdr:cNvPr>
        <xdr:cNvSpPr txBox="1"/>
      </xdr:nvSpPr>
      <xdr:spPr>
        <a:xfrm>
          <a:off x="8671213" y="7113443"/>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16</xdr:col>
      <xdr:colOff>89188</xdr:colOff>
      <xdr:row>27</xdr:row>
      <xdr:rowOff>74468</xdr:rowOff>
    </xdr:from>
    <xdr:to>
      <xdr:col>16</xdr:col>
      <xdr:colOff>1310120</xdr:colOff>
      <xdr:row>27</xdr:row>
      <xdr:rowOff>280554</xdr:rowOff>
    </xdr:to>
    <xdr:sp macro="" textlink="">
      <xdr:nvSpPr>
        <xdr:cNvPr id="10" name="テキスト ボックス 9">
          <a:extLst>
            <a:ext uri="{FF2B5EF4-FFF2-40B4-BE49-F238E27FC236}">
              <a16:creationId xmlns:a16="http://schemas.microsoft.com/office/drawing/2014/main" id="{22F4CCCE-0348-4FC1-AA39-CF59B2C2DF79}"/>
            </a:ext>
          </a:extLst>
        </xdr:cNvPr>
        <xdr:cNvSpPr txBox="1"/>
      </xdr:nvSpPr>
      <xdr:spPr>
        <a:xfrm>
          <a:off x="8680738" y="8761268"/>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twoCellAnchor>
    <xdr:from>
      <xdr:col>16</xdr:col>
      <xdr:colOff>98713</xdr:colOff>
      <xdr:row>32</xdr:row>
      <xdr:rowOff>74468</xdr:rowOff>
    </xdr:from>
    <xdr:to>
      <xdr:col>16</xdr:col>
      <xdr:colOff>1319645</xdr:colOff>
      <xdr:row>32</xdr:row>
      <xdr:rowOff>280554</xdr:rowOff>
    </xdr:to>
    <xdr:sp macro="" textlink="">
      <xdr:nvSpPr>
        <xdr:cNvPr id="11" name="テキスト ボックス 10">
          <a:extLst>
            <a:ext uri="{FF2B5EF4-FFF2-40B4-BE49-F238E27FC236}">
              <a16:creationId xmlns:a16="http://schemas.microsoft.com/office/drawing/2014/main" id="{A6A7A440-FBCD-43EA-830E-3ED49389A5A4}"/>
            </a:ext>
          </a:extLst>
        </xdr:cNvPr>
        <xdr:cNvSpPr txBox="1"/>
      </xdr:nvSpPr>
      <xdr:spPr>
        <a:xfrm>
          <a:off x="8690263" y="10380518"/>
          <a:ext cx="1220932" cy="206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該当する○の数は･･･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438150</xdr:colOff>
      <xdr:row>2</xdr:row>
      <xdr:rowOff>0</xdr:rowOff>
    </xdr:from>
    <xdr:to>
      <xdr:col>15</xdr:col>
      <xdr:colOff>219075</xdr:colOff>
      <xdr:row>6</xdr:row>
      <xdr:rowOff>247650</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bwMode="auto">
        <a:xfrm>
          <a:off x="7829550" y="285750"/>
          <a:ext cx="8134350" cy="1190625"/>
        </a:xfrm>
        <a:prstGeom prst="roundRect">
          <a:avLst/>
        </a:prstGeom>
        <a:ln>
          <a:headEnd/>
          <a:tailEnd/>
        </a:ln>
      </xdr:spPr>
      <xdr:style>
        <a:lnRef idx="2">
          <a:schemeClr val="accent3"/>
        </a:lnRef>
        <a:fillRef idx="1">
          <a:schemeClr val="lt1"/>
        </a:fillRef>
        <a:effectRef idx="0">
          <a:schemeClr val="accent3"/>
        </a:effectRef>
        <a:fontRef idx="minor">
          <a:schemeClr val="dk1"/>
        </a:fontRef>
      </xdr:style>
      <xdr:txBody>
        <a:bodyPr vertOverflow="clip" horzOverflow="clip" wrap="square" lIns="90000" tIns="46800" rIns="90000" bIns="46800" rtlCol="0" anchor="t" anchorCtr="0" upright="1"/>
        <a:lstStyle/>
        <a:p>
          <a:pPr algn="l" rtl="0">
            <a:lnSpc>
              <a:spcPct val="100000"/>
            </a:lnSpc>
          </a:pPr>
          <a:r>
            <a:rPr kumimoji="1" lang="en-US" altLang="ja-JP" sz="1100" b="0" i="0" u="none" strike="noStrike" baseline="0">
              <a:solidFill>
                <a:srgbClr val="000000"/>
              </a:solidFill>
              <a:latin typeface="ＭＳ Ｐゴシック"/>
              <a:ea typeface="+mn-ea"/>
            </a:rPr>
            <a:t>《</a:t>
          </a:r>
          <a:r>
            <a:rPr kumimoji="1" lang="ja-JP" altLang="en-US" sz="1100" b="0" i="0" u="none" strike="noStrike" baseline="0">
              <a:solidFill>
                <a:srgbClr val="000000"/>
              </a:solidFill>
              <a:latin typeface="ＭＳ Ｐゴシック"/>
              <a:ea typeface="+mn-ea"/>
            </a:rPr>
            <a:t>入力について</a:t>
          </a:r>
          <a:r>
            <a:rPr kumimoji="1" lang="en-US" altLang="ja-JP" sz="1100" b="0" i="0" u="none" strike="noStrike" baseline="0">
              <a:solidFill>
                <a:srgbClr val="000000"/>
              </a:solidFill>
              <a:latin typeface="ＭＳ Ｐゴシック"/>
              <a:ea typeface="+mn-ea"/>
            </a:rPr>
            <a:t>》</a:t>
          </a:r>
          <a:r>
            <a:rPr kumimoji="1" lang="ja-JP" altLang="en-US" sz="1100" b="0" i="0" u="none" strike="noStrike" baseline="0">
              <a:solidFill>
                <a:srgbClr val="000000"/>
              </a:solidFill>
              <a:latin typeface="ＭＳ Ｐゴシック"/>
              <a:ea typeface="+mn-ea"/>
            </a:rPr>
            <a:t>　</a:t>
          </a:r>
          <a:r>
            <a:rPr kumimoji="1" lang="ja-JP" altLang="en-US" sz="1100" b="1" i="0" u="none" strike="noStrike" baseline="0">
              <a:solidFill>
                <a:srgbClr val="FF0000"/>
              </a:solidFill>
              <a:latin typeface="ＭＳ Ｐゴシック"/>
              <a:ea typeface="+mn-ea"/>
            </a:rPr>
            <a:t>このシートは高等学校法人専用（法人番号が**</a:t>
          </a:r>
          <a:r>
            <a:rPr kumimoji="1" lang="en-US" altLang="ja-JP" sz="1100" b="1" i="0" u="none" strike="noStrike" baseline="0">
              <a:solidFill>
                <a:srgbClr val="FF0000"/>
              </a:solidFill>
              <a:latin typeface="ＭＳ Ｐゴシック"/>
              <a:ea typeface="+mn-ea"/>
            </a:rPr>
            <a:t>4</a:t>
          </a:r>
          <a:r>
            <a:rPr kumimoji="1" lang="ja-JP" altLang="en-US" sz="1100" b="1" i="0" u="none" strike="noStrike" baseline="0">
              <a:solidFill>
                <a:srgbClr val="FF0000"/>
              </a:solidFill>
              <a:latin typeface="ＭＳ Ｐゴシック"/>
              <a:ea typeface="+mn-ea"/>
            </a:rPr>
            <a:t>***）の入力シートです。大学・短期大学法人の法人全体を診断する場合は、別途掲載しております大学・短期大学法人用のチェックリストをご利用ください。</a:t>
          </a:r>
          <a:endParaRPr kumimoji="1" lang="en-US" altLang="ja-JP" sz="1100" b="1" i="0" u="none" strike="noStrike" baseline="0">
            <a:solidFill>
              <a:srgbClr val="FF0000"/>
            </a:solidFill>
            <a:latin typeface="ＭＳ Ｐゴシック"/>
            <a:ea typeface="+mn-ea"/>
          </a:endParaRPr>
        </a:p>
        <a:p>
          <a:pPr algn="l" rtl="0">
            <a:lnSpc>
              <a:spcPct val="100000"/>
            </a:lnSpc>
          </a:pPr>
          <a:r>
            <a:rPr kumimoji="1" lang="ja-JP" altLang="en-US" sz="1100" b="0" i="0" u="none" strike="noStrike" baseline="0">
              <a:solidFill>
                <a:srgbClr val="000000"/>
              </a:solidFill>
              <a:latin typeface="ＭＳ Ｐゴシック"/>
              <a:ea typeface="+mn-ea"/>
            </a:rPr>
            <a:t>①決算書等を参考に、黄色</a:t>
          </a:r>
          <a:r>
            <a:rPr kumimoji="1" lang="ja-JP" altLang="en-US" sz="1100" b="0" i="0" u="none" strike="noStrike" baseline="0">
              <a:solidFill>
                <a:sysClr val="windowText" lastClr="000000"/>
              </a:solidFill>
              <a:latin typeface="ＭＳ Ｐゴシック"/>
              <a:ea typeface="+mn-ea"/>
            </a:rPr>
            <a:t>のセルに円単位で入力してください。入力された数値は各分析シートの該当箇所に自動的</a:t>
          </a:r>
          <a:endParaRPr kumimoji="1" lang="en-US" altLang="ja-JP" sz="1100" b="0" i="0" u="none" strike="noStrike" baseline="0">
            <a:solidFill>
              <a:sysClr val="windowText" lastClr="000000"/>
            </a:solidFill>
            <a:latin typeface="ＭＳ Ｐゴシック"/>
            <a:ea typeface="+mn-ea"/>
          </a:endParaRPr>
        </a:p>
        <a:p>
          <a:pPr algn="l" rtl="0">
            <a:lnSpc>
              <a:spcPct val="100000"/>
            </a:lnSpc>
          </a:pPr>
          <a:r>
            <a:rPr kumimoji="1" lang="en-US" altLang="ja-JP" sz="1100" b="0" i="0" u="none" strike="noStrike" baseline="0">
              <a:solidFill>
                <a:sysClr val="windowText" lastClr="000000"/>
              </a:solidFill>
              <a:latin typeface="ＭＳ Ｐゴシック"/>
              <a:ea typeface="+mn-ea"/>
            </a:rPr>
            <a:t>   </a:t>
          </a:r>
          <a:r>
            <a:rPr kumimoji="1" lang="ja-JP" altLang="en-US" sz="1100" b="0" i="0" u="none" strike="noStrike" baseline="0">
              <a:solidFill>
                <a:sysClr val="windowText" lastClr="000000"/>
              </a:solidFill>
              <a:latin typeface="ＭＳ Ｐゴシック"/>
              <a:ea typeface="+mn-ea"/>
            </a:rPr>
            <a:t>に転記されます。</a:t>
          </a:r>
          <a:endParaRPr kumimoji="1" lang="en-US" altLang="ja-JP" sz="1100" b="0" i="0" u="none" strike="noStrike" baseline="0">
            <a:solidFill>
              <a:sysClr val="windowText" lastClr="000000"/>
            </a:solidFill>
            <a:latin typeface="ＭＳ Ｐゴシック"/>
            <a:ea typeface="+mn-ea"/>
          </a:endParaRPr>
        </a:p>
        <a:p>
          <a:pPr algn="l" rtl="0">
            <a:lnSpc>
              <a:spcPct val="100000"/>
            </a:lnSpc>
          </a:pPr>
          <a:r>
            <a:rPr kumimoji="1" lang="ja-JP" altLang="en-US" sz="1100" b="0" i="0" u="none" strike="noStrike" baseline="0">
              <a:solidFill>
                <a:sysClr val="windowText" lastClr="000000"/>
              </a:solidFill>
              <a:latin typeface="ＭＳ Ｐゴシック"/>
              <a:ea typeface="ＭＳ Ｐゴシック"/>
            </a:rPr>
            <a:t>②グレーのセルには演算式が入っているので入力の必要はありません。</a:t>
          </a:r>
          <a:endParaRPr kumimoji="1"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19050</xdr:colOff>
      <xdr:row>1</xdr:row>
      <xdr:rowOff>219075</xdr:rowOff>
    </xdr:from>
    <xdr:to>
      <xdr:col>16</xdr:col>
      <xdr:colOff>819149</xdr:colOff>
      <xdr:row>9</xdr:row>
      <xdr:rowOff>76200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bwMode="auto">
        <a:xfrm>
          <a:off x="8867775" y="314325"/>
          <a:ext cx="7553324" cy="1485900"/>
        </a:xfrm>
        <a:prstGeom prst="roundRect">
          <a:avLst/>
        </a:prstGeom>
        <a:ln>
          <a:headEnd/>
          <a:tailEnd/>
        </a:ln>
      </xdr:spPr>
      <xdr:style>
        <a:lnRef idx="2">
          <a:schemeClr val="accent3"/>
        </a:lnRef>
        <a:fillRef idx="1">
          <a:schemeClr val="lt1"/>
        </a:fillRef>
        <a:effectRef idx="0">
          <a:schemeClr val="accent3"/>
        </a:effectRef>
        <a:fontRef idx="minor">
          <a:schemeClr val="dk1"/>
        </a:fontRef>
      </xdr:style>
      <xdr:txBody>
        <a:bodyPr vertOverflow="clip" horzOverflow="clip" wrap="square" lIns="90000" tIns="46800" rIns="90000" bIns="46800" rtlCol="0" anchor="t" anchorCtr="0" upright="1"/>
        <a:lstStyle/>
        <a:p>
          <a:pPr algn="l" rtl="0">
            <a:lnSpc>
              <a:spcPct val="100000"/>
            </a:lnSpc>
          </a:pPr>
          <a:r>
            <a:rPr kumimoji="1" lang="en-US" altLang="ja-JP" sz="1100" b="0" i="0" u="none" strike="noStrike" baseline="0">
              <a:solidFill>
                <a:srgbClr val="000000"/>
              </a:solidFill>
              <a:latin typeface="ＭＳ Ｐゴシック"/>
              <a:ea typeface="+mn-ea"/>
            </a:rPr>
            <a:t>《</a:t>
          </a:r>
          <a:r>
            <a:rPr kumimoji="1" lang="ja-JP" altLang="en-US" sz="1100" b="0" i="0" u="none" strike="noStrike" baseline="0">
              <a:solidFill>
                <a:srgbClr val="000000"/>
              </a:solidFill>
              <a:latin typeface="ＭＳ Ｐゴシック"/>
              <a:ea typeface="+mn-ea"/>
            </a:rPr>
            <a:t>入力について</a:t>
          </a:r>
          <a:r>
            <a:rPr kumimoji="1" lang="en-US" altLang="ja-JP" sz="1100" b="0" i="0" u="none" strike="noStrike" baseline="0">
              <a:solidFill>
                <a:srgbClr val="000000"/>
              </a:solidFill>
              <a:latin typeface="ＭＳ Ｐゴシック"/>
              <a:ea typeface="+mn-ea"/>
            </a:rPr>
            <a:t>》</a:t>
          </a:r>
          <a:r>
            <a:rPr kumimoji="1" lang="ja-JP" altLang="ja-JP"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algn="l" rtl="0">
            <a:lnSpc>
              <a:spcPct val="100000"/>
            </a:lnSpc>
          </a:pPr>
          <a:endParaRPr kumimoji="1" lang="en-US" altLang="ja-JP" sz="1100" b="0" i="0" u="none" strike="noStrike" baseline="0">
            <a:solidFill>
              <a:srgbClr val="FF0000"/>
            </a:solidFill>
            <a:latin typeface="ＭＳ Ｐゴシック"/>
            <a:ea typeface="+mn-ea"/>
          </a:endParaRPr>
        </a:p>
        <a:p>
          <a:pPr algn="l" rtl="0">
            <a:lnSpc>
              <a:spcPct val="100000"/>
            </a:lnSpc>
          </a:pPr>
          <a:r>
            <a:rPr kumimoji="1" lang="ja-JP" altLang="en-US" sz="1100" b="0" i="0" u="none" strike="noStrike" baseline="0">
              <a:solidFill>
                <a:srgbClr val="000000"/>
              </a:solidFill>
              <a:latin typeface="ＭＳ Ｐゴシック"/>
              <a:ea typeface="+mn-ea"/>
            </a:rPr>
            <a:t>①決算書等を参考に、</a:t>
          </a:r>
          <a:r>
            <a:rPr kumimoji="1" lang="ja-JP" altLang="en-US" sz="1100" b="0" i="0" u="none" strike="noStrike" baseline="0">
              <a:solidFill>
                <a:sysClr val="windowText" lastClr="000000"/>
              </a:solidFill>
              <a:latin typeface="ＭＳ Ｐゴシック"/>
              <a:ea typeface="+mn-ea"/>
            </a:rPr>
            <a:t>黄色のセルに円単位で入力</a:t>
          </a:r>
          <a:r>
            <a:rPr kumimoji="1" lang="ja-JP" altLang="en-US" sz="1100" b="0" i="0" u="none" strike="noStrike" baseline="0">
              <a:solidFill>
                <a:srgbClr val="000000"/>
              </a:solidFill>
              <a:latin typeface="ＭＳ Ｐゴシック"/>
              <a:ea typeface="+mn-ea"/>
            </a:rPr>
            <a:t>してください。入力された数値は各分析シートの該当箇所に</a:t>
          </a:r>
          <a:endParaRPr kumimoji="1" lang="en-US" altLang="ja-JP" sz="1100" b="0" i="0" u="none" strike="noStrike" baseline="0">
            <a:solidFill>
              <a:srgbClr val="000000"/>
            </a:solidFill>
            <a:latin typeface="ＭＳ Ｐゴシック"/>
            <a:ea typeface="+mn-ea"/>
          </a:endParaRPr>
        </a:p>
        <a:p>
          <a:pPr algn="l" rtl="0">
            <a:lnSpc>
              <a:spcPct val="100000"/>
            </a:lnSpc>
          </a:pPr>
          <a:r>
            <a:rPr kumimoji="1" lang="en-US" altLang="ja-JP" sz="1100" b="0" i="0" u="none" strike="noStrike" baseline="0">
              <a:solidFill>
                <a:srgbClr val="000000"/>
              </a:solidFill>
              <a:latin typeface="ＭＳ Ｐゴシック"/>
              <a:ea typeface="+mn-ea"/>
            </a:rPr>
            <a:t>   </a:t>
          </a:r>
          <a:r>
            <a:rPr kumimoji="1" lang="ja-JP" altLang="en-US" sz="1100" b="0" i="0" u="none" strike="noStrike" baseline="0">
              <a:solidFill>
                <a:srgbClr val="000000"/>
              </a:solidFill>
              <a:latin typeface="ＭＳ Ｐゴシック"/>
              <a:ea typeface="+mn-ea"/>
            </a:rPr>
            <a:t>自動的に転記されます。</a:t>
          </a:r>
        </a:p>
        <a:p>
          <a:pPr algn="l" rtl="0">
            <a:lnSpc>
              <a:spcPct val="100000"/>
            </a:lnSpc>
          </a:pPr>
          <a:r>
            <a:rPr kumimoji="1" lang="ja-JP" altLang="en-US" sz="1100" b="0" i="0" u="none" strike="noStrike" baseline="0">
              <a:solidFill>
                <a:srgbClr val="000000"/>
              </a:solidFill>
              <a:latin typeface="ＭＳ Ｐゴシック"/>
              <a:ea typeface="ＭＳ Ｐゴシック"/>
            </a:rPr>
            <a:t>②グレーのセルには演算式が入っているので入力の必要はありません。</a:t>
          </a:r>
          <a:endParaRPr kumimoji="1" lang="en-US" altLang="ja-JP" sz="1000" b="0" i="0" u="none" strike="noStrike" baseline="0">
            <a:solidFill>
              <a:srgbClr val="00000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3175</xdr:colOff>
      <xdr:row>107</xdr:row>
      <xdr:rowOff>0</xdr:rowOff>
    </xdr:from>
    <xdr:to>
      <xdr:col>7</xdr:col>
      <xdr:colOff>0</xdr:colOff>
      <xdr:row>107</xdr:row>
      <xdr:rowOff>276225</xdr:rowOff>
    </xdr:to>
    <xdr:sp macro="" textlink="">
      <xdr:nvSpPr>
        <xdr:cNvPr id="2" name="AutoShape 2">
          <a:extLst>
            <a:ext uri="{FF2B5EF4-FFF2-40B4-BE49-F238E27FC236}">
              <a16:creationId xmlns:a16="http://schemas.microsoft.com/office/drawing/2014/main" id="{00000000-0008-0000-0400-000002000000}"/>
            </a:ext>
          </a:extLst>
        </xdr:cNvPr>
        <xdr:cNvSpPr>
          <a:spLocks noChangeArrowheads="1"/>
        </xdr:cNvSpPr>
      </xdr:nvSpPr>
      <xdr:spPr bwMode="auto">
        <a:xfrm>
          <a:off x="4130675" y="30632400"/>
          <a:ext cx="720725" cy="276225"/>
        </a:xfrm>
        <a:prstGeom prst="rightArrow">
          <a:avLst>
            <a:gd name="adj1" fmla="val 50000"/>
            <a:gd name="adj2" fmla="val 32407"/>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409575</xdr:colOff>
      <xdr:row>82</xdr:row>
      <xdr:rowOff>66675</xdr:rowOff>
    </xdr:from>
    <xdr:to>
      <xdr:col>15</xdr:col>
      <xdr:colOff>742950</xdr:colOff>
      <xdr:row>83</xdr:row>
      <xdr:rowOff>47625</xdr:rowOff>
    </xdr:to>
    <xdr:sp macro="" textlink="">
      <xdr:nvSpPr>
        <xdr:cNvPr id="3" name="AutoShape 3">
          <a:extLst>
            <a:ext uri="{FF2B5EF4-FFF2-40B4-BE49-F238E27FC236}">
              <a16:creationId xmlns:a16="http://schemas.microsoft.com/office/drawing/2014/main" id="{00000000-0008-0000-0400-000003000000}"/>
            </a:ext>
          </a:extLst>
        </xdr:cNvPr>
        <xdr:cNvSpPr>
          <a:spLocks noChangeArrowheads="1"/>
        </xdr:cNvSpPr>
      </xdr:nvSpPr>
      <xdr:spPr bwMode="auto">
        <a:xfrm>
          <a:off x="10639425" y="21669375"/>
          <a:ext cx="333375" cy="257175"/>
        </a:xfrm>
        <a:prstGeom prst="rightArrow">
          <a:avLst>
            <a:gd name="adj1" fmla="val 50000"/>
            <a:gd name="adj2" fmla="val 32407"/>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7</xdr:col>
      <xdr:colOff>265906</xdr:colOff>
      <xdr:row>0</xdr:row>
      <xdr:rowOff>215900</xdr:rowOff>
    </xdr:from>
    <xdr:to>
      <xdr:col>21</xdr:col>
      <xdr:colOff>184944</xdr:colOff>
      <xdr:row>12</xdr:row>
      <xdr:rowOff>266700</xdr:rowOff>
    </xdr:to>
    <xdr:sp macro="" textlink="">
      <xdr:nvSpPr>
        <xdr:cNvPr id="5" name="角丸四角形 4">
          <a:extLst>
            <a:ext uri="{FF2B5EF4-FFF2-40B4-BE49-F238E27FC236}">
              <a16:creationId xmlns:a16="http://schemas.microsoft.com/office/drawing/2014/main" id="{00000000-0008-0000-0400-000005000000}"/>
            </a:ext>
          </a:extLst>
        </xdr:cNvPr>
        <xdr:cNvSpPr/>
      </xdr:nvSpPr>
      <xdr:spPr bwMode="auto">
        <a:xfrm>
          <a:off x="5123656" y="215900"/>
          <a:ext cx="9777413" cy="3455988"/>
        </a:xfrm>
        <a:prstGeom prst="roundRect">
          <a:avLst/>
        </a:prstGeom>
        <a:ln>
          <a:headEnd/>
          <a:tailEnd/>
        </a:ln>
      </xdr:spPr>
      <xdr:style>
        <a:lnRef idx="2">
          <a:schemeClr val="accent3"/>
        </a:lnRef>
        <a:fillRef idx="1">
          <a:schemeClr val="lt1"/>
        </a:fillRef>
        <a:effectRef idx="0">
          <a:schemeClr val="accent3"/>
        </a:effectRef>
        <a:fontRef idx="minor">
          <a:schemeClr val="dk1"/>
        </a:fontRef>
      </xdr:style>
      <xdr:txBody>
        <a:bodyPr vertOverflow="clip" horzOverflow="clip" wrap="square" lIns="90000" tIns="46800" rIns="90000" bIns="46800" rtlCol="0" anchor="t" anchorCtr="0" upright="1"/>
        <a:lstStyle/>
        <a:p>
          <a:pPr algn="l" rtl="0">
            <a:lnSpc>
              <a:spcPct val="100000"/>
            </a:lnSpc>
          </a:pPr>
          <a:r>
            <a:rPr kumimoji="1" lang="en-US" altLang="ja-JP" sz="1800" b="1" i="0" u="none" strike="noStrike" baseline="0">
              <a:solidFill>
                <a:srgbClr val="000000"/>
              </a:solidFill>
              <a:latin typeface="ＭＳ Ｐゴシック"/>
              <a:ea typeface="+mn-ea"/>
            </a:rPr>
            <a:t>《</a:t>
          </a:r>
          <a:r>
            <a:rPr kumimoji="1" lang="ja-JP" altLang="en-US" sz="1800" b="1" i="0" u="none" strike="noStrike" baseline="0">
              <a:solidFill>
                <a:srgbClr val="000000"/>
              </a:solidFill>
              <a:latin typeface="ＭＳ Ｐゴシック"/>
              <a:ea typeface="+mn-ea"/>
            </a:rPr>
            <a:t>絶対評価について</a:t>
          </a:r>
          <a:r>
            <a:rPr kumimoji="1" lang="en-US" altLang="ja-JP" sz="1800" b="1" i="0" u="none" strike="noStrike" baseline="0">
              <a:solidFill>
                <a:srgbClr val="000000"/>
              </a:solidFill>
              <a:latin typeface="ＭＳ Ｐゴシック"/>
              <a:ea typeface="+mn-ea"/>
            </a:rPr>
            <a:t>》</a:t>
          </a:r>
        </a:p>
        <a:p>
          <a:pPr algn="l" rtl="0">
            <a:lnSpc>
              <a:spcPct val="100000"/>
            </a:lnSpc>
          </a:pPr>
          <a:endParaRPr kumimoji="1" lang="en-US" altLang="ja-JP" sz="1800" b="1" i="0" u="none" strike="noStrike" baseline="0">
            <a:solidFill>
              <a:srgbClr val="000000"/>
            </a:solidFill>
            <a:latin typeface="ＭＳ Ｐゴシック"/>
            <a:ea typeface="+mn-ea"/>
          </a:endParaRPr>
        </a:p>
        <a:p>
          <a:pPr algn="l" rtl="0">
            <a:lnSpc>
              <a:spcPct val="100000"/>
            </a:lnSpc>
          </a:pPr>
          <a:r>
            <a:rPr kumimoji="1" lang="ja-JP" altLang="en-US" sz="1800" b="1" i="0" u="none" strike="noStrike" baseline="0">
              <a:solidFill>
                <a:srgbClr val="000000"/>
              </a:solidFill>
              <a:latin typeface="ＭＳ Ｐゴシック"/>
              <a:ea typeface="+mn-ea"/>
            </a:rPr>
            <a:t>①目標値入力シートにない「目標値」や階層の刻み等に変更を加えたい場合は、この「絶対評価シート」で編集が可能です。各分析シートの絶対評価に反映されます。</a:t>
          </a:r>
        </a:p>
        <a:p>
          <a:pPr algn="l" rtl="0">
            <a:lnSpc>
              <a:spcPct val="100000"/>
            </a:lnSpc>
          </a:pPr>
          <a:endParaRPr kumimoji="1" lang="ja-JP" altLang="en-US" sz="1800" b="1" i="0" u="none" strike="noStrike" baseline="0">
            <a:solidFill>
              <a:srgbClr val="000000"/>
            </a:solidFill>
            <a:latin typeface="ＭＳ Ｐゴシック"/>
            <a:ea typeface="+mn-ea"/>
          </a:endParaRPr>
        </a:p>
        <a:p>
          <a:pPr algn="l" rtl="0">
            <a:lnSpc>
              <a:spcPct val="100000"/>
            </a:lnSpc>
          </a:pPr>
          <a:r>
            <a:rPr kumimoji="1" lang="ja-JP" altLang="en-US" sz="1800" b="1" i="0" u="none" strike="noStrike" baseline="0">
              <a:solidFill>
                <a:srgbClr val="000000"/>
              </a:solidFill>
              <a:latin typeface="ＭＳ Ｐゴシック"/>
              <a:ea typeface="+mn-ea"/>
            </a:rPr>
            <a:t>②各分析シートの評価表の表示は自動的に変わらないので注意してください。</a:t>
          </a:r>
        </a:p>
        <a:p>
          <a:pPr algn="l" rtl="0">
            <a:lnSpc>
              <a:spcPct val="100000"/>
            </a:lnSpc>
          </a:pPr>
          <a:r>
            <a:rPr kumimoji="1" lang="ja-JP" altLang="en-US" sz="1800" b="1" i="0" u="none" strike="noStrike" baseline="0">
              <a:solidFill>
                <a:srgbClr val="000000"/>
              </a:solidFill>
              <a:latin typeface="ＭＳ Ｐゴシック"/>
              <a:ea typeface="+mn-ea"/>
            </a:rPr>
            <a:t>（例）経常収支差額比率の基準を</a:t>
          </a:r>
          <a:r>
            <a:rPr kumimoji="1" lang="en-US" altLang="ja-JP" sz="1800" b="1" i="0" u="none" strike="noStrike" baseline="0">
              <a:solidFill>
                <a:srgbClr val="000000"/>
              </a:solidFill>
              <a:latin typeface="ＭＳ Ｐゴシック"/>
              <a:ea typeface="+mn-ea"/>
            </a:rPr>
            <a:t>10</a:t>
          </a:r>
          <a:r>
            <a:rPr kumimoji="1" lang="ja-JP" altLang="en-US" sz="1800" b="1" i="0" u="none" strike="noStrike" baseline="0">
              <a:solidFill>
                <a:srgbClr val="000000"/>
              </a:solidFill>
              <a:latin typeface="ＭＳ Ｐゴシック"/>
              <a:ea typeface="+mn-ea"/>
            </a:rPr>
            <a:t>％から</a:t>
          </a:r>
          <a:r>
            <a:rPr kumimoji="1" lang="en-US" altLang="ja-JP" sz="1800" b="1" i="0" u="none" strike="noStrike" baseline="0">
              <a:solidFill>
                <a:srgbClr val="000000"/>
              </a:solidFill>
              <a:latin typeface="ＭＳ Ｐゴシック"/>
              <a:ea typeface="+mn-ea"/>
            </a:rPr>
            <a:t>5</a:t>
          </a:r>
          <a:r>
            <a:rPr kumimoji="1" lang="ja-JP" altLang="en-US" sz="1800" b="1" i="0" u="none" strike="noStrike" baseline="0">
              <a:solidFill>
                <a:srgbClr val="000000"/>
              </a:solidFill>
              <a:latin typeface="ＭＳ Ｐゴシック"/>
              <a:ea typeface="+mn-ea"/>
            </a:rPr>
            <a:t>％に変更した。→評価は</a:t>
          </a:r>
          <a:r>
            <a:rPr kumimoji="1" lang="en-US" altLang="ja-JP" sz="1800" b="1" i="0" u="none" strike="noStrike" baseline="0">
              <a:solidFill>
                <a:srgbClr val="000000"/>
              </a:solidFill>
              <a:latin typeface="ＭＳ Ｐゴシック"/>
              <a:ea typeface="+mn-ea"/>
            </a:rPr>
            <a:t>5</a:t>
          </a:r>
          <a:r>
            <a:rPr kumimoji="1" lang="ja-JP" altLang="en-US" sz="1800" b="1" i="0" u="none" strike="noStrike" baseline="0">
              <a:solidFill>
                <a:srgbClr val="000000"/>
              </a:solidFill>
              <a:latin typeface="ＭＳ Ｐゴシック"/>
              <a:ea typeface="+mn-ea"/>
            </a:rPr>
            <a:t>％を基準に算出されますが、当該シートの評価表は</a:t>
          </a:r>
          <a:r>
            <a:rPr kumimoji="1" lang="en-US" altLang="ja-JP" sz="1800" b="1" i="0" u="none" strike="noStrike" baseline="0">
              <a:solidFill>
                <a:srgbClr val="000000"/>
              </a:solidFill>
              <a:latin typeface="ＭＳ Ｐゴシック"/>
              <a:ea typeface="+mn-ea"/>
            </a:rPr>
            <a:t>10</a:t>
          </a:r>
          <a:r>
            <a:rPr kumimoji="1" lang="ja-JP" altLang="en-US" sz="1800" b="1" i="0" u="none" strike="noStrike" baseline="0">
              <a:solidFill>
                <a:srgbClr val="000000"/>
              </a:solidFill>
              <a:latin typeface="ＭＳ Ｐゴシック"/>
              <a:ea typeface="+mn-ea"/>
            </a:rPr>
            <a:t>％の表示のままです。「</a:t>
          </a:r>
          <a:r>
            <a:rPr kumimoji="1" lang="en-US" altLang="ja-JP" sz="1800" b="1" i="0" u="none" strike="noStrike" baseline="0">
              <a:solidFill>
                <a:srgbClr val="000000"/>
              </a:solidFill>
              <a:latin typeface="ＭＳ Ｐゴシック"/>
              <a:ea typeface="+mn-ea"/>
            </a:rPr>
            <a:t>2</a:t>
          </a:r>
          <a:r>
            <a:rPr kumimoji="1" lang="ja-JP" altLang="en-US" sz="1800" b="1" i="0" u="none" strike="noStrike" baseline="0">
              <a:solidFill>
                <a:srgbClr val="000000"/>
              </a:solidFill>
              <a:latin typeface="ＭＳ Ｐゴシック"/>
              <a:ea typeface="+mn-ea"/>
            </a:rPr>
            <a:t>年連続</a:t>
          </a:r>
          <a:r>
            <a:rPr kumimoji="1" lang="en-US" altLang="ja-JP" sz="1800" b="1" i="0" u="none" strike="noStrike" baseline="0">
              <a:solidFill>
                <a:srgbClr val="000000"/>
              </a:solidFill>
              <a:latin typeface="ＭＳ Ｐゴシック"/>
              <a:ea typeface="+mn-ea"/>
            </a:rPr>
            <a:t>10%</a:t>
          </a:r>
          <a:r>
            <a:rPr kumimoji="1" lang="ja-JP" altLang="en-US" sz="1800" b="1" i="0" u="none" strike="noStrike" baseline="0">
              <a:solidFill>
                <a:srgbClr val="000000"/>
              </a:solidFill>
              <a:latin typeface="ＭＳ Ｐゴシック"/>
              <a:ea typeface="+mn-ea"/>
            </a:rPr>
            <a:t>以上」は「</a:t>
          </a:r>
          <a:r>
            <a:rPr kumimoji="1" lang="en-US" altLang="ja-JP" sz="1800" b="1" i="0" u="none" strike="noStrike" baseline="0">
              <a:solidFill>
                <a:srgbClr val="000000"/>
              </a:solidFill>
              <a:latin typeface="ＭＳ Ｐゴシック"/>
              <a:ea typeface="+mn-ea"/>
            </a:rPr>
            <a:t>2</a:t>
          </a:r>
          <a:r>
            <a:rPr kumimoji="1" lang="ja-JP" altLang="en-US" sz="1800" b="1" i="0" u="none" strike="noStrike" baseline="0">
              <a:solidFill>
                <a:srgbClr val="000000"/>
              </a:solidFill>
              <a:latin typeface="ＭＳ Ｐゴシック"/>
              <a:ea typeface="+mn-ea"/>
            </a:rPr>
            <a:t>年連続</a:t>
          </a:r>
          <a:r>
            <a:rPr kumimoji="1" lang="en-US" altLang="ja-JP" sz="1800" b="1" i="0" u="none" strike="noStrike" baseline="0">
              <a:solidFill>
                <a:srgbClr val="000000"/>
              </a:solidFill>
              <a:latin typeface="ＭＳ Ｐゴシック"/>
              <a:ea typeface="+mn-ea"/>
            </a:rPr>
            <a:t>5</a:t>
          </a:r>
          <a:r>
            <a:rPr kumimoji="1" lang="ja-JP" altLang="en-US" sz="1800" b="1" i="0" u="none" strike="noStrike" baseline="0">
              <a:solidFill>
                <a:srgbClr val="000000"/>
              </a:solidFill>
              <a:latin typeface="ＭＳ Ｐゴシック"/>
              <a:ea typeface="+mn-ea"/>
            </a:rPr>
            <a:t>％以上」とは表示されません。</a:t>
          </a:r>
        </a:p>
        <a:p>
          <a:pPr algn="l" rtl="0">
            <a:lnSpc>
              <a:spcPct val="100000"/>
            </a:lnSpc>
          </a:pPr>
          <a:endParaRPr kumimoji="1" lang="ja-JP" altLang="en-US" sz="1400" b="0" i="0" u="none" strike="noStrike" baseline="0">
            <a:solidFill>
              <a:srgbClr val="000000"/>
            </a:solidFill>
            <a:latin typeface="ＭＳ Ｐゴシック"/>
            <a:ea typeface="+mn-ea"/>
          </a:endParaRPr>
        </a:p>
        <a:p>
          <a:pPr algn="l" rtl="0">
            <a:lnSpc>
              <a:spcPct val="100000"/>
            </a:lnSpc>
          </a:pPr>
          <a:endParaRPr kumimoji="1" lang="en-US" altLang="ja-JP" sz="1400" b="0" i="0" u="none" strike="noStrike" baseline="0">
            <a:solidFill>
              <a:srgbClr val="000000"/>
            </a:solidFill>
            <a:latin typeface="ＭＳ Ｐゴシック"/>
            <a:ea typeface="ＭＳ Ｐゴシック"/>
          </a:endParaRPr>
        </a:p>
        <a:p>
          <a:pPr algn="l" rtl="0">
            <a:lnSpc>
              <a:spcPct val="100000"/>
            </a:lnSpc>
          </a:pPr>
          <a:endParaRPr kumimoji="1" lang="en-US" altLang="ja-JP" sz="1200" b="0" i="0" u="none" strike="noStrike" baseline="0">
            <a:solidFill>
              <a:srgbClr val="000000"/>
            </a:solidFill>
            <a:latin typeface="ＭＳ Ｐゴシック"/>
            <a:ea typeface="ＭＳ Ｐゴシック"/>
          </a:endParaRPr>
        </a:p>
        <a:p>
          <a:pPr algn="l" rtl="0">
            <a:lnSpc>
              <a:spcPct val="100000"/>
            </a:lnSpc>
          </a:pPr>
          <a:endParaRPr kumimoji="1" lang="en-US" altLang="ja-JP" sz="1000" b="0" i="0" u="none" strike="noStrike" baseline="0">
            <a:solidFill>
              <a:srgbClr val="000000"/>
            </a:solidFill>
            <a:latin typeface="ＭＳ Ｐゴシック"/>
            <a:ea typeface="ＭＳ Ｐゴシック"/>
          </a:endParaRPr>
        </a:p>
        <a:p>
          <a:pPr algn="l" rtl="0">
            <a:lnSpc>
              <a:spcPct val="100000"/>
            </a:lnSpc>
          </a:pPr>
          <a:endParaRPr kumimoji="1" lang="en-US" altLang="ja-JP" sz="1000" b="0" i="0" u="none" strike="noStrike" baseline="0">
            <a:solidFill>
              <a:srgbClr val="000000"/>
            </a:solidFill>
            <a:latin typeface="ＭＳ Ｐゴシック"/>
            <a:ea typeface="ＭＳ Ｐゴシック"/>
          </a:endParaRPr>
        </a:p>
        <a:p>
          <a:pPr algn="l" rtl="0">
            <a:lnSpc>
              <a:spcPct val="100000"/>
            </a:lnSpc>
          </a:pPr>
          <a:endParaRPr kumimoji="1" lang="en-US" altLang="ja-JP" sz="1000" b="0" i="0" u="none" strike="noStrike" baseline="0">
            <a:solidFill>
              <a:srgbClr val="000000"/>
            </a:solidFill>
            <a:latin typeface="ＭＳ Ｐゴシック"/>
            <a:ea typeface="ＭＳ Ｐゴシック"/>
          </a:endParaRPr>
        </a:p>
        <a:p>
          <a:pPr algn="l" rtl="0">
            <a:lnSpc>
              <a:spcPct val="100000"/>
            </a:lnSpc>
          </a:pPr>
          <a:endParaRPr kumimoji="1" lang="en-US" altLang="ja-JP" sz="1000" b="0" i="0" u="none" strike="noStrike" baseline="0">
            <a:solidFill>
              <a:srgbClr val="000000"/>
            </a:solidFill>
            <a:latin typeface="ＭＳ Ｐゴシック"/>
            <a:ea typeface="ＭＳ Ｐゴシック"/>
          </a:endParaRPr>
        </a:p>
        <a:p>
          <a:pPr algn="l" rtl="0">
            <a:lnSpc>
              <a:spcPct val="100000"/>
            </a:lnSpc>
          </a:pPr>
          <a:endParaRPr kumimoji="1"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676275</xdr:colOff>
      <xdr:row>0</xdr:row>
      <xdr:rowOff>114300</xdr:rowOff>
    </xdr:from>
    <xdr:to>
      <xdr:col>18</xdr:col>
      <xdr:colOff>485775</xdr:colOff>
      <xdr:row>7</xdr:row>
      <xdr:rowOff>39831</xdr:rowOff>
    </xdr:to>
    <xdr:sp macro="" textlink="">
      <xdr:nvSpPr>
        <xdr:cNvPr id="2" name="AutoShape 4">
          <a:extLst>
            <a:ext uri="{FF2B5EF4-FFF2-40B4-BE49-F238E27FC236}">
              <a16:creationId xmlns:a16="http://schemas.microsoft.com/office/drawing/2014/main" id="{00000000-0008-0000-0600-000002000000}"/>
            </a:ext>
          </a:extLst>
        </xdr:cNvPr>
        <xdr:cNvSpPr>
          <a:spLocks noChangeArrowheads="1"/>
        </xdr:cNvSpPr>
      </xdr:nvSpPr>
      <xdr:spPr bwMode="auto">
        <a:xfrm flipH="1">
          <a:off x="676275" y="114300"/>
          <a:ext cx="12153900" cy="1125681"/>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90000" tIns="46800" rIns="90000" bIns="46800" anchor="ctr" anchorCtr="0" upright="1"/>
        <a:lstStyle/>
        <a:p>
          <a:pPr algn="ctr" rtl="0">
            <a:lnSpc>
              <a:spcPts val="2800"/>
            </a:lnSpc>
            <a:defRPr sz="1000"/>
          </a:pPr>
          <a:r>
            <a:rPr lang="ja-JP" altLang="en-US" sz="2600" b="0" i="0" u="none" strike="noStrike" baseline="0">
              <a:solidFill>
                <a:srgbClr val="000000"/>
              </a:solidFill>
              <a:latin typeface="ＭＳ Ｐゴシック"/>
              <a:ea typeface="ＭＳ Ｐゴシック"/>
            </a:rPr>
            <a:t> </a:t>
          </a:r>
          <a:r>
            <a:rPr lang="ja-JP" altLang="en-US" sz="2200" b="0" i="0" u="none" strike="noStrike" baseline="0">
              <a:solidFill>
                <a:srgbClr val="000000"/>
              </a:solidFill>
              <a:latin typeface="ＭＳ Ｐゴシック"/>
              <a:ea typeface="ＭＳ Ｐゴシック"/>
            </a:rPr>
            <a:t>自 己 診 断 チ ェ ッ ク リ ス ト</a:t>
          </a:r>
          <a:r>
            <a:rPr lang="ja-JP" altLang="en-US" sz="2000" b="0" i="0" u="none" strike="noStrike" baseline="0">
              <a:solidFill>
                <a:srgbClr val="000000"/>
              </a:solidFill>
              <a:latin typeface="ＭＳ Ｐゴシック"/>
              <a:ea typeface="ＭＳ Ｐゴシック"/>
            </a:rPr>
            <a:t>（高等学校編） </a:t>
          </a:r>
          <a:r>
            <a:rPr lang="en-US" altLang="ja-JP" sz="2000" b="0" i="0" u="none" strike="noStrike" baseline="0">
              <a:solidFill>
                <a:sysClr val="windowText" lastClr="000000"/>
              </a:solidFill>
              <a:latin typeface="ＭＳ Ｐゴシック"/>
              <a:ea typeface="ＭＳ Ｐゴシック"/>
            </a:rPr>
            <a:t>2025</a:t>
          </a:r>
          <a:r>
            <a:rPr lang="ja-JP" altLang="en-US" sz="2000" b="0" i="0" u="none" strike="noStrike" baseline="0">
              <a:solidFill>
                <a:srgbClr val="000000"/>
              </a:solidFill>
              <a:latin typeface="ＭＳ Ｐゴシック"/>
              <a:ea typeface="ＭＳ Ｐゴシック"/>
            </a:rPr>
            <a:t>年度版</a:t>
          </a:r>
          <a:endParaRPr lang="ja-JP" altLang="en-US" sz="2000" b="0" i="0" u="none" strike="noStrike" baseline="0">
            <a:solidFill>
              <a:sysClr val="windowText" lastClr="000000"/>
            </a:solidFill>
            <a:latin typeface="ＭＳ Ｐゴシック"/>
            <a:ea typeface="ＭＳ Ｐゴシック"/>
          </a:endParaRPr>
        </a:p>
      </xdr:txBody>
    </xdr:sp>
    <xdr:clientData/>
  </xdr:twoCellAnchor>
  <xdr:twoCellAnchor>
    <xdr:from>
      <xdr:col>1</xdr:col>
      <xdr:colOff>1</xdr:colOff>
      <xdr:row>7</xdr:row>
      <xdr:rowOff>142872</xdr:rowOff>
    </xdr:from>
    <xdr:to>
      <xdr:col>18</xdr:col>
      <xdr:colOff>657225</xdr:colOff>
      <xdr:row>54</xdr:row>
      <xdr:rowOff>76200</xdr:rowOff>
    </xdr:to>
    <xdr:sp macro="" textlink="">
      <xdr:nvSpPr>
        <xdr:cNvPr id="3" name="Rectangle 5">
          <a:extLst>
            <a:ext uri="{FF2B5EF4-FFF2-40B4-BE49-F238E27FC236}">
              <a16:creationId xmlns:a16="http://schemas.microsoft.com/office/drawing/2014/main" id="{00000000-0008-0000-0600-000003000000}"/>
            </a:ext>
          </a:extLst>
        </xdr:cNvPr>
        <xdr:cNvSpPr>
          <a:spLocks noChangeArrowheads="1"/>
        </xdr:cNvSpPr>
      </xdr:nvSpPr>
      <xdr:spPr bwMode="auto">
        <a:xfrm>
          <a:off x="685801" y="1343022"/>
          <a:ext cx="12315824" cy="799147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400"/>
            </a:lnSpc>
            <a:defRPr sz="1000"/>
          </a:pPr>
          <a:r>
            <a:rPr lang="ja-JP" altLang="en-US" sz="1400" b="0" i="0" u="none" strike="noStrike" baseline="0">
              <a:solidFill>
                <a:srgbClr val="000000"/>
              </a:solidFill>
              <a:latin typeface="ＭＳ Ｐゴシック"/>
              <a:ea typeface="ＭＳ Ｐゴシック"/>
            </a:rPr>
            <a:t>　　　</a:t>
          </a:r>
          <a:endParaRPr lang="en-US" altLang="ja-JP" sz="1400" b="0" i="0" u="none" strike="noStrike" baseline="0">
            <a:solidFill>
              <a:srgbClr val="000000"/>
            </a:solidFill>
            <a:latin typeface="ＭＳ Ｐゴシック"/>
            <a:ea typeface="ＭＳ Ｐゴシック"/>
          </a:endParaRPr>
        </a:p>
        <a:p>
          <a:pPr algn="l" rtl="0">
            <a:lnSpc>
              <a:spcPts val="1400"/>
            </a:lnSpc>
            <a:defRPr sz="1000"/>
          </a:pPr>
          <a:r>
            <a:rPr lang="ja-JP" altLang="ja-JP" sz="1400" b="0" i="0" baseline="0">
              <a:effectLst/>
              <a:latin typeface="+mn-lt"/>
              <a:ea typeface="+mn-ea"/>
              <a:cs typeface="+mn-cs"/>
            </a:rPr>
            <a:t>　　　</a:t>
          </a:r>
          <a:r>
            <a:rPr lang="ja-JP" altLang="en-US" sz="1400" b="0" i="0" u="none" strike="noStrike" baseline="0">
              <a:solidFill>
                <a:srgbClr val="000000"/>
              </a:solidFill>
              <a:latin typeface="ＭＳ Ｐゴシック"/>
              <a:ea typeface="ＭＳ Ｐゴシック"/>
            </a:rPr>
            <a:t>① この「自己診断チェックリスト」は、学校法人が自らの経営状態の問題点を発見し、取り組むべき課題を早期に認識するために作成するチェック</a:t>
          </a:r>
          <a:endParaRPr lang="en-US" altLang="ja-JP" sz="1400" b="0" i="0" u="none" strike="noStrike" baseline="0">
            <a:solidFill>
              <a:srgbClr val="000000"/>
            </a:solidFill>
            <a:latin typeface="ＭＳ Ｐゴシック"/>
            <a:ea typeface="ＭＳ Ｐゴシック"/>
          </a:endParaRPr>
        </a:p>
        <a:p>
          <a:pPr algn="l" rtl="0">
            <a:lnSpc>
              <a:spcPts val="1400"/>
            </a:lnSpc>
            <a:defRPr sz="1000"/>
          </a:pPr>
          <a:r>
            <a:rPr lang="ja-JP" altLang="en-US" sz="1400" b="0" i="0" u="none" strike="noStrike" baseline="0">
              <a:solidFill>
                <a:srgbClr val="000000"/>
              </a:solidFill>
              <a:latin typeface="ＭＳ Ｐゴシック"/>
              <a:ea typeface="ＭＳ Ｐゴシック"/>
            </a:rPr>
            <a:t>　　　　　リストです。</a:t>
          </a:r>
          <a:r>
            <a:rPr lang="ja-JP" altLang="en-US" sz="1400" b="0" i="0" u="none" strike="noStrike" baseline="0">
              <a:solidFill>
                <a:srgbClr val="000000"/>
              </a:solidFill>
              <a:latin typeface="ＭＳ Ｐゴシック"/>
              <a:ea typeface="+mn-ea"/>
            </a:rPr>
            <a:t>ただし、ここで挙げている項目と内容は１つの参考例であり、各学校法人がこれを基礎に適宜、修正追加するなど、更に実態にあった</a:t>
          </a:r>
          <a:endParaRPr lang="en-US" altLang="ja-JP" sz="1400" b="0" i="0" u="none" strike="noStrike" baseline="0">
            <a:solidFill>
              <a:srgbClr val="000000"/>
            </a:solidFill>
            <a:latin typeface="ＭＳ Ｐゴシック"/>
            <a:ea typeface="+mn-ea"/>
          </a:endParaRPr>
        </a:p>
        <a:p>
          <a:pPr algn="l" rtl="0">
            <a:lnSpc>
              <a:spcPts val="1400"/>
            </a:lnSpc>
            <a:defRPr sz="1000"/>
          </a:pPr>
          <a:r>
            <a:rPr lang="ja-JP" altLang="en-US" sz="1400" b="0" i="0" u="none" strike="noStrike" baseline="0">
              <a:solidFill>
                <a:srgbClr val="000000"/>
              </a:solidFill>
              <a:latin typeface="ＭＳ Ｐゴシック"/>
              <a:ea typeface="+mn-ea"/>
            </a:rPr>
            <a:t>　　　　　分析を行うことが望まれます。</a:t>
          </a:r>
        </a:p>
        <a:p>
          <a:pPr algn="l" rtl="0">
            <a:lnSpc>
              <a:spcPts val="1400"/>
            </a:lnSpc>
            <a:defRPr sz="1000"/>
          </a:pPr>
          <a:endParaRPr lang="ja-JP" altLang="en-US" sz="1400" b="0" i="0" u="none" strike="noStrike" baseline="0">
            <a:solidFill>
              <a:srgbClr val="000000"/>
            </a:solidFill>
            <a:latin typeface="ＭＳ Ｐゴシック"/>
            <a:ea typeface="ＭＳ Ｐゴシック"/>
          </a:endParaRPr>
        </a:p>
        <a:p>
          <a:pPr algn="l" rtl="0">
            <a:lnSpc>
              <a:spcPts val="1400"/>
            </a:lnSpc>
            <a:defRPr sz="1000"/>
          </a:pPr>
          <a:r>
            <a:rPr lang="ja-JP" altLang="en-US" sz="1400" b="0" i="0" u="none" strike="noStrike" baseline="0">
              <a:solidFill>
                <a:srgbClr val="000000"/>
              </a:solidFill>
              <a:latin typeface="ＭＳ Ｐゴシック"/>
              <a:ea typeface="ＭＳ Ｐゴシック"/>
            </a:rPr>
            <a:t>　　　② 「自己診断チェックリスト」は以下の２種類で構成されます。</a:t>
          </a:r>
        </a:p>
        <a:p>
          <a:pPr algn="l" rtl="0">
            <a:lnSpc>
              <a:spcPts val="1400"/>
            </a:lnSpc>
            <a:defRPr sz="1000"/>
          </a:pPr>
          <a:endParaRPr lang="ja-JP" altLang="en-US" sz="1400" b="0" i="0" u="none" strike="noStrike" baseline="0">
            <a:solidFill>
              <a:srgbClr val="000000"/>
            </a:solidFill>
            <a:latin typeface="ＭＳ Ｐゴシック"/>
            <a:ea typeface="ＭＳ Ｐゴシック"/>
          </a:endParaRPr>
        </a:p>
        <a:p>
          <a:pPr algn="l" rtl="0">
            <a:lnSpc>
              <a:spcPts val="1400"/>
            </a:lnSpc>
            <a:defRPr sz="1000"/>
          </a:pPr>
          <a:r>
            <a:rPr lang="ja-JP" altLang="en-US" sz="1400" b="0" i="0" u="none" strike="noStrike" baseline="0">
              <a:solidFill>
                <a:srgbClr val="000000"/>
              </a:solidFill>
              <a:latin typeface="ＭＳ Ｐゴシック"/>
              <a:ea typeface="ＭＳ Ｐゴシック"/>
            </a:rPr>
            <a:t>　　　</a:t>
          </a:r>
          <a:r>
            <a:rPr lang="ja-JP" altLang="en-US" sz="1600" b="0" i="0" u="none" strike="noStrike" baseline="0">
              <a:solidFill>
                <a:srgbClr val="000000"/>
              </a:solidFill>
              <a:latin typeface="ＭＳ Ｐゴシック"/>
              <a:ea typeface="ＭＳ Ｐゴシック"/>
            </a:rPr>
            <a:t>　</a:t>
          </a:r>
          <a:r>
            <a:rPr lang="ja-JP" altLang="en-US" sz="1600" b="1" i="0" u="sng" strike="noStrike" baseline="0">
              <a:solidFill>
                <a:srgbClr val="000000"/>
              </a:solidFill>
              <a:latin typeface="ＭＳ Ｐゴシック"/>
              <a:ea typeface="ＭＳ Ｐゴシック"/>
            </a:rPr>
            <a:t>　「１．財務比率等に関するチェックリスト」</a:t>
          </a:r>
          <a:endParaRPr lang="en-US" altLang="ja-JP" sz="1600" b="1" i="0" u="sng" strike="noStrike" baseline="0">
            <a:solidFill>
              <a:srgbClr val="000000"/>
            </a:solidFill>
            <a:latin typeface="ＭＳ Ｐゴシック"/>
            <a:ea typeface="ＭＳ Ｐゴシック"/>
          </a:endParaRPr>
        </a:p>
        <a:p>
          <a:pPr algn="l" rtl="0">
            <a:lnSpc>
              <a:spcPts val="1400"/>
            </a:lnSpc>
            <a:defRPr sz="1000"/>
          </a:pPr>
          <a:r>
            <a:rPr lang="ja-JP" altLang="en-US" sz="1400" b="0" i="0" u="none" strike="noStrike" baseline="0">
              <a:solidFill>
                <a:srgbClr val="000000"/>
              </a:solidFill>
              <a:latin typeface="ＭＳ Ｐゴシック"/>
              <a:ea typeface="ＭＳ Ｐゴシック"/>
            </a:rPr>
            <a:t>　　　　　財務比率等の数値データによる</a:t>
          </a:r>
          <a:r>
            <a:rPr lang="ja-JP" altLang="en-US" sz="1400" b="0" i="0" u="sng" strike="noStrike" baseline="0">
              <a:solidFill>
                <a:srgbClr val="000000"/>
              </a:solidFill>
              <a:latin typeface="ＭＳ Ｐゴシック"/>
              <a:ea typeface="ＭＳ Ｐゴシック"/>
            </a:rPr>
            <a:t>定量的な判断</a:t>
          </a:r>
          <a:r>
            <a:rPr lang="ja-JP" altLang="en-US" sz="1400" b="0" i="0" u="none" strike="noStrike" baseline="0">
              <a:solidFill>
                <a:srgbClr val="000000"/>
              </a:solidFill>
              <a:latin typeface="ＭＳ Ｐゴシック"/>
              <a:ea typeface="ＭＳ Ｐゴシック"/>
            </a:rPr>
            <a:t>を行うためのもの</a:t>
          </a:r>
          <a:endParaRPr lang="en-US" altLang="ja-JP" sz="1400" b="0" i="0" u="none" strike="noStrike" baseline="0">
            <a:solidFill>
              <a:srgbClr val="000000"/>
            </a:solidFill>
            <a:latin typeface="ＭＳ Ｐゴシック"/>
            <a:ea typeface="ＭＳ Ｐゴシック"/>
          </a:endParaRPr>
        </a:p>
        <a:p>
          <a:pPr algn="l" rtl="0">
            <a:lnSpc>
              <a:spcPts val="1400"/>
            </a:lnSpc>
            <a:defRPr sz="1000"/>
          </a:pPr>
          <a:endParaRPr lang="en-US" altLang="ja-JP" sz="1400" b="0" i="0" u="none" strike="noStrike" baseline="0">
            <a:solidFill>
              <a:sysClr val="windowText" lastClr="000000"/>
            </a:solidFill>
            <a:latin typeface="ＭＳ Ｐゴシック"/>
            <a:ea typeface="ＭＳ Ｐゴシック"/>
          </a:endParaRPr>
        </a:p>
        <a:p>
          <a:pPr algn="l" rtl="0">
            <a:lnSpc>
              <a:spcPts val="1400"/>
            </a:lnSpc>
            <a:defRPr sz="1000"/>
          </a:pPr>
          <a:r>
            <a:rPr lang="ja-JP" altLang="en-US" sz="1400" b="0" i="0" u="none" strike="noStrike" baseline="0">
              <a:solidFill>
                <a:sysClr val="windowText" lastClr="000000"/>
              </a:solidFill>
              <a:latin typeface="ＭＳ Ｐゴシック"/>
              <a:ea typeface="+mn-ea"/>
            </a:rPr>
            <a:t>　　　　　</a:t>
          </a: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1</a:t>
          </a:r>
          <a:r>
            <a:rPr lang="ja-JP" altLang="en-US" sz="1400" b="0" i="0" u="none" strike="noStrike" baseline="0">
              <a:solidFill>
                <a:sysClr val="windowText" lastClr="000000"/>
              </a:solidFill>
              <a:latin typeface="+mn-ea"/>
              <a:ea typeface="+mn-ea"/>
            </a:rPr>
            <a:t>）収支状況を「</a:t>
          </a:r>
          <a:r>
            <a:rPr lang="en-US" altLang="ja-JP" sz="1400" b="0" i="0" u="none" strike="noStrike" baseline="0">
              <a:solidFill>
                <a:sysClr val="windowText" lastClr="000000"/>
              </a:solidFill>
              <a:latin typeface="+mn-ea"/>
              <a:ea typeface="+mn-ea"/>
            </a:rPr>
            <a:t>Ⅰ</a:t>
          </a:r>
          <a:r>
            <a:rPr lang="ja-JP" altLang="en-US" sz="1400" b="0" i="0" u="none" strike="noStrike" baseline="0">
              <a:solidFill>
                <a:sysClr val="windowText" lastClr="000000"/>
              </a:solidFill>
              <a:latin typeface="+mn-ea"/>
              <a:ea typeface="+mn-ea"/>
            </a:rPr>
            <a:t>事業活動収支状況（法人全体）」と「</a:t>
          </a:r>
          <a:r>
            <a:rPr lang="en-US" altLang="ja-JP" sz="1400" b="0" i="0" u="none" strike="noStrike" baseline="0">
              <a:solidFill>
                <a:sysClr val="windowText" lastClr="000000"/>
              </a:solidFill>
              <a:latin typeface="+mn-ea"/>
              <a:ea typeface="+mn-ea"/>
            </a:rPr>
            <a:t>Ⅱ</a:t>
          </a:r>
          <a:r>
            <a:rPr lang="ja-JP" altLang="en-US" sz="1400" b="0" i="0" u="none" strike="noStrike" baseline="0">
              <a:solidFill>
                <a:sysClr val="windowText" lastClr="000000"/>
              </a:solidFill>
              <a:latin typeface="+mn-ea"/>
              <a:ea typeface="+mn-ea"/>
            </a:rPr>
            <a:t>資金収支状況」でチェックします。</a:t>
          </a:r>
          <a:endParaRPr lang="en-US" altLang="ja-JP" sz="1400" b="0" i="0" u="none" strike="noStrike" baseline="0">
            <a:solidFill>
              <a:sysClr val="windowText" lastClr="000000"/>
            </a:solidFill>
            <a:latin typeface="+mn-ea"/>
            <a:ea typeface="+mn-ea"/>
          </a:endParaRPr>
        </a:p>
        <a:p>
          <a:pPr algn="l" rtl="0">
            <a:lnSpc>
              <a:spcPts val="1400"/>
            </a:lnSpc>
            <a:defRPr sz="1000"/>
          </a:pPr>
          <a:r>
            <a:rPr lang="ja-JP" altLang="en-US" sz="1400" b="0" i="0" u="none" strike="noStrike" baseline="0">
              <a:solidFill>
                <a:sysClr val="windowText" lastClr="000000"/>
              </a:solidFill>
              <a:latin typeface="+mn-ea"/>
              <a:ea typeface="+mn-ea"/>
            </a:rPr>
            <a:t>　　　　　　　  収支が赤字であれば、過去の運用資産の蓄えが十分かを「</a:t>
          </a:r>
          <a:r>
            <a:rPr lang="en-US" altLang="ja-JP" sz="1400" b="0" i="0" u="none" strike="noStrike" baseline="0">
              <a:solidFill>
                <a:sysClr val="windowText" lastClr="000000"/>
              </a:solidFill>
              <a:latin typeface="+mn-ea"/>
              <a:ea typeface="+mn-ea"/>
            </a:rPr>
            <a:t>Ⅲ</a:t>
          </a:r>
          <a:r>
            <a:rPr lang="ja-JP" altLang="en-US" sz="1400" b="0" i="0" u="none" strike="noStrike" baseline="0">
              <a:solidFill>
                <a:sysClr val="windowText" lastClr="000000"/>
              </a:solidFill>
              <a:latin typeface="+mn-ea"/>
              <a:ea typeface="+mn-ea"/>
            </a:rPr>
            <a:t>運用資産の状況」でチェックし、収支が黒字であれば、外部負債が返済可</a:t>
          </a:r>
          <a:endParaRPr lang="en-US" altLang="ja-JP" sz="1400" b="0" i="0" u="none" strike="noStrike" baseline="0">
            <a:solidFill>
              <a:sysClr val="windowText" lastClr="000000"/>
            </a:solidFill>
            <a:latin typeface="+mn-ea"/>
            <a:ea typeface="+mn-ea"/>
          </a:endParaRPr>
        </a:p>
        <a:p>
          <a:pPr algn="l" rtl="0">
            <a:lnSpc>
              <a:spcPts val="1400"/>
            </a:lnSpc>
            <a:defRPr sz="1000"/>
          </a:pPr>
          <a:r>
            <a:rPr lang="en-US" altLang="ja-JP" sz="1400" b="0" i="0" u="none" strike="noStrike" baseline="0">
              <a:solidFill>
                <a:sysClr val="windowText" lastClr="000000"/>
              </a:solidFill>
              <a:latin typeface="+mn-ea"/>
              <a:ea typeface="+mn-ea"/>
            </a:rPr>
            <a:t>                 </a:t>
          </a:r>
          <a:r>
            <a:rPr lang="ja-JP" altLang="en-US" sz="1400" b="0" i="0" u="none" strike="noStrike" baseline="0">
              <a:solidFill>
                <a:sysClr val="windowText" lastClr="000000"/>
              </a:solidFill>
              <a:latin typeface="+mn-ea"/>
              <a:ea typeface="+mn-ea"/>
            </a:rPr>
            <a:t>能な程度かを「</a:t>
          </a:r>
          <a:r>
            <a:rPr lang="en-US" altLang="ja-JP" sz="1400" b="0" i="0" u="none" strike="noStrike" baseline="0">
              <a:solidFill>
                <a:sysClr val="windowText" lastClr="000000"/>
              </a:solidFill>
              <a:latin typeface="+mn-ea"/>
              <a:ea typeface="+mn-ea"/>
            </a:rPr>
            <a:t>Ⅳ</a:t>
          </a:r>
          <a:r>
            <a:rPr lang="ja-JP" altLang="en-US" sz="1400" b="0" i="0" u="none" strike="noStrike" baseline="0">
              <a:solidFill>
                <a:sysClr val="windowText" lastClr="000000"/>
              </a:solidFill>
              <a:latin typeface="+mn-ea"/>
              <a:ea typeface="+mn-ea"/>
            </a:rPr>
            <a:t>外部負債状況」でチェックします。以上により、学校法人の経営状態を認識することを目的としています。</a:t>
          </a:r>
          <a:endParaRPr lang="en-US" altLang="ja-JP" sz="1400" b="0" i="0" u="none" strike="noStrike" baseline="0">
            <a:solidFill>
              <a:sysClr val="windowText" lastClr="000000"/>
            </a:solidFill>
            <a:latin typeface="+mn-ea"/>
            <a:ea typeface="+mn-ea"/>
          </a:endParaRPr>
        </a:p>
        <a:p>
          <a:pPr algn="l" rtl="0">
            <a:lnSpc>
              <a:spcPts val="1400"/>
            </a:lnSpc>
            <a:defRPr sz="1000"/>
          </a:pPr>
          <a:r>
            <a:rPr lang="ja-JP" altLang="en-US" sz="1400" b="0" i="0" u="none" strike="noStrike" baseline="0">
              <a:solidFill>
                <a:sysClr val="windowText" lastClr="000000"/>
              </a:solidFill>
              <a:latin typeface="+mn-ea"/>
              <a:ea typeface="+mn-ea"/>
            </a:rPr>
            <a:t>　　　　　      なお、「</a:t>
          </a:r>
          <a:r>
            <a:rPr lang="en-US" altLang="ja-JP" sz="1400" b="0" i="0" u="none" strike="noStrike" baseline="0">
              <a:solidFill>
                <a:sysClr val="windowText" lastClr="000000"/>
              </a:solidFill>
              <a:latin typeface="+mn-ea"/>
              <a:ea typeface="+mn-ea"/>
            </a:rPr>
            <a:t>Ⅴ</a:t>
          </a:r>
          <a:r>
            <a:rPr lang="ja-JP" altLang="en-US" sz="1400" b="0" i="0" u="none" strike="noStrike" baseline="0">
              <a:solidFill>
                <a:sysClr val="windowText" lastClr="000000"/>
              </a:solidFill>
              <a:latin typeface="+mn-ea"/>
              <a:ea typeface="+mn-ea"/>
            </a:rPr>
            <a:t>事業活動収支状況（学校単位）」、「</a:t>
          </a:r>
          <a:r>
            <a:rPr lang="en-US" altLang="ja-JP" sz="1400" b="0" i="0" u="none" strike="noStrike" baseline="0">
              <a:solidFill>
                <a:sysClr val="windowText" lastClr="000000"/>
              </a:solidFill>
              <a:latin typeface="+mn-ea"/>
              <a:ea typeface="+mn-ea"/>
            </a:rPr>
            <a:t>Ⅵ</a:t>
          </a:r>
          <a:r>
            <a:rPr lang="ja-JP" altLang="en-US" sz="1400" b="0" i="0" u="none" strike="noStrike" baseline="0">
              <a:solidFill>
                <a:sysClr val="windowText" lastClr="000000"/>
              </a:solidFill>
              <a:latin typeface="+mn-ea"/>
              <a:ea typeface="+mn-ea"/>
            </a:rPr>
            <a:t>学生数関係」、「</a:t>
          </a:r>
          <a:r>
            <a:rPr lang="en-US" altLang="ja-JP" sz="1400" b="0" i="0" u="none" strike="noStrike" baseline="0">
              <a:solidFill>
                <a:sysClr val="windowText" lastClr="000000"/>
              </a:solidFill>
              <a:latin typeface="+mn-ea"/>
              <a:ea typeface="+mn-ea"/>
            </a:rPr>
            <a:t>Ⅶ</a:t>
          </a:r>
          <a:r>
            <a:rPr lang="ja-JP" altLang="en-US" sz="1400" b="0" i="0" u="none" strike="noStrike" baseline="0">
              <a:solidFill>
                <a:sysClr val="windowText" lastClr="000000"/>
              </a:solidFill>
              <a:latin typeface="+mn-ea"/>
              <a:ea typeface="+mn-ea"/>
            </a:rPr>
            <a:t>教職員関係」、「</a:t>
          </a:r>
          <a:r>
            <a:rPr lang="en-US" altLang="ja-JP" sz="1400" b="0" i="0" u="none" strike="noStrike" baseline="0">
              <a:solidFill>
                <a:sysClr val="windowText" lastClr="000000"/>
              </a:solidFill>
              <a:latin typeface="+mn-ea"/>
              <a:ea typeface="+mn-ea"/>
            </a:rPr>
            <a:t>Ⅷ</a:t>
          </a:r>
          <a:r>
            <a:rPr lang="ja-JP" altLang="en-US" sz="1400" b="0" i="0" u="none" strike="noStrike" baseline="0">
              <a:solidFill>
                <a:sysClr val="windowText" lastClr="000000"/>
              </a:solidFill>
              <a:latin typeface="+mn-ea"/>
              <a:ea typeface="+mn-ea"/>
            </a:rPr>
            <a:t>経費関係」では、収支を構成する要因を学校単位で</a:t>
          </a:r>
          <a:endParaRPr lang="en-US" altLang="ja-JP" sz="1400" b="0" i="0" u="none" strike="noStrike" baseline="0">
            <a:solidFill>
              <a:sysClr val="windowText" lastClr="000000"/>
            </a:solidFill>
            <a:latin typeface="+mn-ea"/>
            <a:ea typeface="+mn-ea"/>
          </a:endParaRPr>
        </a:p>
        <a:p>
          <a:pPr algn="l" rtl="0">
            <a:lnSpc>
              <a:spcPts val="1400"/>
            </a:lnSpc>
            <a:defRPr sz="1000"/>
          </a:pPr>
          <a:r>
            <a:rPr lang="ja-JP" altLang="en-US" sz="1400" b="0" i="0" u="none" strike="noStrike" baseline="0">
              <a:solidFill>
                <a:sysClr val="windowText" lastClr="000000"/>
              </a:solidFill>
              <a:latin typeface="+mn-ea"/>
              <a:ea typeface="+mn-ea"/>
            </a:rPr>
            <a:t>　　　　　　　 分析することにより、収支を悪化させている原因等の把握と改善すべき点を明らかにすることを目的としています。</a:t>
          </a:r>
          <a:endParaRPr lang="en-US" altLang="ja-JP" sz="1400" b="0" i="0" u="none" strike="noStrike" baseline="0">
            <a:solidFill>
              <a:sysClr val="windowText" lastClr="000000"/>
            </a:solidFill>
            <a:latin typeface="+mn-ea"/>
            <a:ea typeface="+mn-ea"/>
          </a:endParaRPr>
        </a:p>
        <a:p>
          <a:pPr algn="l" rtl="0">
            <a:lnSpc>
              <a:spcPts val="1400"/>
            </a:lnSpc>
            <a:defRPr sz="1000"/>
          </a:pPr>
          <a:endParaRPr lang="en-US" altLang="ja-JP" sz="1400" b="0" i="0" u="none" strike="noStrike" baseline="0">
            <a:solidFill>
              <a:sysClr val="windowText" lastClr="000000"/>
            </a:solidFill>
            <a:latin typeface="+mn-ea"/>
            <a:ea typeface="+mn-ea"/>
          </a:endParaRPr>
        </a:p>
        <a:p>
          <a:pPr rtl="0"/>
          <a:r>
            <a:rPr lang="ja-JP" altLang="en-US" sz="1400" b="0" i="0" u="none" strike="noStrike" baseline="0">
              <a:solidFill>
                <a:sysClr val="windowText" lastClr="000000"/>
              </a:solidFill>
              <a:latin typeface="+mn-ea"/>
              <a:ea typeface="+mn-ea"/>
            </a:rPr>
            <a:t>　　　　　</a:t>
          </a:r>
          <a:r>
            <a:rPr lang="ja-JP" altLang="ja-JP" sz="1400" b="0" i="0" baseline="0">
              <a:solidFill>
                <a:sysClr val="windowText" lastClr="000000"/>
              </a:solidFill>
              <a:effectLst/>
              <a:latin typeface="+mn-ea"/>
              <a:ea typeface="+mn-ea"/>
              <a:cs typeface="+mn-cs"/>
            </a:rPr>
            <a:t>（</a:t>
          </a:r>
          <a:r>
            <a:rPr lang="en-US" altLang="ja-JP" sz="1400" b="0" i="0" baseline="0">
              <a:solidFill>
                <a:sysClr val="windowText" lastClr="000000"/>
              </a:solidFill>
              <a:effectLst/>
              <a:latin typeface="+mn-ea"/>
              <a:ea typeface="+mn-ea"/>
              <a:cs typeface="+mn-cs"/>
            </a:rPr>
            <a:t>2</a:t>
          </a:r>
          <a:r>
            <a:rPr lang="ja-JP" altLang="ja-JP" sz="1400" b="0" i="0" baseline="0">
              <a:solidFill>
                <a:sysClr val="windowText" lastClr="000000"/>
              </a:solidFill>
              <a:effectLst/>
              <a:latin typeface="+mn-ea"/>
              <a:ea typeface="+mn-ea"/>
              <a:cs typeface="+mn-cs"/>
            </a:rPr>
            <a:t>）各比率ごとに、</a:t>
          </a:r>
          <a:r>
            <a:rPr lang="ja-JP" altLang="en-US" sz="1400" b="0" i="0" baseline="0">
              <a:solidFill>
                <a:sysClr val="windowText" lastClr="000000"/>
              </a:solidFill>
              <a:effectLst/>
              <a:latin typeface="+mn-ea"/>
              <a:ea typeface="+mn-ea"/>
              <a:cs typeface="+mn-cs"/>
            </a:rPr>
            <a:t>「絶対評価」、</a:t>
          </a:r>
          <a:r>
            <a:rPr lang="ja-JP" altLang="ja-JP" sz="1400" b="0" i="0" baseline="0">
              <a:solidFill>
                <a:sysClr val="windowText" lastClr="000000"/>
              </a:solidFill>
              <a:effectLst/>
              <a:latin typeface="+mn-ea"/>
              <a:ea typeface="+mn-ea"/>
              <a:cs typeface="+mn-cs"/>
            </a:rPr>
            <a:t>「趨勢評価」、「相対評価」の３つの観点から評価を行います。</a:t>
          </a:r>
          <a:endParaRPr lang="en-US" altLang="ja-JP" sz="1400" b="0" i="0" baseline="0">
            <a:solidFill>
              <a:sysClr val="windowText" lastClr="000000"/>
            </a:solidFill>
            <a:effectLst/>
            <a:latin typeface="+mn-ea"/>
            <a:ea typeface="+mn-ea"/>
            <a:cs typeface="+mn-cs"/>
          </a:endParaRPr>
        </a:p>
        <a:p>
          <a:pPr rtl="0"/>
          <a:r>
            <a:rPr lang="ja-JP" altLang="en-US" sz="1400" b="0" i="0" baseline="0">
              <a:solidFill>
                <a:sysClr val="windowText" lastClr="000000"/>
              </a:solidFill>
              <a:effectLst/>
              <a:latin typeface="+mn-ea"/>
              <a:ea typeface="+mn-ea"/>
              <a:cs typeface="+mn-cs"/>
            </a:rPr>
            <a:t>　　　　　　　　</a:t>
          </a:r>
          <a:r>
            <a:rPr lang="en-US" altLang="ja-JP" sz="1400" b="0" i="0" baseline="0">
              <a:solidFill>
                <a:sysClr val="windowText" lastClr="000000"/>
              </a:solidFill>
              <a:effectLst/>
              <a:latin typeface="+mn-ea"/>
              <a:ea typeface="+mn-ea"/>
              <a:cs typeface="+mn-cs"/>
            </a:rPr>
            <a:t>【</a:t>
          </a:r>
          <a:r>
            <a:rPr lang="ja-JP" altLang="en-US" sz="1400" b="0" i="0" baseline="0">
              <a:solidFill>
                <a:sysClr val="windowText" lastClr="000000"/>
              </a:solidFill>
              <a:effectLst/>
              <a:latin typeface="+mn-ea"/>
              <a:ea typeface="+mn-ea"/>
              <a:cs typeface="+mn-cs"/>
            </a:rPr>
            <a:t>絶対評価</a:t>
          </a:r>
          <a:r>
            <a:rPr lang="en-US" altLang="ja-JP" sz="1400" b="0" i="0" baseline="0">
              <a:solidFill>
                <a:sysClr val="windowText" lastClr="000000"/>
              </a:solidFill>
              <a:effectLst/>
              <a:latin typeface="+mn-ea"/>
              <a:ea typeface="+mn-ea"/>
              <a:cs typeface="+mn-cs"/>
            </a:rPr>
            <a:t>】</a:t>
          </a:r>
          <a:r>
            <a:rPr lang="ja-JP" altLang="en-US" sz="1400" b="0" i="0" baseline="0">
              <a:solidFill>
                <a:sysClr val="windowText" lastClr="000000"/>
              </a:solidFill>
              <a:effectLst/>
              <a:latin typeface="+mn-ea"/>
              <a:ea typeface="+mn-ea"/>
              <a:cs typeface="+mn-cs"/>
            </a:rPr>
            <a:t>指標ごとの適正値や法人自ら設定した目標値を基に、その達成度を５段階（２、４、６、８、１０）で評価します。</a:t>
          </a:r>
        </a:p>
        <a:p>
          <a:pPr rtl="0"/>
          <a:r>
            <a:rPr lang="ja-JP" altLang="en-US" sz="1400" b="0" i="0" baseline="0">
              <a:solidFill>
                <a:sysClr val="windowText" lastClr="000000"/>
              </a:solidFill>
              <a:effectLst/>
              <a:latin typeface="+mn-ea"/>
              <a:ea typeface="+mn-ea"/>
              <a:cs typeface="+mn-cs"/>
            </a:rPr>
            <a:t>　　　　　　　　  　　　　　 　絶対評価は原則、各学校法人で目標値を設定することが望ましく、法人の財務戦略や過去のデータに示した系統別の平均</a:t>
          </a:r>
          <a:endParaRPr lang="en-US" altLang="ja-JP" sz="1400" b="0" i="0" baseline="0">
            <a:solidFill>
              <a:sysClr val="windowText" lastClr="000000"/>
            </a:solidFill>
            <a:effectLst/>
            <a:latin typeface="+mn-ea"/>
            <a:ea typeface="+mn-ea"/>
            <a:cs typeface="+mn-cs"/>
          </a:endParaRPr>
        </a:p>
        <a:p>
          <a:pPr rtl="0"/>
          <a:r>
            <a:rPr lang="en-US" altLang="ja-JP" sz="1400" b="0" i="0" baseline="0">
              <a:solidFill>
                <a:sysClr val="windowText" lastClr="000000"/>
              </a:solidFill>
              <a:effectLst/>
              <a:latin typeface="+mn-ea"/>
              <a:ea typeface="+mn-ea"/>
              <a:cs typeface="+mn-cs"/>
            </a:rPr>
            <a:t>                                 </a:t>
          </a:r>
          <a:r>
            <a:rPr lang="ja-JP" altLang="en-US" sz="1400" b="0" i="0" baseline="0">
              <a:solidFill>
                <a:sysClr val="windowText" lastClr="000000"/>
              </a:solidFill>
              <a:effectLst/>
              <a:latin typeface="+mn-ea"/>
              <a:ea typeface="+mn-ea"/>
              <a:cs typeface="+mn-cs"/>
            </a:rPr>
            <a:t>値などを参考に適切な数値を設定します。また、望ましい値がある比率については、具体的に示しています。</a:t>
          </a:r>
          <a:endParaRPr lang="en-US" altLang="ja-JP" sz="1400" b="0" i="0" baseline="0">
            <a:solidFill>
              <a:sysClr val="windowText" lastClr="000000"/>
            </a:solidFill>
            <a:effectLst/>
            <a:latin typeface="+mn-ea"/>
            <a:ea typeface="+mn-ea"/>
            <a:cs typeface="+mn-cs"/>
          </a:endParaRPr>
        </a:p>
        <a:p>
          <a:pPr rtl="0"/>
          <a:r>
            <a:rPr lang="en-US" altLang="ja-JP" sz="1400" b="0" i="0" baseline="0">
              <a:solidFill>
                <a:sysClr val="windowText" lastClr="000000"/>
              </a:solidFill>
              <a:effectLst/>
              <a:latin typeface="+mn-ea"/>
              <a:ea typeface="+mn-ea"/>
              <a:cs typeface="+mn-cs"/>
            </a:rPr>
            <a:t>                 【</a:t>
          </a:r>
          <a:r>
            <a:rPr lang="ja-JP" altLang="ja-JP" sz="1400" b="0" i="0" baseline="0">
              <a:solidFill>
                <a:sysClr val="windowText" lastClr="000000"/>
              </a:solidFill>
              <a:effectLst/>
              <a:latin typeface="+mn-ea"/>
              <a:ea typeface="+mn-ea"/>
              <a:cs typeface="+mn-cs"/>
            </a:rPr>
            <a:t>趨勢評価</a:t>
          </a:r>
          <a:r>
            <a:rPr lang="en-US" altLang="ja-JP" sz="1400" b="0" i="0" baseline="0">
              <a:solidFill>
                <a:sysClr val="windowText" lastClr="000000"/>
              </a:solidFill>
              <a:effectLst/>
              <a:latin typeface="+mn-ea"/>
              <a:ea typeface="+mn-ea"/>
              <a:cs typeface="+mn-cs"/>
            </a:rPr>
            <a:t>】</a:t>
          </a:r>
          <a:r>
            <a:rPr lang="ja-JP" altLang="ja-JP" sz="1400" b="0" i="0" baseline="0">
              <a:solidFill>
                <a:sysClr val="windowText" lastClr="000000"/>
              </a:solidFill>
              <a:effectLst/>
              <a:latin typeface="+mn-ea"/>
              <a:ea typeface="+mn-ea"/>
              <a:cs typeface="+mn-cs"/>
            </a:rPr>
            <a:t>４年前と比較して現在の数値が改善したか否かを５段階（</a:t>
          </a:r>
          <a:r>
            <a:rPr lang="ja-JP" altLang="en-US" sz="1400" b="0" i="0" baseline="0">
              <a:solidFill>
                <a:sysClr val="windowText" lastClr="000000"/>
              </a:solidFill>
              <a:effectLst/>
              <a:latin typeface="+mn-ea"/>
              <a:ea typeface="+mn-ea"/>
              <a:cs typeface="+mn-cs"/>
            </a:rPr>
            <a:t>２、４、６、８、１０）</a:t>
          </a:r>
          <a:r>
            <a:rPr lang="ja-JP" altLang="ja-JP" sz="1400" b="0" i="0" baseline="0">
              <a:solidFill>
                <a:sysClr val="windowText" lastClr="000000"/>
              </a:solidFill>
              <a:effectLst/>
              <a:latin typeface="+mn-ea"/>
              <a:ea typeface="+mn-ea"/>
              <a:cs typeface="+mn-cs"/>
            </a:rPr>
            <a:t>で評価します。</a:t>
          </a:r>
          <a:endParaRPr lang="en-US" altLang="ja-JP" sz="1400" b="0" i="0" baseline="0">
            <a:solidFill>
              <a:sysClr val="windowText" lastClr="000000"/>
            </a:solidFill>
            <a:effectLst/>
            <a:latin typeface="+mn-ea"/>
            <a:ea typeface="+mn-ea"/>
            <a:cs typeface="+mn-cs"/>
          </a:endParaRPr>
        </a:p>
        <a:p>
          <a:pPr rtl="0"/>
          <a:r>
            <a:rPr lang="ja-JP" altLang="en-US" sz="1400" b="0" i="0" baseline="0">
              <a:solidFill>
                <a:sysClr val="windowText" lastClr="000000"/>
              </a:solidFill>
              <a:effectLst/>
              <a:latin typeface="+mn-ea"/>
              <a:ea typeface="+mn-ea"/>
              <a:cs typeface="+mn-cs"/>
            </a:rPr>
            <a:t>　　　　　　　　　　　　　　　原則として、率により判定している項目は「増減」で、実数で判定しているものは「伸び率（</a:t>
          </a:r>
          <a:r>
            <a:rPr lang="en-US" altLang="ja-JP" sz="1400" b="0" i="0" baseline="0">
              <a:solidFill>
                <a:sysClr val="windowText" lastClr="000000"/>
              </a:solidFill>
              <a:effectLst/>
              <a:latin typeface="+mn-ea"/>
              <a:ea typeface="+mn-ea"/>
              <a:cs typeface="+mn-cs"/>
            </a:rPr>
            <a:t>%</a:t>
          </a:r>
          <a:r>
            <a:rPr lang="ja-JP" altLang="en-US" sz="1400" b="0" i="0" baseline="0">
              <a:solidFill>
                <a:sysClr val="windowText" lastClr="000000"/>
              </a:solidFill>
              <a:effectLst/>
              <a:latin typeface="+mn-ea"/>
              <a:ea typeface="+mn-ea"/>
              <a:cs typeface="+mn-cs"/>
            </a:rPr>
            <a:t>）」で評価します。</a:t>
          </a:r>
          <a:endParaRPr lang="en-US" altLang="ja-JP" sz="1400" b="0" i="0" baseline="0">
            <a:solidFill>
              <a:sysClr val="windowText" lastClr="000000"/>
            </a:solidFill>
            <a:effectLst/>
            <a:latin typeface="+mn-ea"/>
            <a:ea typeface="+mn-ea"/>
            <a:cs typeface="+mn-cs"/>
          </a:endParaRPr>
        </a:p>
        <a:p>
          <a:pPr rtl="0"/>
          <a:r>
            <a:rPr lang="ja-JP" altLang="en-US" sz="1400" b="0" i="0" baseline="0">
              <a:solidFill>
                <a:sysClr val="windowText" lastClr="000000"/>
              </a:solidFill>
              <a:effectLst/>
              <a:latin typeface="+mn-ea"/>
              <a:ea typeface="+mn-ea"/>
              <a:cs typeface="+mn-cs"/>
            </a:rPr>
            <a:t>　　　　　　　　</a:t>
          </a:r>
          <a:r>
            <a:rPr lang="en-US" altLang="ja-JP" sz="1400">
              <a:solidFill>
                <a:sysClr val="windowText" lastClr="000000"/>
              </a:solidFill>
              <a:effectLst/>
              <a:latin typeface="+mn-ea"/>
              <a:ea typeface="+mn-ea"/>
            </a:rPr>
            <a:t>【</a:t>
          </a:r>
          <a:r>
            <a:rPr lang="ja-JP" altLang="en-US" sz="1400">
              <a:solidFill>
                <a:sysClr val="windowText" lastClr="000000"/>
              </a:solidFill>
              <a:effectLst/>
              <a:latin typeface="+mn-ea"/>
              <a:ea typeface="+mn-ea"/>
            </a:rPr>
            <a:t>相対評価</a:t>
          </a:r>
          <a:r>
            <a:rPr lang="en-US" altLang="ja-JP" sz="1400">
              <a:solidFill>
                <a:sysClr val="windowText" lastClr="000000"/>
              </a:solidFill>
              <a:effectLst/>
              <a:latin typeface="+mn-ea"/>
              <a:ea typeface="+mn-ea"/>
            </a:rPr>
            <a:t>】</a:t>
          </a:r>
          <a:r>
            <a:rPr lang="ja-JP" altLang="en-US" sz="1400">
              <a:solidFill>
                <a:sysClr val="windowText" lastClr="000000"/>
              </a:solidFill>
              <a:effectLst/>
              <a:latin typeface="+mn-ea"/>
              <a:ea typeface="+mn-ea"/>
            </a:rPr>
            <a:t>全法人（学校）の中での自法人（学校）の位置を財務比率等の階層区分に応じ１０の階層（１～１０）に分けて評価します。</a:t>
          </a:r>
          <a:endParaRPr lang="en-US" altLang="ja-JP" sz="1400">
            <a:solidFill>
              <a:sysClr val="windowText" lastClr="000000"/>
            </a:solidFill>
            <a:effectLst/>
            <a:latin typeface="+mn-ea"/>
            <a:ea typeface="+mn-ea"/>
          </a:endParaRPr>
        </a:p>
        <a:p>
          <a:pPr algn="l" rtl="0">
            <a:lnSpc>
              <a:spcPts val="1400"/>
            </a:lnSpc>
            <a:defRPr sz="1000"/>
          </a:pPr>
          <a:endParaRPr lang="ja-JP" altLang="en-US" sz="1400" b="0" i="0" u="none" strike="noStrike" baseline="0">
            <a:solidFill>
              <a:sysClr val="windowText" lastClr="000000"/>
            </a:solidFill>
            <a:latin typeface="+mn-ea"/>
            <a:ea typeface="+mn-ea"/>
          </a:endParaRPr>
        </a:p>
        <a:p>
          <a:pPr algn="l" rtl="0">
            <a:lnSpc>
              <a:spcPts val="1400"/>
            </a:lnSpc>
            <a:defRPr sz="1000"/>
          </a:pPr>
          <a:endParaRPr lang="ja-JP" altLang="en-US" sz="1400" b="0" i="0" u="none" strike="noStrike" baseline="0">
            <a:solidFill>
              <a:sysClr val="windowText" lastClr="000000"/>
            </a:solidFill>
            <a:latin typeface="ＭＳ Ｐゴシック"/>
            <a:ea typeface="ＭＳ Ｐゴシック"/>
          </a:endParaRPr>
        </a:p>
        <a:p>
          <a:pPr algn="l" rtl="0">
            <a:lnSpc>
              <a:spcPts val="1400"/>
            </a:lnSpc>
            <a:defRPr sz="1000"/>
          </a:pPr>
          <a:r>
            <a:rPr lang="ja-JP" altLang="en-US" sz="1400" b="0" i="0" u="none" strike="noStrike" baseline="0">
              <a:solidFill>
                <a:sysClr val="windowText" lastClr="000000"/>
              </a:solidFill>
              <a:latin typeface="ＭＳ Ｐゴシック"/>
              <a:ea typeface="ＭＳ Ｐゴシック"/>
            </a:rPr>
            <a:t>　　　　</a:t>
          </a:r>
          <a:r>
            <a:rPr lang="ja-JP" altLang="en-US" sz="1600" b="1" i="0" u="sng" strike="noStrike" baseline="0">
              <a:solidFill>
                <a:sysClr val="windowText" lastClr="000000"/>
              </a:solidFill>
              <a:latin typeface="ＭＳ Ｐゴシック"/>
              <a:ea typeface="ＭＳ Ｐゴシック"/>
            </a:rPr>
            <a:t>　「２．管理運営等に関するチェックリスト」　</a:t>
          </a:r>
          <a:endParaRPr lang="en-US" altLang="ja-JP" sz="1600" b="1" i="0" u="sng" strike="noStrike" baseline="0">
            <a:solidFill>
              <a:sysClr val="windowText" lastClr="000000"/>
            </a:solidFill>
            <a:latin typeface="ＭＳ Ｐゴシック"/>
            <a:ea typeface="ＭＳ Ｐゴシック"/>
          </a:endParaRPr>
        </a:p>
        <a:p>
          <a:pPr algn="l" rtl="0">
            <a:lnSpc>
              <a:spcPts val="1400"/>
            </a:lnSpc>
            <a:defRPr sz="1000"/>
          </a:pPr>
          <a:r>
            <a:rPr lang="ja-JP" altLang="en-US" sz="1400" b="0" i="0" u="none" strike="noStrike" baseline="0">
              <a:solidFill>
                <a:sysClr val="windowText" lastClr="000000"/>
              </a:solidFill>
              <a:latin typeface="ＭＳ Ｐゴシック"/>
              <a:ea typeface="ＭＳ Ｐゴシック"/>
            </a:rPr>
            <a:t>　　　　　学校法人の管理運営等についての</a:t>
          </a:r>
          <a:r>
            <a:rPr lang="ja-JP" altLang="en-US" sz="1400" b="0" i="0" u="sng" strike="noStrike" baseline="0">
              <a:solidFill>
                <a:sysClr val="windowText" lastClr="000000"/>
              </a:solidFill>
              <a:latin typeface="ＭＳ Ｐゴシック"/>
              <a:ea typeface="ＭＳ Ｐゴシック"/>
            </a:rPr>
            <a:t>定性的な判断</a:t>
          </a:r>
          <a:r>
            <a:rPr lang="ja-JP" altLang="en-US" sz="1400" b="0" i="0" u="none" strike="noStrike" baseline="0">
              <a:solidFill>
                <a:sysClr val="windowText" lastClr="000000"/>
              </a:solidFill>
              <a:latin typeface="ＭＳ Ｐゴシック"/>
              <a:ea typeface="ＭＳ Ｐゴシック"/>
            </a:rPr>
            <a:t>を行うためのもの</a:t>
          </a:r>
          <a:endParaRPr lang="en-US" altLang="ja-JP" sz="1400" b="0" i="0" u="none" strike="noStrike" baseline="0">
            <a:solidFill>
              <a:sysClr val="windowText" lastClr="000000"/>
            </a:solidFill>
            <a:latin typeface="ＭＳ Ｐゴシック"/>
            <a:ea typeface="ＭＳ Ｐゴシック"/>
          </a:endParaRPr>
        </a:p>
        <a:p>
          <a:pPr marL="0" marR="0" indent="0" algn="l" defTabSz="914400" rtl="0" eaLnBrk="1" fontAlgn="auto" latinLnBrk="0" hangingPunct="1">
            <a:lnSpc>
              <a:spcPts val="1400"/>
            </a:lnSpc>
            <a:spcBef>
              <a:spcPts val="0"/>
            </a:spcBef>
            <a:spcAft>
              <a:spcPts val="0"/>
            </a:spcAft>
            <a:buClrTx/>
            <a:buSzTx/>
            <a:buFontTx/>
            <a:buNone/>
            <a:tabLst/>
            <a:defRPr sz="1000"/>
          </a:pPr>
          <a:r>
            <a:rPr kumimoji="1" lang="ja-JP" altLang="en-US"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pPr marL="0" marR="0" indent="0" algn="l" defTabSz="914400" rtl="0" eaLnBrk="1" fontAlgn="auto" latinLnBrk="0" hangingPunct="1">
            <a:lnSpc>
              <a:spcPts val="1400"/>
            </a:lnSpc>
            <a:spcBef>
              <a:spcPts val="0"/>
            </a:spcBef>
            <a:spcAft>
              <a:spcPts val="0"/>
            </a:spcAft>
            <a:buClrTx/>
            <a:buSzTx/>
            <a:buFontTx/>
            <a:buNone/>
            <a:tabLst/>
            <a:defRPr sz="1000"/>
          </a:pPr>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「１．</a:t>
          </a:r>
          <a:r>
            <a:rPr kumimoji="1" lang="ja-JP" altLang="en-US" sz="1400">
              <a:solidFill>
                <a:sysClr val="windowText" lastClr="000000"/>
              </a:solidFill>
              <a:effectLst/>
              <a:latin typeface="+mn-lt"/>
              <a:ea typeface="+mn-ea"/>
              <a:cs typeface="+mn-cs"/>
            </a:rPr>
            <a:t>ガバナンスの確立</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「２．</a:t>
          </a:r>
          <a:r>
            <a:rPr kumimoji="1" lang="ja-JP" altLang="en-US" sz="1400">
              <a:solidFill>
                <a:sysClr val="windowText" lastClr="000000"/>
              </a:solidFill>
              <a:effectLst/>
              <a:latin typeface="+mn-lt"/>
              <a:ea typeface="+mn-ea"/>
              <a:cs typeface="+mn-cs"/>
            </a:rPr>
            <a:t>経営理念と戦略の策定</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「３．組織運営の円滑化」</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「４．</a:t>
          </a:r>
          <a:r>
            <a:rPr kumimoji="1" lang="ja-JP" altLang="en-US" sz="1400">
              <a:solidFill>
                <a:sysClr val="windowText" lastClr="000000"/>
              </a:solidFill>
              <a:effectLst/>
              <a:latin typeface="+mn-lt"/>
              <a:ea typeface="+mn-ea"/>
              <a:cs typeface="+mn-cs"/>
            </a:rPr>
            <a:t>リスク</a:t>
          </a:r>
          <a:r>
            <a:rPr kumimoji="1" lang="ja-JP" altLang="ja-JP" sz="1400">
              <a:solidFill>
                <a:sysClr val="windowText" lastClr="000000"/>
              </a:solidFill>
              <a:effectLst/>
              <a:latin typeface="+mn-lt"/>
              <a:ea typeface="+mn-ea"/>
              <a:cs typeface="+mn-cs"/>
            </a:rPr>
            <a:t>管理体制</a:t>
          </a:r>
          <a:r>
            <a:rPr kumimoji="1" lang="ja-JP" altLang="en-US" sz="1400">
              <a:solidFill>
                <a:sysClr val="windowText" lastClr="000000"/>
              </a:solidFill>
              <a:effectLst/>
              <a:latin typeface="+mn-lt"/>
              <a:ea typeface="+mn-ea"/>
              <a:cs typeface="+mn-cs"/>
            </a:rPr>
            <a:t>・危機管理体制の構築</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「５．財務体質</a:t>
          </a:r>
          <a:endParaRPr kumimoji="1" lang="en-US" altLang="ja-JP" sz="1400">
            <a:solidFill>
              <a:sysClr val="windowText" lastClr="000000"/>
            </a:solidFill>
            <a:effectLst/>
            <a:latin typeface="+mn-lt"/>
            <a:ea typeface="+mn-ea"/>
            <a:cs typeface="+mn-cs"/>
          </a:endParaRPr>
        </a:p>
        <a:p>
          <a:pPr marL="0" marR="0" indent="0" algn="l" defTabSz="914400" rtl="0" eaLnBrk="1" fontAlgn="auto" latinLnBrk="0" hangingPunct="1">
            <a:lnSpc>
              <a:spcPts val="1400"/>
            </a:lnSpc>
            <a:spcBef>
              <a:spcPts val="0"/>
            </a:spcBef>
            <a:spcAft>
              <a:spcPts val="0"/>
            </a:spcAft>
            <a:buClrTx/>
            <a:buSzTx/>
            <a:buFontTx/>
            <a:buNone/>
            <a:tabLst/>
            <a:defRPr sz="1000"/>
          </a:pPr>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の改善」</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「６．教学内容の改善」</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「７．</a:t>
          </a:r>
          <a:r>
            <a:rPr kumimoji="1" lang="ja-JP" altLang="en-US" sz="1400">
              <a:solidFill>
                <a:sysClr val="windowText" lastClr="000000"/>
              </a:solidFill>
              <a:effectLst/>
              <a:latin typeface="+mn-lt"/>
              <a:ea typeface="+mn-ea"/>
              <a:cs typeface="+mn-cs"/>
            </a:rPr>
            <a:t>生徒</a:t>
          </a:r>
          <a:r>
            <a:rPr kumimoji="1" lang="ja-JP" altLang="ja-JP" sz="1400">
              <a:solidFill>
                <a:sysClr val="windowText" lastClr="000000"/>
              </a:solidFill>
              <a:effectLst/>
              <a:latin typeface="+mn-lt"/>
              <a:ea typeface="+mn-ea"/>
              <a:cs typeface="+mn-cs"/>
            </a:rPr>
            <a:t>への支援」</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「８．情報</a:t>
          </a:r>
          <a:r>
            <a:rPr kumimoji="1" lang="ja-JP" altLang="en-US" sz="1400">
              <a:solidFill>
                <a:sysClr val="windowText" lastClr="000000"/>
              </a:solidFill>
              <a:effectLst/>
              <a:latin typeface="+mn-lt"/>
              <a:ea typeface="+mn-ea"/>
              <a:cs typeface="+mn-cs"/>
            </a:rPr>
            <a:t>の公表</a:t>
          </a:r>
          <a:r>
            <a:rPr kumimoji="1" lang="ja-JP" altLang="ja-JP" sz="1400">
              <a:solidFill>
                <a:sysClr val="windowText" lastClr="000000"/>
              </a:solidFill>
              <a:effectLst/>
              <a:latin typeface="+mn-lt"/>
              <a:ea typeface="+mn-ea"/>
              <a:cs typeface="+mn-cs"/>
            </a:rPr>
            <a:t>と地域貢献」の８区分について学校法人が本来実施すべき、ポイント項目</a:t>
          </a:r>
          <a:endParaRPr kumimoji="1" lang="en-US" altLang="ja-JP" sz="1400">
            <a:solidFill>
              <a:sysClr val="windowText" lastClr="000000"/>
            </a:solidFill>
            <a:effectLst/>
            <a:latin typeface="+mn-lt"/>
            <a:ea typeface="+mn-ea"/>
            <a:cs typeface="+mn-cs"/>
          </a:endParaRPr>
        </a:p>
        <a:p>
          <a:pPr marL="0" marR="0" indent="0" algn="l" defTabSz="914400" rtl="0" eaLnBrk="1" fontAlgn="auto" latinLnBrk="0" hangingPunct="1">
            <a:lnSpc>
              <a:spcPts val="1400"/>
            </a:lnSpc>
            <a:spcBef>
              <a:spcPts val="0"/>
            </a:spcBef>
            <a:spcAft>
              <a:spcPts val="0"/>
            </a:spcAft>
            <a:buClrTx/>
            <a:buSzTx/>
            <a:buFontTx/>
            <a:buNone/>
            <a:tabLst/>
            <a:defRPr sz="1000"/>
          </a:pPr>
          <a:r>
            <a:rPr kumimoji="1" lang="ja-JP" altLang="en-US" sz="1400">
              <a:solidFill>
                <a:sysClr val="windowText" lastClr="000000"/>
              </a:solidFill>
              <a:effectLst/>
              <a:latin typeface="+mn-lt"/>
              <a:ea typeface="+mn-ea"/>
              <a:cs typeface="+mn-cs"/>
            </a:rPr>
            <a:t>　　　　　を</a:t>
          </a:r>
          <a:r>
            <a:rPr kumimoji="1" lang="ja-JP" altLang="ja-JP" sz="1400">
              <a:solidFill>
                <a:sysClr val="windowText" lastClr="000000"/>
              </a:solidFill>
              <a:effectLst/>
              <a:latin typeface="+mn-lt"/>
              <a:ea typeface="+mn-ea"/>
              <a:cs typeface="+mn-cs"/>
            </a:rPr>
            <a:t>一覧表にしたものです。</a:t>
          </a:r>
          <a:r>
            <a:rPr kumimoji="1" lang="ja-JP" altLang="en-US" sz="1400">
              <a:solidFill>
                <a:sysClr val="windowText" lastClr="000000"/>
              </a:solidFill>
              <a:effectLst/>
              <a:latin typeface="+mn-lt"/>
              <a:ea typeface="+mn-ea"/>
              <a:cs typeface="+mn-cs"/>
            </a:rPr>
            <a:t>各項目</a:t>
          </a:r>
          <a:r>
            <a:rPr kumimoji="1" lang="ja-JP" altLang="ja-JP" sz="1400">
              <a:solidFill>
                <a:sysClr val="windowText" lastClr="000000"/>
              </a:solidFill>
              <a:effectLst/>
              <a:latin typeface="+mn-lt"/>
              <a:ea typeface="+mn-ea"/>
              <a:cs typeface="+mn-cs"/>
            </a:rPr>
            <a:t>について自法人ではどの項目が当てはまらないのかを確認することで問題の把握と改革の糸口を見つけ出す</a:t>
          </a:r>
          <a:endParaRPr kumimoji="1" lang="en-US" altLang="ja-JP" sz="1400">
            <a:solidFill>
              <a:sysClr val="windowText" lastClr="000000"/>
            </a:solidFill>
            <a:effectLst/>
            <a:latin typeface="+mn-lt"/>
            <a:ea typeface="+mn-ea"/>
            <a:cs typeface="+mn-cs"/>
          </a:endParaRPr>
        </a:p>
        <a:p>
          <a:pPr marL="0" marR="0" indent="0" algn="l" defTabSz="914400" rtl="0" eaLnBrk="1" fontAlgn="auto" latinLnBrk="0" hangingPunct="1">
            <a:lnSpc>
              <a:spcPts val="1400"/>
            </a:lnSpc>
            <a:spcBef>
              <a:spcPts val="0"/>
            </a:spcBef>
            <a:spcAft>
              <a:spcPts val="0"/>
            </a:spcAft>
            <a:buClrTx/>
            <a:buSzTx/>
            <a:buFontTx/>
            <a:buNone/>
            <a:tabLst/>
            <a:defRPr sz="1000"/>
          </a:pPr>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ことができます。チェック欄に「○」が付かない項目については、早めにその原因を分析し、改善策を検討することをお勧めします。</a:t>
          </a:r>
          <a:endParaRPr lang="ja-JP" altLang="ja-JP" sz="1400">
            <a:solidFill>
              <a:sysClr val="windowText" lastClr="000000"/>
            </a:solidFill>
            <a:effectLst/>
          </a:endParaRPr>
        </a:p>
        <a:p>
          <a:pPr algn="l" rtl="0">
            <a:lnSpc>
              <a:spcPts val="1400"/>
            </a:lnSpc>
            <a:defRPr sz="1000"/>
          </a:pPr>
          <a:endParaRPr lang="ja-JP" altLang="en-US" sz="1400" b="0" i="0" u="none" strike="noStrike" baseline="0">
            <a:solidFill>
              <a:sysClr val="windowText" lastClr="000000"/>
            </a:solidFill>
            <a:latin typeface="ＭＳ Ｐゴシック"/>
            <a:ea typeface="ＭＳ Ｐゴシック"/>
          </a:endParaRPr>
        </a:p>
        <a:p>
          <a:pPr rtl="0"/>
          <a:r>
            <a:rPr lang="ja-JP" altLang="en-US" sz="1400" b="0" i="0" u="none" strike="noStrike" baseline="0">
              <a:solidFill>
                <a:sysClr val="windowText" lastClr="000000"/>
              </a:solidFill>
              <a:latin typeface="HGSｺﾞｼｯｸE" panose="020B0900000000000000" pitchFamily="50" charset="-128"/>
              <a:ea typeface="HGSｺﾞｼｯｸE" panose="020B0900000000000000" pitchFamily="50" charset="-128"/>
            </a:rPr>
            <a:t>     </a:t>
          </a:r>
          <a:r>
            <a:rPr lang="ja-JP" altLang="en-US" sz="1400" b="0" i="0" u="none" strike="noStrike" baseline="0">
              <a:solidFill>
                <a:sysClr val="windowText" lastClr="000000"/>
              </a:solidFill>
              <a:effectLst/>
              <a:latin typeface="+mn-lt"/>
              <a:ea typeface="+mn-ea"/>
              <a:cs typeface="+mn-cs"/>
            </a:rPr>
            <a:t>③</a:t>
          </a:r>
          <a:r>
            <a:rPr lang="ja-JP" altLang="ja-JP" sz="1400" b="0" i="0" baseline="0">
              <a:solidFill>
                <a:sysClr val="windowText" lastClr="000000"/>
              </a:solidFill>
              <a:effectLst/>
              <a:latin typeface="+mn-lt"/>
              <a:ea typeface="+mn-ea"/>
              <a:cs typeface="+mn-cs"/>
            </a:rPr>
            <a:t>絶対評価、趨勢評価で「４」や「２」又は相対評価で「４」以下の評価が多かった場合</a:t>
          </a:r>
          <a:r>
            <a:rPr lang="ja-JP" altLang="en-US" sz="1400" b="0" i="0" baseline="0">
              <a:solidFill>
                <a:sysClr val="windowText" lastClr="000000"/>
              </a:solidFill>
              <a:effectLst/>
              <a:latin typeface="+mn-lt"/>
              <a:ea typeface="+mn-ea"/>
              <a:cs typeface="+mn-cs"/>
            </a:rPr>
            <a:t>、あるいは管理運営等に関するチェックリストで問題が明確に</a:t>
          </a:r>
          <a:endParaRPr lang="en-US" altLang="ja-JP" sz="1400" b="0" i="0" baseline="0">
            <a:solidFill>
              <a:sysClr val="windowText" lastClr="000000"/>
            </a:solidFill>
            <a:effectLst/>
            <a:latin typeface="+mn-lt"/>
            <a:ea typeface="+mn-ea"/>
            <a:cs typeface="+mn-cs"/>
          </a:endParaRPr>
        </a:p>
        <a:p>
          <a:pPr rtl="0"/>
          <a:r>
            <a:rPr lang="ja-JP" altLang="en-US" sz="1400" b="0" i="0" baseline="0">
              <a:solidFill>
                <a:sysClr val="windowText" lastClr="000000"/>
              </a:solidFill>
              <a:effectLst/>
              <a:latin typeface="+mn-lt"/>
              <a:ea typeface="+mn-ea"/>
              <a:cs typeface="+mn-cs"/>
            </a:rPr>
            <a:t>　　　　なった場合</a:t>
          </a:r>
          <a:r>
            <a:rPr lang="ja-JP" altLang="ja-JP" sz="1400" b="0" i="0" baseline="0">
              <a:solidFill>
                <a:sysClr val="windowText" lastClr="000000"/>
              </a:solidFill>
              <a:effectLst/>
              <a:latin typeface="+mn-lt"/>
              <a:ea typeface="+mn-ea"/>
              <a:cs typeface="+mn-cs"/>
            </a:rPr>
            <a:t>には、自ら改善の取</a:t>
          </a:r>
          <a:r>
            <a:rPr lang="ja-JP" altLang="en-US" sz="1400" b="0" i="0" baseline="0">
              <a:solidFill>
                <a:sysClr val="windowText" lastClr="000000"/>
              </a:solidFill>
              <a:effectLst/>
              <a:latin typeface="+mn-lt"/>
              <a:ea typeface="+mn-ea"/>
              <a:cs typeface="+mn-cs"/>
            </a:rPr>
            <a:t>り</a:t>
          </a:r>
          <a:r>
            <a:rPr lang="ja-JP" altLang="ja-JP" sz="1400" b="0" i="0" baseline="0">
              <a:solidFill>
                <a:sysClr val="windowText" lastClr="000000"/>
              </a:solidFill>
              <a:effectLst/>
              <a:latin typeface="+mn-lt"/>
              <a:ea typeface="+mn-ea"/>
              <a:cs typeface="+mn-cs"/>
            </a:rPr>
            <a:t>組みを進めるとともに、更に悪化する前に、日本私立学校振興・共済事業団等に相談する等の対応が望まれます。</a:t>
          </a:r>
          <a:r>
            <a:rPr lang="ja-JP" altLang="en-US" sz="1400" b="0" i="0" u="none" strike="noStrike" baseline="0">
              <a:solidFill>
                <a:srgbClr val="000000"/>
              </a:solidFill>
              <a:latin typeface="ＭＳ Ｐゴシック"/>
              <a:ea typeface="ＭＳ Ｐゴシック"/>
            </a:rPr>
            <a:t>　</a:t>
          </a:r>
          <a:endParaRPr lang="en-US" altLang="ja-JP" sz="1400" b="0" i="0" u="none" strike="noStrike" baseline="0">
            <a:solidFill>
              <a:srgbClr val="000000"/>
            </a:solidFill>
            <a:latin typeface="ＭＳ Ｐゴシック"/>
            <a:ea typeface="ＭＳ Ｐゴシック"/>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95251</xdr:colOff>
      <xdr:row>6</xdr:row>
      <xdr:rowOff>133350</xdr:rowOff>
    </xdr:from>
    <xdr:to>
      <xdr:col>66</xdr:col>
      <xdr:colOff>152400</xdr:colOff>
      <xdr:row>34</xdr:row>
      <xdr:rowOff>10954</xdr:rowOff>
    </xdr:to>
    <xdr:graphicFrame macro="">
      <xdr:nvGraphicFramePr>
        <xdr:cNvPr id="2" name="グラフ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0.77033</cdr:x>
      <cdr:y>0.30898</cdr:y>
    </cdr:from>
    <cdr:to>
      <cdr:x>0.98724</cdr:x>
      <cdr:y>0.35815</cdr:y>
    </cdr:to>
    <cdr:sp macro="" textlink="">
      <cdr:nvSpPr>
        <cdr:cNvPr id="2" name="Text Box 2"/>
        <cdr:cNvSpPr txBox="1">
          <a:spLocks xmlns:a="http://schemas.openxmlformats.org/drawingml/2006/main" noChangeArrowheads="1"/>
        </cdr:cNvSpPr>
      </cdr:nvSpPr>
      <cdr:spPr bwMode="auto">
        <a:xfrm xmlns:a="http://schemas.openxmlformats.org/drawingml/2006/main">
          <a:off x="3345851" y="1657349"/>
          <a:ext cx="942126" cy="263753"/>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②人件費比率</a:t>
          </a:r>
        </a:p>
      </cdr:txBody>
    </cdr:sp>
  </cdr:relSizeAnchor>
  <cdr:relSizeAnchor xmlns:cdr="http://schemas.openxmlformats.org/drawingml/2006/chartDrawing">
    <cdr:from>
      <cdr:x>0.00683</cdr:x>
      <cdr:y>0.94245</cdr:y>
    </cdr:from>
    <cdr:to>
      <cdr:x>0.67982</cdr:x>
      <cdr:y>1</cdr:y>
    </cdr:to>
    <cdr:pic>
      <cdr:nvPicPr>
        <cdr:cNvPr id="4" name="Picture 8">
          <a:extLst xmlns:a="http://schemas.openxmlformats.org/drawingml/2006/main">
            <a:ext uri="{FF2B5EF4-FFF2-40B4-BE49-F238E27FC236}">
              <a16:creationId xmlns:a16="http://schemas.microsoft.com/office/drawing/2014/main" id="{79B7C3AB-CC0F-45EE-B479-38BFD45039C0}"/>
            </a:ext>
          </a:extLst>
        </cdr:cNvPr>
        <cdr:cNvPicPr>
          <a:picLocks xmlns:a="http://schemas.openxmlformats.org/drawingml/2006/main" noChangeAspect="1" noChangeArrowheads="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29665" y="5055306"/>
          <a:ext cx="2923084" cy="308698"/>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FFFFFF"/>
              </a:solidFill>
            </a14:hiddenFill>
          </a:ext>
        </a:extLst>
      </cdr:spPr>
    </cdr:pic>
  </cdr:relSizeAnchor>
  <cdr:relSizeAnchor xmlns:cdr="http://schemas.openxmlformats.org/drawingml/2006/chartDrawing">
    <cdr:from>
      <cdr:x>0.69343</cdr:x>
      <cdr:y>0.77721</cdr:y>
    </cdr:from>
    <cdr:to>
      <cdr:x>0.94298</cdr:x>
      <cdr:y>0.85768</cdr:y>
    </cdr:to>
    <cdr:sp macro="" textlink="">
      <cdr:nvSpPr>
        <cdr:cNvPr id="5" name="Text Box 5"/>
        <cdr:cNvSpPr txBox="1">
          <a:spLocks xmlns:a="http://schemas.openxmlformats.org/drawingml/2006/main" noChangeArrowheads="1"/>
        </cdr:cNvSpPr>
      </cdr:nvSpPr>
      <cdr:spPr bwMode="auto">
        <a:xfrm xmlns:a="http://schemas.openxmlformats.org/drawingml/2006/main">
          <a:off x="3011843" y="4168958"/>
          <a:ext cx="1083895" cy="431641"/>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lnSpc>
              <a:spcPts val="1100"/>
            </a:lnSpc>
            <a:defRPr sz="1000"/>
          </a:pPr>
          <a:r>
            <a:rPr lang="ja-JP" altLang="en-US" sz="900" b="0" i="0" u="none" strike="noStrike" baseline="0">
              <a:solidFill>
                <a:srgbClr val="000000"/>
              </a:solidFill>
              <a:latin typeface="ＭＳ Ｐゴシック"/>
              <a:ea typeface="ＭＳ Ｐゴシック"/>
            </a:rPr>
            <a:t>③教育活動資金</a:t>
          </a:r>
        </a:p>
        <a:p xmlns:a="http://schemas.openxmlformats.org/drawingml/2006/main">
          <a:pPr algn="l" rtl="0">
            <a:lnSpc>
              <a:spcPts val="1000"/>
            </a:lnSpc>
            <a:defRPr sz="1000"/>
          </a:pPr>
          <a:r>
            <a:rPr lang="ja-JP" altLang="en-US" sz="900" b="0" i="0" u="none" strike="noStrike" baseline="0">
              <a:solidFill>
                <a:srgbClr val="000000"/>
              </a:solidFill>
              <a:latin typeface="ＭＳ Ｐゴシック"/>
              <a:ea typeface="ＭＳ Ｐゴシック"/>
            </a:rPr>
            <a:t>　　収支差額比率</a:t>
          </a:r>
        </a:p>
      </cdr:txBody>
    </cdr:sp>
  </cdr:relSizeAnchor>
  <cdr:relSizeAnchor xmlns:cdr="http://schemas.openxmlformats.org/drawingml/2006/chartDrawing">
    <cdr:from>
      <cdr:x>0.05483</cdr:x>
      <cdr:y>0.77006</cdr:y>
    </cdr:from>
    <cdr:to>
      <cdr:x>0.20169</cdr:x>
      <cdr:y>0.82926</cdr:y>
    </cdr:to>
    <cdr:sp macro="" textlink="">
      <cdr:nvSpPr>
        <cdr:cNvPr id="6" name="Text Box 3"/>
        <cdr:cNvSpPr txBox="1">
          <a:spLocks xmlns:a="http://schemas.openxmlformats.org/drawingml/2006/main" noChangeArrowheads="1"/>
        </cdr:cNvSpPr>
      </cdr:nvSpPr>
      <cdr:spPr bwMode="auto">
        <a:xfrm xmlns:a="http://schemas.openxmlformats.org/drawingml/2006/main">
          <a:off x="238142" y="4130605"/>
          <a:ext cx="637871" cy="317549"/>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④積立率</a:t>
          </a:r>
        </a:p>
      </cdr:txBody>
    </cdr:sp>
  </cdr:relSizeAnchor>
  <cdr:relSizeAnchor xmlns:cdr="http://schemas.openxmlformats.org/drawingml/2006/chartDrawing">
    <cdr:from>
      <cdr:x>0.02871</cdr:x>
      <cdr:y>0.30542</cdr:y>
    </cdr:from>
    <cdr:to>
      <cdr:x>0.20574</cdr:x>
      <cdr:y>0.36346</cdr:y>
    </cdr:to>
    <cdr:sp macro="" textlink="">
      <cdr:nvSpPr>
        <cdr:cNvPr id="7" name="Text Box 4"/>
        <cdr:cNvSpPr txBox="1">
          <a:spLocks xmlns:a="http://schemas.openxmlformats.org/drawingml/2006/main" noChangeArrowheads="1"/>
        </cdr:cNvSpPr>
      </cdr:nvSpPr>
      <cdr:spPr bwMode="auto">
        <a:xfrm xmlns:a="http://schemas.openxmlformats.org/drawingml/2006/main">
          <a:off x="124699" y="1638300"/>
          <a:ext cx="768912" cy="311279"/>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⑤流動比率</a:t>
          </a:r>
        </a:p>
      </cdr:txBody>
    </cdr:sp>
  </cdr:relSizeAnchor>
  <cdr:relSizeAnchor xmlns:cdr="http://schemas.openxmlformats.org/drawingml/2006/chartDrawing">
    <cdr:from>
      <cdr:x>0.35427</cdr:x>
      <cdr:y>0.08051</cdr:y>
    </cdr:from>
    <cdr:to>
      <cdr:x>0.65331</cdr:x>
      <cdr:y>0.13673</cdr:y>
    </cdr:to>
    <cdr:sp macro="" textlink="">
      <cdr:nvSpPr>
        <cdr:cNvPr id="8" name="Text Box 1"/>
        <cdr:cNvSpPr txBox="1">
          <a:spLocks xmlns:a="http://schemas.openxmlformats.org/drawingml/2006/main" noChangeArrowheads="1"/>
        </cdr:cNvSpPr>
      </cdr:nvSpPr>
      <cdr:spPr bwMode="auto">
        <a:xfrm xmlns:a="http://schemas.openxmlformats.org/drawingml/2006/main">
          <a:off x="1538736" y="431856"/>
          <a:ext cx="1298850" cy="301569"/>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①経常収支差額比率</a:t>
          </a:r>
        </a:p>
      </cdr:txBody>
    </cdr:sp>
  </cdr:relSizeAnchor>
</c:userShapes>
</file>

<file path=xl/drawings/drawing8.xml><?xml version="1.0" encoding="utf-8"?>
<xdr:wsDr xmlns:xdr="http://schemas.openxmlformats.org/drawingml/2006/spreadsheetDrawing" xmlns:a="http://schemas.openxmlformats.org/drawingml/2006/main">
  <xdr:twoCellAnchor>
    <xdr:from>
      <xdr:col>45</xdr:col>
      <xdr:colOff>47226</xdr:colOff>
      <xdr:row>8</xdr:row>
      <xdr:rowOff>107258</xdr:rowOff>
    </xdr:from>
    <xdr:to>
      <xdr:col>95</xdr:col>
      <xdr:colOff>1601</xdr:colOff>
      <xdr:row>41</xdr:row>
      <xdr:rowOff>52828</xdr:rowOff>
    </xdr:to>
    <xdr:graphicFrame macro="">
      <xdr:nvGraphicFramePr>
        <xdr:cNvPr id="2" name="グラフ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0.77363</cdr:x>
      <cdr:y>0.32593</cdr:y>
    </cdr:from>
    <cdr:to>
      <cdr:x>0.90486</cdr:x>
      <cdr:y>0.38989</cdr:y>
    </cdr:to>
    <cdr:sp macro="" textlink="">
      <cdr:nvSpPr>
        <cdr:cNvPr id="2" name="Text Box 2"/>
        <cdr:cNvSpPr txBox="1">
          <a:spLocks xmlns:a="http://schemas.openxmlformats.org/drawingml/2006/main" noChangeArrowheads="1"/>
        </cdr:cNvSpPr>
      </cdr:nvSpPr>
      <cdr:spPr bwMode="auto">
        <a:xfrm xmlns:a="http://schemas.openxmlformats.org/drawingml/2006/main">
          <a:off x="6596646" y="1826317"/>
          <a:ext cx="1119003" cy="358400"/>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②人件費比率</a:t>
          </a:r>
        </a:p>
      </cdr:txBody>
    </cdr:sp>
  </cdr:relSizeAnchor>
  <cdr:relSizeAnchor xmlns:cdr="http://schemas.openxmlformats.org/drawingml/2006/chartDrawing">
    <cdr:from>
      <cdr:x>0.01341</cdr:x>
      <cdr:y>0.93874</cdr:y>
    </cdr:from>
    <cdr:to>
      <cdr:x>0.39858</cdr:x>
      <cdr:y>0.98169</cdr:y>
    </cdr:to>
    <cdr:pic>
      <cdr:nvPicPr>
        <cdr:cNvPr id="4" name="Picture 8">
          <a:extLst xmlns:a="http://schemas.openxmlformats.org/drawingml/2006/main">
            <a:ext uri="{FF2B5EF4-FFF2-40B4-BE49-F238E27FC236}">
              <a16:creationId xmlns:a16="http://schemas.microsoft.com/office/drawing/2014/main" id="{0AD08426-F97F-49AE-8119-2B91E2E1EA94}"/>
            </a:ext>
          </a:extLst>
        </cdr:cNvPr>
        <cdr:cNvPicPr>
          <a:picLocks xmlns:a="http://schemas.openxmlformats.org/drawingml/2006/main" noChangeArrowheads="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114299" y="5260152"/>
          <a:ext cx="3282994" cy="240686"/>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FFFFFF"/>
              </a:solidFill>
            </a14:hiddenFill>
          </a:ext>
        </a:extLst>
      </cdr:spPr>
    </cdr:pic>
  </cdr:relSizeAnchor>
  <cdr:relSizeAnchor xmlns:cdr="http://schemas.openxmlformats.org/drawingml/2006/chartDrawing">
    <cdr:from>
      <cdr:x>0.69901</cdr:x>
      <cdr:y>0.83588</cdr:y>
    </cdr:from>
    <cdr:to>
      <cdr:x>0.83784</cdr:x>
      <cdr:y>0.90432</cdr:y>
    </cdr:to>
    <cdr:sp macro="" textlink="">
      <cdr:nvSpPr>
        <cdr:cNvPr id="5" name="Text Box 5"/>
        <cdr:cNvSpPr txBox="1">
          <a:spLocks xmlns:a="http://schemas.openxmlformats.org/drawingml/2006/main" noChangeArrowheads="1"/>
        </cdr:cNvSpPr>
      </cdr:nvSpPr>
      <cdr:spPr bwMode="auto">
        <a:xfrm xmlns:a="http://schemas.openxmlformats.org/drawingml/2006/main">
          <a:off x="5960391" y="4683789"/>
          <a:ext cx="1183786" cy="383498"/>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lnSpc>
              <a:spcPts val="1100"/>
            </a:lnSpc>
            <a:defRPr sz="1000"/>
          </a:pPr>
          <a:r>
            <a:rPr lang="ja-JP" altLang="en-US" sz="900" b="0" i="0" u="none" strike="noStrike" baseline="0">
              <a:solidFill>
                <a:srgbClr val="000000"/>
              </a:solidFill>
              <a:latin typeface="ＭＳ Ｐゴシック"/>
              <a:ea typeface="ＭＳ Ｐゴシック"/>
            </a:rPr>
            <a:t>③入学定員充足率</a:t>
          </a:r>
        </a:p>
      </cdr:txBody>
    </cdr:sp>
  </cdr:relSizeAnchor>
  <cdr:relSizeAnchor xmlns:cdr="http://schemas.openxmlformats.org/drawingml/2006/chartDrawing">
    <cdr:from>
      <cdr:x>0.10617</cdr:x>
      <cdr:y>0.84438</cdr:y>
    </cdr:from>
    <cdr:to>
      <cdr:x>0.2983</cdr:x>
      <cdr:y>0.90898</cdr:y>
    </cdr:to>
    <cdr:sp macro="" textlink="">
      <cdr:nvSpPr>
        <cdr:cNvPr id="6" name="Text Box 3"/>
        <cdr:cNvSpPr txBox="1">
          <a:spLocks xmlns:a="http://schemas.openxmlformats.org/drawingml/2006/main" noChangeArrowheads="1"/>
        </cdr:cNvSpPr>
      </cdr:nvSpPr>
      <cdr:spPr bwMode="auto">
        <a:xfrm xmlns:a="http://schemas.openxmlformats.org/drawingml/2006/main">
          <a:off x="905274" y="4731442"/>
          <a:ext cx="1638300" cy="361950"/>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④専任教員１人当たり生徒数</a:t>
          </a:r>
        </a:p>
      </cdr:txBody>
    </cdr:sp>
  </cdr:relSizeAnchor>
  <cdr:relSizeAnchor xmlns:cdr="http://schemas.openxmlformats.org/drawingml/2006/chartDrawing">
    <cdr:from>
      <cdr:x>0.05925</cdr:x>
      <cdr:y>0.32593</cdr:y>
    </cdr:from>
    <cdr:to>
      <cdr:x>0.25206</cdr:x>
      <cdr:y>0.39562</cdr:y>
    </cdr:to>
    <cdr:sp macro="" textlink="">
      <cdr:nvSpPr>
        <cdr:cNvPr id="7" name="Text Box 4"/>
        <cdr:cNvSpPr txBox="1">
          <a:spLocks xmlns:a="http://schemas.openxmlformats.org/drawingml/2006/main" noChangeArrowheads="1"/>
        </cdr:cNvSpPr>
      </cdr:nvSpPr>
      <cdr:spPr bwMode="auto">
        <a:xfrm xmlns:a="http://schemas.openxmlformats.org/drawingml/2006/main">
          <a:off x="505217" y="1826337"/>
          <a:ext cx="1644067" cy="390503"/>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⑤専任教員１人当たり人件費</a:t>
          </a:r>
        </a:p>
      </cdr:txBody>
    </cdr:sp>
  </cdr:relSizeAnchor>
  <cdr:relSizeAnchor xmlns:cdr="http://schemas.openxmlformats.org/drawingml/2006/chartDrawing">
    <cdr:from>
      <cdr:x>0.44453</cdr:x>
      <cdr:y>0.0323</cdr:y>
    </cdr:from>
    <cdr:to>
      <cdr:x>0.58427</cdr:x>
      <cdr:y>0.09815</cdr:y>
    </cdr:to>
    <cdr:sp macro="" textlink="">
      <cdr:nvSpPr>
        <cdr:cNvPr id="8" name="Text Box 1"/>
        <cdr:cNvSpPr txBox="1">
          <a:spLocks xmlns:a="http://schemas.openxmlformats.org/drawingml/2006/main" noChangeArrowheads="1"/>
        </cdr:cNvSpPr>
      </cdr:nvSpPr>
      <cdr:spPr bwMode="auto">
        <a:xfrm xmlns:a="http://schemas.openxmlformats.org/drawingml/2006/main">
          <a:off x="3790452" y="180997"/>
          <a:ext cx="1191545" cy="368985"/>
        </a:xfrm>
        <a:prstGeom xmlns:a="http://schemas.openxmlformats.org/drawingml/2006/main" prst="rect">
          <a:avLst/>
        </a:prstGeom>
        <a:solidFill xmlns:a="http://schemas.openxmlformats.org/drawingml/2006/main">
          <a:srgbClr val="CCFFFF"/>
        </a:solidFill>
        <a:ln xmlns:a="http://schemas.openxmlformats.org/drawingml/2006/main">
          <a:noFill/>
        </a:ln>
      </cdr:spPr>
      <cdr:txBody>
        <a:bodyPr xmlns:a="http://schemas.openxmlformats.org/drawingml/2006/main" wrap="square" lIns="27432" tIns="18288" rIns="0"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ja-JP" altLang="en-US" sz="900" b="0" i="0" u="none" strike="noStrike" baseline="0">
              <a:solidFill>
                <a:srgbClr val="000000"/>
              </a:solidFill>
              <a:latin typeface="ＭＳ Ｐゴシック"/>
              <a:ea typeface="ＭＳ Ｐゴシック"/>
            </a:rPr>
            <a:t>①経常収支差額比率</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solidFill>
          <a:round/>
          <a:headEnd/>
          <a:tailEnd/>
        </a:ln>
      </a:spPr>
      <a:bodyPr vertOverflow="clip" wrap="square" lIns="90000" tIns="46800" rIns="90000" bIns="46800" anchor="ctr" anchorCtr="0" upright="1"/>
      <a:lstStyle>
        <a:defPPr algn="ctr" rtl="0">
          <a:lnSpc>
            <a:spcPts val="2800"/>
          </a:lnSpc>
          <a:defRPr sz="2600" b="0" i="0" u="none" strike="noStrike" baseline="0">
            <a:solidFill>
              <a:srgbClr val="000000"/>
            </a:solidFill>
            <a:latin typeface="ＭＳ Ｐゴシック"/>
            <a:ea typeface="ＭＳ Ｐゴシック"/>
          </a:defRPr>
        </a:defP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7"/>
  </sheetPr>
  <dimension ref="B2:AB46"/>
  <sheetViews>
    <sheetView showGridLines="0" tabSelected="1" zoomScaleNormal="100" workbookViewId="0"/>
  </sheetViews>
  <sheetFormatPr defaultColWidth="9" defaultRowHeight="13.2"/>
  <cols>
    <col min="1" max="1" width="3" style="173" customWidth="1"/>
    <col min="2" max="28" width="3.109375" style="173" customWidth="1"/>
    <col min="29" max="29" width="3" style="173" customWidth="1"/>
    <col min="30" max="33" width="3.109375" style="173" customWidth="1"/>
    <col min="34" max="16384" width="9" style="173"/>
  </cols>
  <sheetData>
    <row r="2" spans="2:28" ht="15" customHeight="1">
      <c r="B2" s="1157" t="s">
        <v>1059</v>
      </c>
      <c r="C2" s="1157"/>
      <c r="D2" s="1157"/>
      <c r="E2" s="1157"/>
      <c r="F2" s="1157"/>
      <c r="G2" s="1157"/>
      <c r="H2" s="1157"/>
      <c r="I2" s="1157"/>
      <c r="J2" s="1157"/>
      <c r="K2" s="1157"/>
      <c r="L2" s="1157"/>
      <c r="M2" s="1157"/>
      <c r="N2" s="1157"/>
      <c r="O2" s="1157"/>
      <c r="P2" s="1157"/>
      <c r="Q2" s="1157"/>
      <c r="R2" s="1157"/>
      <c r="S2" s="1157"/>
      <c r="T2" s="1157"/>
      <c r="U2" s="1157"/>
      <c r="V2" s="1157"/>
      <c r="W2" s="1157"/>
      <c r="X2" s="1157"/>
      <c r="Y2" s="1157"/>
      <c r="Z2" s="1157"/>
      <c r="AA2" s="1157"/>
      <c r="AB2" s="1157"/>
    </row>
    <row r="3" spans="2:28" ht="10.5" customHeight="1">
      <c r="B3" s="1157"/>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1157"/>
      <c r="AB3" s="1157"/>
    </row>
    <row r="4" spans="2:28" ht="14.1" customHeight="1">
      <c r="B4" s="605"/>
      <c r="C4" s="1159" t="s">
        <v>899</v>
      </c>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605"/>
    </row>
    <row r="5" spans="2:28" ht="14.1" customHeight="1">
      <c r="B5" s="605"/>
      <c r="C5" s="1159"/>
      <c r="D5" s="1159"/>
      <c r="E5" s="1159"/>
      <c r="F5" s="1159"/>
      <c r="G5" s="1159"/>
      <c r="H5" s="1159"/>
      <c r="I5" s="1159"/>
      <c r="J5" s="1159"/>
      <c r="K5" s="1159"/>
      <c r="L5" s="1159"/>
      <c r="M5" s="1159"/>
      <c r="N5" s="1159"/>
      <c r="O5" s="1159"/>
      <c r="P5" s="1159"/>
      <c r="Q5" s="1159"/>
      <c r="R5" s="1159"/>
      <c r="S5" s="1159"/>
      <c r="T5" s="1159"/>
      <c r="U5" s="1159"/>
      <c r="V5" s="1159"/>
      <c r="W5" s="1159"/>
      <c r="X5" s="1159"/>
      <c r="Y5" s="1159"/>
      <c r="Z5" s="1159"/>
      <c r="AA5" s="1159"/>
      <c r="AB5" s="605"/>
    </row>
    <row r="6" spans="2:28" ht="14.1" customHeight="1">
      <c r="B6" s="605"/>
      <c r="C6" s="1159"/>
      <c r="D6" s="1159"/>
      <c r="E6" s="1159"/>
      <c r="F6" s="1159"/>
      <c r="G6" s="1159"/>
      <c r="H6" s="1159"/>
      <c r="I6" s="1159"/>
      <c r="J6" s="1159"/>
      <c r="K6" s="1159"/>
      <c r="L6" s="1159"/>
      <c r="M6" s="1159"/>
      <c r="N6" s="1159"/>
      <c r="O6" s="1159"/>
      <c r="P6" s="1159"/>
      <c r="Q6" s="1159"/>
      <c r="R6" s="1159"/>
      <c r="S6" s="1159"/>
      <c r="T6" s="1159"/>
      <c r="U6" s="1159"/>
      <c r="V6" s="1159"/>
      <c r="W6" s="1159"/>
      <c r="X6" s="1159"/>
      <c r="Y6" s="1159"/>
      <c r="Z6" s="1159"/>
      <c r="AA6" s="1159"/>
      <c r="AB6" s="605"/>
    </row>
    <row r="7" spans="2:28" ht="14.1" customHeight="1">
      <c r="B7" s="605"/>
      <c r="C7" s="1159"/>
      <c r="D7" s="1159"/>
      <c r="E7" s="1159"/>
      <c r="F7" s="1159"/>
      <c r="G7" s="1159"/>
      <c r="H7" s="1159"/>
      <c r="I7" s="1159"/>
      <c r="J7" s="1159"/>
      <c r="K7" s="1159"/>
      <c r="L7" s="1159"/>
      <c r="M7" s="1159"/>
      <c r="N7" s="1159"/>
      <c r="O7" s="1159"/>
      <c r="P7" s="1159"/>
      <c r="Q7" s="1159"/>
      <c r="R7" s="1159"/>
      <c r="S7" s="1159"/>
      <c r="T7" s="1159"/>
      <c r="U7" s="1159"/>
      <c r="V7" s="1159"/>
      <c r="W7" s="1159"/>
      <c r="X7" s="1159"/>
      <c r="Y7" s="1159"/>
      <c r="Z7" s="1159"/>
      <c r="AA7" s="1159"/>
      <c r="AB7" s="605"/>
    </row>
    <row r="8" spans="2:28" ht="14.1" customHeight="1">
      <c r="B8" s="605"/>
      <c r="C8" s="1159"/>
      <c r="D8" s="1159"/>
      <c r="E8" s="1159"/>
      <c r="F8" s="1159"/>
      <c r="G8" s="1159"/>
      <c r="H8" s="1159"/>
      <c r="I8" s="1159"/>
      <c r="J8" s="1159"/>
      <c r="K8" s="1159"/>
      <c r="L8" s="1159"/>
      <c r="M8" s="1159"/>
      <c r="N8" s="1159"/>
      <c r="O8" s="1159"/>
      <c r="P8" s="1159"/>
      <c r="Q8" s="1159"/>
      <c r="R8" s="1159"/>
      <c r="S8" s="1159"/>
      <c r="T8" s="1159"/>
      <c r="U8" s="1159"/>
      <c r="V8" s="1159"/>
      <c r="W8" s="1159"/>
      <c r="X8" s="1159"/>
      <c r="Y8" s="1159"/>
      <c r="Z8" s="1159"/>
      <c r="AA8" s="1159"/>
      <c r="AB8" s="605"/>
    </row>
    <row r="9" spans="2:28" ht="14.1" customHeight="1">
      <c r="B9" s="605"/>
      <c r="C9" s="1159"/>
      <c r="D9" s="1159"/>
      <c r="E9" s="1159"/>
      <c r="F9" s="1159"/>
      <c r="G9" s="1159"/>
      <c r="H9" s="1159"/>
      <c r="I9" s="1159"/>
      <c r="J9" s="1159"/>
      <c r="K9" s="1159"/>
      <c r="L9" s="1159"/>
      <c r="M9" s="1159"/>
      <c r="N9" s="1159"/>
      <c r="O9" s="1159"/>
      <c r="P9" s="1159"/>
      <c r="Q9" s="1159"/>
      <c r="R9" s="1159"/>
      <c r="S9" s="1159"/>
      <c r="T9" s="1159"/>
      <c r="U9" s="1159"/>
      <c r="V9" s="1159"/>
      <c r="W9" s="1159"/>
      <c r="X9" s="1159"/>
      <c r="Y9" s="1159"/>
      <c r="Z9" s="1159"/>
      <c r="AA9" s="1159"/>
      <c r="AB9" s="605"/>
    </row>
    <row r="10" spans="2:28" ht="14.1" customHeight="1">
      <c r="B10" s="605"/>
      <c r="C10" s="1159"/>
      <c r="D10" s="1159"/>
      <c r="E10" s="1159"/>
      <c r="F10" s="1159"/>
      <c r="G10" s="1159"/>
      <c r="H10" s="1159"/>
      <c r="I10" s="1159"/>
      <c r="J10" s="1159"/>
      <c r="K10" s="1159"/>
      <c r="L10" s="1159"/>
      <c r="M10" s="1159"/>
      <c r="N10" s="1159"/>
      <c r="O10" s="1159"/>
      <c r="P10" s="1159"/>
      <c r="Q10" s="1159"/>
      <c r="R10" s="1159"/>
      <c r="S10" s="1159"/>
      <c r="T10" s="1159"/>
      <c r="U10" s="1159"/>
      <c r="V10" s="1159"/>
      <c r="W10" s="1159"/>
      <c r="X10" s="1159"/>
      <c r="Y10" s="1159"/>
      <c r="Z10" s="1159"/>
      <c r="AA10" s="1159"/>
      <c r="AB10" s="605"/>
    </row>
    <row r="11" spans="2:28" ht="14.1" customHeight="1">
      <c r="B11" s="605"/>
      <c r="C11" s="1159"/>
      <c r="D11" s="1159"/>
      <c r="E11" s="1159"/>
      <c r="F11" s="1159"/>
      <c r="G11" s="1159"/>
      <c r="H11" s="1159"/>
      <c r="I11" s="1159"/>
      <c r="J11" s="1159"/>
      <c r="K11" s="1159"/>
      <c r="L11" s="1159"/>
      <c r="M11" s="1159"/>
      <c r="N11" s="1159"/>
      <c r="O11" s="1159"/>
      <c r="P11" s="1159"/>
      <c r="Q11" s="1159"/>
      <c r="R11" s="1159"/>
      <c r="S11" s="1159"/>
      <c r="T11" s="1159"/>
      <c r="U11" s="1159"/>
      <c r="V11" s="1159"/>
      <c r="W11" s="1159"/>
      <c r="X11" s="1159"/>
      <c r="Y11" s="1159"/>
      <c r="Z11" s="1159"/>
      <c r="AA11" s="1159"/>
      <c r="AB11" s="605"/>
    </row>
    <row r="12" spans="2:28" ht="24" customHeight="1">
      <c r="B12" s="859"/>
      <c r="C12" s="1159"/>
      <c r="D12" s="1159"/>
      <c r="E12" s="1159"/>
      <c r="F12" s="1159"/>
      <c r="G12" s="1159"/>
      <c r="H12" s="1159"/>
      <c r="I12" s="1159"/>
      <c r="J12" s="1159"/>
      <c r="K12" s="1159"/>
      <c r="L12" s="1159"/>
      <c r="M12" s="1159"/>
      <c r="N12" s="1159"/>
      <c r="O12" s="1159"/>
      <c r="P12" s="1159"/>
      <c r="Q12" s="1159"/>
      <c r="R12" s="1159"/>
      <c r="S12" s="1159"/>
      <c r="T12" s="1159"/>
      <c r="U12" s="1159"/>
      <c r="V12" s="1159"/>
      <c r="W12" s="1159"/>
      <c r="X12" s="1159"/>
      <c r="Y12" s="1159"/>
      <c r="Z12" s="1159"/>
      <c r="AA12" s="1159"/>
      <c r="AB12" s="859"/>
    </row>
    <row r="13" spans="2:28" ht="12.75" customHeight="1">
      <c r="B13" s="1158" t="s">
        <v>1060</v>
      </c>
      <c r="C13" s="1158"/>
      <c r="D13" s="1158"/>
      <c r="E13" s="1158"/>
      <c r="F13" s="1158"/>
      <c r="G13" s="1158"/>
      <c r="H13" s="1158"/>
      <c r="I13" s="1158"/>
      <c r="J13" s="1158"/>
      <c r="K13" s="1158"/>
      <c r="L13" s="1158"/>
      <c r="M13" s="1158"/>
      <c r="N13" s="1158"/>
      <c r="O13" s="1158"/>
      <c r="P13" s="1158"/>
      <c r="Q13" s="1158"/>
      <c r="R13" s="1158"/>
      <c r="S13" s="1158"/>
      <c r="T13" s="1158"/>
      <c r="U13" s="1158"/>
      <c r="V13" s="1158"/>
      <c r="W13" s="1158"/>
      <c r="X13" s="1158"/>
      <c r="Y13" s="1158"/>
      <c r="Z13" s="1158"/>
      <c r="AA13" s="1158"/>
      <c r="AB13" s="1158"/>
    </row>
    <row r="14" spans="2:28" ht="12.75" customHeight="1">
      <c r="B14" s="1158"/>
      <c r="C14" s="1158"/>
      <c r="D14" s="1158"/>
      <c r="E14" s="1158"/>
      <c r="F14" s="1158"/>
      <c r="G14" s="1158"/>
      <c r="H14" s="1158"/>
      <c r="I14" s="1158"/>
      <c r="J14" s="1158"/>
      <c r="K14" s="1158"/>
      <c r="L14" s="1158"/>
      <c r="M14" s="1158"/>
      <c r="N14" s="1158"/>
      <c r="O14" s="1158"/>
      <c r="P14" s="1158"/>
      <c r="Q14" s="1158"/>
      <c r="R14" s="1158"/>
      <c r="S14" s="1158"/>
      <c r="T14" s="1158"/>
      <c r="U14" s="1158"/>
      <c r="V14" s="1158"/>
      <c r="W14" s="1158"/>
      <c r="X14" s="1158"/>
      <c r="Y14" s="1158"/>
      <c r="Z14" s="1158"/>
      <c r="AA14" s="1158"/>
      <c r="AB14" s="1158"/>
    </row>
    <row r="15" spans="2:28" ht="12.75" customHeight="1">
      <c r="B15" s="1158"/>
      <c r="C15" s="1158"/>
      <c r="D15" s="1158"/>
      <c r="E15" s="1158"/>
      <c r="F15" s="1158"/>
      <c r="G15" s="1158"/>
      <c r="H15" s="1158"/>
      <c r="I15" s="1158"/>
      <c r="J15" s="1158"/>
      <c r="K15" s="1158"/>
      <c r="L15" s="1158"/>
      <c r="M15" s="1158"/>
      <c r="N15" s="1158"/>
      <c r="O15" s="1158"/>
      <c r="P15" s="1158"/>
      <c r="Q15" s="1158"/>
      <c r="R15" s="1158"/>
      <c r="S15" s="1158"/>
      <c r="T15" s="1158"/>
      <c r="U15" s="1158"/>
      <c r="V15" s="1158"/>
      <c r="W15" s="1158"/>
      <c r="X15" s="1158"/>
      <c r="Y15" s="1158"/>
      <c r="Z15" s="1158"/>
      <c r="AA15" s="1158"/>
      <c r="AB15" s="1158"/>
    </row>
    <row r="16" spans="2:28" ht="4.5" customHeight="1">
      <c r="B16" s="604"/>
      <c r="C16" s="604"/>
      <c r="D16" s="604"/>
      <c r="E16" s="604"/>
      <c r="F16" s="604"/>
      <c r="G16" s="604"/>
      <c r="H16" s="604"/>
      <c r="I16" s="604"/>
      <c r="J16" s="604"/>
      <c r="K16" s="604"/>
      <c r="L16" s="604"/>
      <c r="M16" s="604"/>
      <c r="N16" s="604"/>
      <c r="O16" s="604"/>
      <c r="P16" s="604"/>
      <c r="Q16" s="604"/>
      <c r="R16" s="604"/>
      <c r="S16" s="604"/>
      <c r="T16" s="604"/>
      <c r="U16" s="604"/>
      <c r="V16" s="604"/>
      <c r="W16" s="604"/>
      <c r="X16" s="604"/>
      <c r="Y16" s="604"/>
      <c r="Z16" s="604"/>
      <c r="AA16" s="604"/>
      <c r="AB16" s="604"/>
    </row>
    <row r="17" spans="2:28" ht="12.75" customHeight="1">
      <c r="B17" s="1151">
        <v>1</v>
      </c>
      <c r="C17" s="1154" t="s">
        <v>428</v>
      </c>
      <c r="D17" s="1154"/>
      <c r="E17" s="1154"/>
      <c r="F17" s="1154"/>
      <c r="G17" s="1154"/>
      <c r="H17" s="1154"/>
      <c r="I17" s="1154"/>
      <c r="J17" s="1154"/>
      <c r="K17" s="1154"/>
      <c r="L17" s="1154"/>
      <c r="M17" s="1154"/>
      <c r="N17" s="1154"/>
      <c r="O17" s="1154"/>
      <c r="P17" s="1154"/>
      <c r="Q17" s="1154"/>
      <c r="R17" s="1154"/>
      <c r="S17" s="1154"/>
      <c r="T17" s="1154"/>
      <c r="U17" s="1154"/>
      <c r="V17" s="1154"/>
      <c r="W17" s="1154"/>
      <c r="X17" s="1154"/>
      <c r="Y17" s="1154"/>
      <c r="Z17" s="1154"/>
      <c r="AA17" s="1154"/>
      <c r="AB17" s="1154"/>
    </row>
    <row r="18" spans="2:28" ht="12.75" customHeight="1">
      <c r="B18" s="1152"/>
      <c r="C18" s="1155"/>
      <c r="D18" s="1155"/>
      <c r="E18" s="1155"/>
      <c r="F18" s="1155"/>
      <c r="G18" s="1155"/>
      <c r="H18" s="1155"/>
      <c r="I18" s="1155"/>
      <c r="J18" s="1155"/>
      <c r="K18" s="1155"/>
      <c r="L18" s="1155"/>
      <c r="M18" s="1155"/>
      <c r="N18" s="1155"/>
      <c r="O18" s="1155"/>
      <c r="P18" s="1155"/>
      <c r="Q18" s="1155"/>
      <c r="R18" s="1155"/>
      <c r="S18" s="1155"/>
      <c r="T18" s="1155"/>
      <c r="U18" s="1155"/>
      <c r="V18" s="1155"/>
      <c r="W18" s="1155"/>
      <c r="X18" s="1155"/>
      <c r="Y18" s="1155"/>
      <c r="Z18" s="1155"/>
      <c r="AA18" s="1155"/>
      <c r="AB18" s="1155"/>
    </row>
    <row r="19" spans="2:28" ht="12.75" customHeight="1">
      <c r="B19" s="1152"/>
      <c r="C19" s="1155"/>
      <c r="D19" s="1155"/>
      <c r="E19" s="1155"/>
      <c r="F19" s="1155"/>
      <c r="G19" s="1155"/>
      <c r="H19" s="1155"/>
      <c r="I19" s="1155"/>
      <c r="J19" s="1155"/>
      <c r="K19" s="1155"/>
      <c r="L19" s="1155"/>
      <c r="M19" s="1155"/>
      <c r="N19" s="1155"/>
      <c r="O19" s="1155"/>
      <c r="P19" s="1155"/>
      <c r="Q19" s="1155"/>
      <c r="R19" s="1155"/>
      <c r="S19" s="1155"/>
      <c r="T19" s="1155"/>
      <c r="U19" s="1155"/>
      <c r="V19" s="1155"/>
      <c r="W19" s="1155"/>
      <c r="X19" s="1155"/>
      <c r="Y19" s="1155"/>
      <c r="Z19" s="1155"/>
      <c r="AA19" s="1155"/>
      <c r="AB19" s="1155"/>
    </row>
    <row r="20" spans="2:28" ht="12.75" customHeight="1">
      <c r="B20" s="1152"/>
      <c r="C20" s="1155"/>
      <c r="D20" s="1155"/>
      <c r="E20" s="1155"/>
      <c r="F20" s="1155"/>
      <c r="G20" s="1155"/>
      <c r="H20" s="1155"/>
      <c r="I20" s="1155"/>
      <c r="J20" s="1155"/>
      <c r="K20" s="1155"/>
      <c r="L20" s="1155"/>
      <c r="M20" s="1155"/>
      <c r="N20" s="1155"/>
      <c r="O20" s="1155"/>
      <c r="P20" s="1155"/>
      <c r="Q20" s="1155"/>
      <c r="R20" s="1155"/>
      <c r="S20" s="1155"/>
      <c r="T20" s="1155"/>
      <c r="U20" s="1155"/>
      <c r="V20" s="1155"/>
      <c r="W20" s="1155"/>
      <c r="X20" s="1155"/>
      <c r="Y20" s="1155"/>
      <c r="Z20" s="1155"/>
      <c r="AA20" s="1155"/>
      <c r="AB20" s="1155"/>
    </row>
    <row r="21" spans="2:28" ht="12.75" customHeight="1">
      <c r="B21" s="1153"/>
      <c r="C21" s="1156"/>
      <c r="D21" s="1156"/>
      <c r="E21" s="1156"/>
      <c r="F21" s="1156"/>
      <c r="G21" s="1156"/>
      <c r="H21" s="1156"/>
      <c r="I21" s="1156"/>
      <c r="J21" s="1156"/>
      <c r="K21" s="1156"/>
      <c r="L21" s="1156"/>
      <c r="M21" s="1156"/>
      <c r="N21" s="1156"/>
      <c r="O21" s="1156"/>
      <c r="P21" s="1156"/>
      <c r="Q21" s="1156"/>
      <c r="R21" s="1156"/>
      <c r="S21" s="1156"/>
      <c r="T21" s="1156"/>
      <c r="U21" s="1156"/>
      <c r="V21" s="1156"/>
      <c r="W21" s="1156"/>
      <c r="X21" s="1156"/>
      <c r="Y21" s="1156"/>
      <c r="Z21" s="1156"/>
      <c r="AA21" s="1156"/>
      <c r="AB21" s="1156"/>
    </row>
    <row r="22" spans="2:28" ht="12.75" customHeight="1">
      <c r="B22" s="480"/>
      <c r="C22" s="481"/>
      <c r="D22" s="481"/>
      <c r="E22" s="481"/>
      <c r="F22" s="481"/>
      <c r="G22" s="481"/>
      <c r="H22" s="481"/>
      <c r="I22" s="481"/>
      <c r="J22" s="481"/>
      <c r="K22" s="481"/>
      <c r="L22" s="481"/>
      <c r="M22" s="481"/>
      <c r="N22" s="481"/>
      <c r="O22" s="481"/>
      <c r="P22" s="481"/>
      <c r="Q22" s="481"/>
      <c r="R22" s="481"/>
      <c r="S22" s="481"/>
      <c r="T22" s="481"/>
      <c r="U22" s="481"/>
      <c r="V22" s="481"/>
      <c r="W22" s="481"/>
      <c r="X22" s="481"/>
      <c r="Y22" s="481"/>
      <c r="Z22" s="481"/>
      <c r="AA22" s="481"/>
      <c r="AB22" s="481"/>
    </row>
    <row r="23" spans="2:28" ht="12.75" customHeight="1">
      <c r="B23" s="482"/>
      <c r="C23" s="483"/>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row>
    <row r="24" spans="2:28" ht="12.75" customHeight="1">
      <c r="B24" s="1151">
        <v>2</v>
      </c>
      <c r="C24" s="1154" t="s">
        <v>990</v>
      </c>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row>
    <row r="25" spans="2:28" ht="12.75" customHeight="1">
      <c r="B25" s="1152"/>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row>
    <row r="26" spans="2:28" ht="12.75" customHeight="1">
      <c r="B26" s="1152"/>
      <c r="C26" s="1155"/>
      <c r="D26" s="1155"/>
      <c r="E26" s="1155"/>
      <c r="F26" s="1155"/>
      <c r="G26" s="1155"/>
      <c r="H26" s="1155"/>
      <c r="I26" s="1155"/>
      <c r="J26" s="1155"/>
      <c r="K26" s="1155"/>
      <c r="L26" s="1155"/>
      <c r="M26" s="1155"/>
      <c r="N26" s="1155"/>
      <c r="O26" s="1155"/>
      <c r="P26" s="1155"/>
      <c r="Q26" s="1155"/>
      <c r="R26" s="1155"/>
      <c r="S26" s="1155"/>
      <c r="T26" s="1155"/>
      <c r="U26" s="1155"/>
      <c r="V26" s="1155"/>
      <c r="W26" s="1155"/>
      <c r="X26" s="1155"/>
      <c r="Y26" s="1155"/>
      <c r="Z26" s="1155"/>
      <c r="AA26" s="1155"/>
      <c r="AB26" s="1155"/>
    </row>
    <row r="27" spans="2:28" ht="12.75" customHeight="1">
      <c r="B27" s="1152"/>
      <c r="C27" s="1155"/>
      <c r="D27" s="1155"/>
      <c r="E27" s="1155"/>
      <c r="F27" s="1155"/>
      <c r="G27" s="1155"/>
      <c r="H27" s="1155"/>
      <c r="I27" s="1155"/>
      <c r="J27" s="1155"/>
      <c r="K27" s="1155"/>
      <c r="L27" s="1155"/>
      <c r="M27" s="1155"/>
      <c r="N27" s="1155"/>
      <c r="O27" s="1155"/>
      <c r="P27" s="1155"/>
      <c r="Q27" s="1155"/>
      <c r="R27" s="1155"/>
      <c r="S27" s="1155"/>
      <c r="T27" s="1155"/>
      <c r="U27" s="1155"/>
      <c r="V27" s="1155"/>
      <c r="W27" s="1155"/>
      <c r="X27" s="1155"/>
      <c r="Y27" s="1155"/>
      <c r="Z27" s="1155"/>
      <c r="AA27" s="1155"/>
      <c r="AB27" s="1155"/>
    </row>
    <row r="28" spans="2:28" ht="12.75" customHeight="1">
      <c r="B28" s="1153"/>
      <c r="C28" s="1156"/>
      <c r="D28" s="1156"/>
      <c r="E28" s="1156"/>
      <c r="F28" s="1156"/>
      <c r="G28" s="1156"/>
      <c r="H28" s="1156"/>
      <c r="I28" s="1156"/>
      <c r="J28" s="1156"/>
      <c r="K28" s="1156"/>
      <c r="L28" s="1156"/>
      <c r="M28" s="1156"/>
      <c r="N28" s="1156"/>
      <c r="O28" s="1156"/>
      <c r="P28" s="1156"/>
      <c r="Q28" s="1156"/>
      <c r="R28" s="1156"/>
      <c r="S28" s="1156"/>
      <c r="T28" s="1156"/>
      <c r="U28" s="1156"/>
      <c r="V28" s="1156"/>
      <c r="W28" s="1156"/>
      <c r="X28" s="1156"/>
      <c r="Y28" s="1156"/>
      <c r="Z28" s="1156"/>
      <c r="AA28" s="1156"/>
      <c r="AB28" s="1156"/>
    </row>
    <row r="29" spans="2:28" ht="12.75" customHeight="1">
      <c r="B29" s="480"/>
      <c r="C29" s="481"/>
      <c r="D29" s="481"/>
      <c r="E29" s="481"/>
      <c r="F29" s="481"/>
      <c r="G29" s="481"/>
      <c r="H29" s="481"/>
      <c r="I29" s="481"/>
      <c r="J29" s="481"/>
      <c r="K29" s="481"/>
      <c r="L29" s="481"/>
      <c r="M29" s="481"/>
      <c r="N29" s="481"/>
      <c r="O29" s="481"/>
      <c r="P29" s="481"/>
      <c r="Q29" s="481"/>
      <c r="R29" s="481"/>
      <c r="S29" s="481"/>
      <c r="T29" s="481"/>
      <c r="U29" s="481"/>
      <c r="V29" s="481"/>
      <c r="W29" s="481"/>
      <c r="X29" s="481"/>
      <c r="Y29" s="481"/>
      <c r="Z29" s="481"/>
      <c r="AA29" s="481"/>
      <c r="AB29" s="481"/>
    </row>
    <row r="30" spans="2:28" ht="12.75" customHeight="1">
      <c r="B30" s="482"/>
      <c r="C30" s="483"/>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40"/>
      <c r="AB30" s="140"/>
    </row>
    <row r="31" spans="2:28" ht="12.75" customHeight="1">
      <c r="B31" s="1151">
        <v>3</v>
      </c>
      <c r="C31" s="1154" t="s">
        <v>431</v>
      </c>
      <c r="D31" s="1154"/>
      <c r="E31" s="1154"/>
      <c r="F31" s="1154"/>
      <c r="G31" s="1154"/>
      <c r="H31" s="1154"/>
      <c r="I31" s="1154"/>
      <c r="J31" s="1154"/>
      <c r="K31" s="1154"/>
      <c r="L31" s="1154"/>
      <c r="M31" s="1154"/>
      <c r="N31" s="1154"/>
      <c r="O31" s="1154"/>
      <c r="P31" s="1154"/>
      <c r="Q31" s="1154"/>
      <c r="R31" s="1154"/>
      <c r="S31" s="1154"/>
      <c r="T31" s="1154"/>
      <c r="U31" s="1154"/>
      <c r="V31" s="1154"/>
      <c r="W31" s="1154"/>
      <c r="X31" s="1154"/>
      <c r="Y31" s="1154"/>
      <c r="Z31" s="1154"/>
      <c r="AA31" s="1154"/>
      <c r="AB31" s="1154"/>
    </row>
    <row r="32" spans="2:28" ht="12.75" customHeight="1">
      <c r="B32" s="1152"/>
      <c r="C32" s="1155"/>
      <c r="D32" s="1155"/>
      <c r="E32" s="1155"/>
      <c r="F32" s="1155"/>
      <c r="G32" s="1155"/>
      <c r="H32" s="1155"/>
      <c r="I32" s="1155"/>
      <c r="J32" s="1155"/>
      <c r="K32" s="1155"/>
      <c r="L32" s="1155"/>
      <c r="M32" s="1155"/>
      <c r="N32" s="1155"/>
      <c r="O32" s="1155"/>
      <c r="P32" s="1155"/>
      <c r="Q32" s="1155"/>
      <c r="R32" s="1155"/>
      <c r="S32" s="1155"/>
      <c r="T32" s="1155"/>
      <c r="U32" s="1155"/>
      <c r="V32" s="1155"/>
      <c r="W32" s="1155"/>
      <c r="X32" s="1155"/>
      <c r="Y32" s="1155"/>
      <c r="Z32" s="1155"/>
      <c r="AA32" s="1155"/>
      <c r="AB32" s="1155"/>
    </row>
    <row r="33" spans="2:28" ht="12.75" customHeight="1">
      <c r="B33" s="1152"/>
      <c r="C33" s="1155"/>
      <c r="D33" s="1155"/>
      <c r="E33" s="1155"/>
      <c r="F33" s="1155"/>
      <c r="G33" s="1155"/>
      <c r="H33" s="1155"/>
      <c r="I33" s="1155"/>
      <c r="J33" s="1155"/>
      <c r="K33" s="1155"/>
      <c r="L33" s="1155"/>
      <c r="M33" s="1155"/>
      <c r="N33" s="1155"/>
      <c r="O33" s="1155"/>
      <c r="P33" s="1155"/>
      <c r="Q33" s="1155"/>
      <c r="R33" s="1155"/>
      <c r="S33" s="1155"/>
      <c r="T33" s="1155"/>
      <c r="U33" s="1155"/>
      <c r="V33" s="1155"/>
      <c r="W33" s="1155"/>
      <c r="X33" s="1155"/>
      <c r="Y33" s="1155"/>
      <c r="Z33" s="1155"/>
      <c r="AA33" s="1155"/>
      <c r="AB33" s="1155"/>
    </row>
    <row r="34" spans="2:28" ht="12.75" customHeight="1">
      <c r="B34" s="1152"/>
      <c r="C34" s="1155"/>
      <c r="D34" s="1155"/>
      <c r="E34" s="1155"/>
      <c r="F34" s="1155"/>
      <c r="G34" s="1155"/>
      <c r="H34" s="1155"/>
      <c r="I34" s="1155"/>
      <c r="J34" s="1155"/>
      <c r="K34" s="1155"/>
      <c r="L34" s="1155"/>
      <c r="M34" s="1155"/>
      <c r="N34" s="1155"/>
      <c r="O34" s="1155"/>
      <c r="P34" s="1155"/>
      <c r="Q34" s="1155"/>
      <c r="R34" s="1155"/>
      <c r="S34" s="1155"/>
      <c r="T34" s="1155"/>
      <c r="U34" s="1155"/>
      <c r="V34" s="1155"/>
      <c r="W34" s="1155"/>
      <c r="X34" s="1155"/>
      <c r="Y34" s="1155"/>
      <c r="Z34" s="1155"/>
      <c r="AA34" s="1155"/>
      <c r="AB34" s="1155"/>
    </row>
    <row r="35" spans="2:28" ht="12.75" customHeight="1">
      <c r="B35" s="1153"/>
      <c r="C35" s="1156"/>
      <c r="D35" s="1156"/>
      <c r="E35" s="1156"/>
      <c r="F35" s="1156"/>
      <c r="G35" s="1156"/>
      <c r="H35" s="1156"/>
      <c r="I35" s="1156"/>
      <c r="J35" s="1156"/>
      <c r="K35" s="1156"/>
      <c r="L35" s="1156"/>
      <c r="M35" s="1156"/>
      <c r="N35" s="1156"/>
      <c r="O35" s="1156"/>
      <c r="P35" s="1156"/>
      <c r="Q35" s="1156"/>
      <c r="R35" s="1156"/>
      <c r="S35" s="1156"/>
      <c r="T35" s="1156"/>
      <c r="U35" s="1156"/>
      <c r="V35" s="1156"/>
      <c r="W35" s="1156"/>
      <c r="X35" s="1156"/>
      <c r="Y35" s="1156"/>
      <c r="Z35" s="1156"/>
      <c r="AA35" s="1156"/>
      <c r="AB35" s="1156"/>
    </row>
    <row r="36" spans="2:28" ht="12.75" customHeight="1">
      <c r="B36" s="480"/>
      <c r="C36" s="481"/>
      <c r="D36" s="481"/>
      <c r="E36" s="481"/>
      <c r="F36" s="481"/>
      <c r="G36" s="481"/>
      <c r="H36" s="481"/>
      <c r="I36" s="481"/>
      <c r="J36" s="481"/>
      <c r="K36" s="481"/>
      <c r="L36" s="481"/>
      <c r="M36" s="481"/>
      <c r="N36" s="481"/>
      <c r="O36" s="481"/>
      <c r="P36" s="481"/>
      <c r="Q36" s="481"/>
      <c r="R36" s="481"/>
      <c r="S36" s="481"/>
      <c r="T36" s="481"/>
      <c r="U36" s="481"/>
      <c r="V36" s="481"/>
      <c r="W36" s="481"/>
      <c r="X36" s="481"/>
      <c r="Y36" s="481"/>
      <c r="Z36" s="481"/>
      <c r="AA36" s="481"/>
      <c r="AB36" s="481"/>
    </row>
    <row r="37" spans="2:28" ht="12.75" customHeight="1">
      <c r="B37" s="482"/>
      <c r="C37" s="483"/>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A37" s="140"/>
      <c r="AB37" s="140"/>
    </row>
    <row r="38" spans="2:28" ht="12.75" customHeight="1">
      <c r="B38" s="1151">
        <v>4</v>
      </c>
      <c r="C38" s="1154" t="s">
        <v>471</v>
      </c>
      <c r="D38" s="1154"/>
      <c r="E38" s="1154"/>
      <c r="F38" s="1154"/>
      <c r="G38" s="1154"/>
      <c r="H38" s="1154"/>
      <c r="I38" s="1154"/>
      <c r="J38" s="1154"/>
      <c r="K38" s="1154"/>
      <c r="L38" s="1154"/>
      <c r="M38" s="1154"/>
      <c r="N38" s="1154"/>
      <c r="O38" s="1154"/>
      <c r="P38" s="1154"/>
      <c r="Q38" s="1154"/>
      <c r="R38" s="1154"/>
      <c r="S38" s="1154"/>
      <c r="T38" s="1154"/>
      <c r="U38" s="1154"/>
      <c r="V38" s="1154"/>
      <c r="W38" s="1154"/>
      <c r="X38" s="1154"/>
      <c r="Y38" s="1154"/>
      <c r="Z38" s="1154"/>
      <c r="AA38" s="1154"/>
      <c r="AB38" s="1154"/>
    </row>
    <row r="39" spans="2:28" ht="12.75" customHeight="1">
      <c r="B39" s="1152"/>
      <c r="C39" s="1155"/>
      <c r="D39" s="1155"/>
      <c r="E39" s="1155"/>
      <c r="F39" s="1155"/>
      <c r="G39" s="1155"/>
      <c r="H39" s="1155"/>
      <c r="I39" s="1155"/>
      <c r="J39" s="1155"/>
      <c r="K39" s="1155"/>
      <c r="L39" s="1155"/>
      <c r="M39" s="1155"/>
      <c r="N39" s="1155"/>
      <c r="O39" s="1155"/>
      <c r="P39" s="1155"/>
      <c r="Q39" s="1155"/>
      <c r="R39" s="1155"/>
      <c r="S39" s="1155"/>
      <c r="T39" s="1155"/>
      <c r="U39" s="1155"/>
      <c r="V39" s="1155"/>
      <c r="W39" s="1155"/>
      <c r="X39" s="1155"/>
      <c r="Y39" s="1155"/>
      <c r="Z39" s="1155"/>
      <c r="AA39" s="1155"/>
      <c r="AB39" s="1155"/>
    </row>
    <row r="40" spans="2:28" ht="12.75" customHeight="1">
      <c r="B40" s="1152"/>
      <c r="C40" s="1155"/>
      <c r="D40" s="1155"/>
      <c r="E40" s="1155"/>
      <c r="F40" s="1155"/>
      <c r="G40" s="1155"/>
      <c r="H40" s="1155"/>
      <c r="I40" s="1155"/>
      <c r="J40" s="1155"/>
      <c r="K40" s="1155"/>
      <c r="L40" s="1155"/>
      <c r="M40" s="1155"/>
      <c r="N40" s="1155"/>
      <c r="O40" s="1155"/>
      <c r="P40" s="1155"/>
      <c r="Q40" s="1155"/>
      <c r="R40" s="1155"/>
      <c r="S40" s="1155"/>
      <c r="T40" s="1155"/>
      <c r="U40" s="1155"/>
      <c r="V40" s="1155"/>
      <c r="W40" s="1155"/>
      <c r="X40" s="1155"/>
      <c r="Y40" s="1155"/>
      <c r="Z40" s="1155"/>
      <c r="AA40" s="1155"/>
      <c r="AB40" s="1155"/>
    </row>
    <row r="41" spans="2:28" ht="12.75" customHeight="1">
      <c r="B41" s="1152"/>
      <c r="C41" s="1155"/>
      <c r="D41" s="1155"/>
      <c r="E41" s="1155"/>
      <c r="F41" s="1155"/>
      <c r="G41" s="1155"/>
      <c r="H41" s="1155"/>
      <c r="I41" s="1155"/>
      <c r="J41" s="1155"/>
      <c r="K41" s="1155"/>
      <c r="L41" s="1155"/>
      <c r="M41" s="1155"/>
      <c r="N41" s="1155"/>
      <c r="O41" s="1155"/>
      <c r="P41" s="1155"/>
      <c r="Q41" s="1155"/>
      <c r="R41" s="1155"/>
      <c r="S41" s="1155"/>
      <c r="T41" s="1155"/>
      <c r="U41" s="1155"/>
      <c r="V41" s="1155"/>
      <c r="W41" s="1155"/>
      <c r="X41" s="1155"/>
      <c r="Y41" s="1155"/>
      <c r="Z41" s="1155"/>
      <c r="AA41" s="1155"/>
      <c r="AB41" s="1155"/>
    </row>
    <row r="42" spans="2:28" ht="12.75" customHeight="1">
      <c r="B42" s="1153"/>
      <c r="C42" s="1156"/>
      <c r="D42" s="1156"/>
      <c r="E42" s="1156"/>
      <c r="F42" s="1156"/>
      <c r="G42" s="1156"/>
      <c r="H42" s="1156"/>
      <c r="I42" s="1156"/>
      <c r="J42" s="1156"/>
      <c r="K42" s="1156"/>
      <c r="L42" s="1156"/>
      <c r="M42" s="1156"/>
      <c r="N42" s="1156"/>
      <c r="O42" s="1156"/>
      <c r="P42" s="1156"/>
      <c r="Q42" s="1156"/>
      <c r="R42" s="1156"/>
      <c r="S42" s="1156"/>
      <c r="T42" s="1156"/>
      <c r="U42" s="1156"/>
      <c r="V42" s="1156"/>
      <c r="W42" s="1156"/>
      <c r="X42" s="1156"/>
      <c r="Y42" s="1156"/>
      <c r="Z42" s="1156"/>
      <c r="AA42" s="1156"/>
      <c r="AB42" s="1156"/>
    </row>
    <row r="43" spans="2:28" ht="3.75" customHeight="1"/>
    <row r="44" spans="2:28">
      <c r="B44" s="139" t="s">
        <v>429</v>
      </c>
      <c r="C44" s="606" t="s">
        <v>509</v>
      </c>
      <c r="D44" s="606"/>
      <c r="E44" s="606"/>
      <c r="F44" s="606"/>
      <c r="G44" s="606"/>
      <c r="H44" s="606"/>
      <c r="I44" s="606"/>
      <c r="J44" s="606"/>
      <c r="K44" s="606"/>
      <c r="L44" s="606"/>
      <c r="M44" s="606"/>
      <c r="N44" s="606"/>
      <c r="O44" s="606"/>
      <c r="P44" s="606"/>
      <c r="Q44" s="606"/>
      <c r="R44" s="606"/>
      <c r="S44" s="606"/>
      <c r="T44" s="606"/>
      <c r="U44" s="606"/>
      <c r="V44" s="606"/>
      <c r="W44" s="606"/>
      <c r="X44" s="606"/>
      <c r="Y44" s="606"/>
      <c r="Z44" s="606"/>
      <c r="AA44" s="606"/>
      <c r="AB44" s="606"/>
    </row>
    <row r="45" spans="2:28">
      <c r="C45" s="606" t="s">
        <v>1063</v>
      </c>
      <c r="D45" s="606"/>
      <c r="E45" s="606"/>
      <c r="F45" s="606"/>
      <c r="G45" s="606"/>
      <c r="H45" s="606"/>
      <c r="I45" s="606"/>
      <c r="J45" s="606"/>
      <c r="K45" s="606"/>
      <c r="L45" s="606"/>
      <c r="M45" s="606"/>
      <c r="N45" s="606"/>
      <c r="O45" s="606"/>
      <c r="P45" s="606"/>
      <c r="Q45" s="606"/>
      <c r="R45" s="606"/>
      <c r="S45" s="606"/>
      <c r="T45" s="606"/>
      <c r="U45" s="606"/>
      <c r="V45" s="606"/>
      <c r="W45" s="606"/>
      <c r="X45" s="606"/>
      <c r="Y45" s="606"/>
      <c r="Z45" s="606"/>
      <c r="AA45" s="606"/>
      <c r="AB45" s="606"/>
    </row>
    <row r="46" spans="2:28">
      <c r="B46" s="139"/>
      <c r="C46" s="606"/>
      <c r="D46" s="606"/>
      <c r="E46" s="606"/>
      <c r="F46" s="606"/>
      <c r="G46" s="606"/>
      <c r="H46" s="606"/>
      <c r="I46" s="606"/>
      <c r="J46" s="606"/>
      <c r="K46" s="606"/>
      <c r="L46" s="606"/>
      <c r="M46" s="606"/>
      <c r="N46" s="606"/>
      <c r="O46" s="606"/>
      <c r="P46" s="606"/>
      <c r="Q46" s="606"/>
      <c r="R46" s="606"/>
      <c r="S46" s="606"/>
      <c r="T46" s="606"/>
      <c r="U46" s="606"/>
      <c r="V46" s="606"/>
      <c r="W46" s="606"/>
      <c r="X46" s="606"/>
      <c r="Y46" s="606"/>
      <c r="Z46" s="606"/>
      <c r="AA46" s="606"/>
      <c r="AB46" s="606"/>
    </row>
  </sheetData>
  <sheetProtection sheet="1" selectLockedCells="1"/>
  <mergeCells count="11">
    <mergeCell ref="B2:AB3"/>
    <mergeCell ref="B13:AB15"/>
    <mergeCell ref="B17:B21"/>
    <mergeCell ref="C17:AB21"/>
    <mergeCell ref="C4:AA12"/>
    <mergeCell ref="B31:B35"/>
    <mergeCell ref="C31:AB35"/>
    <mergeCell ref="B38:B42"/>
    <mergeCell ref="C38:AB42"/>
    <mergeCell ref="B24:B28"/>
    <mergeCell ref="C24:AB28"/>
  </mergeCells>
  <phoneticPr fontId="1"/>
  <printOptions horizontalCentered="1" verticalCentered="1"/>
  <pageMargins left="0.39370078740157483" right="0.39370078740157483" top="0.39370078740157483" bottom="0.39370078740157483" header="0" footer="0.19685039370078741"/>
  <pageSetup paperSize="9" orientation="landscape" r:id="rId1"/>
  <headerFooter scaleWithDoc="0">
    <oddFooter>&amp;P / &amp;N ページ</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CCECFF"/>
  </sheetPr>
  <dimension ref="A1:AC26"/>
  <sheetViews>
    <sheetView showGridLines="0" zoomScaleNormal="100" zoomScaleSheetLayoutView="100" workbookViewId="0">
      <selection sqref="A1:C1"/>
    </sheetView>
  </sheetViews>
  <sheetFormatPr defaultColWidth="10.6640625" defaultRowHeight="24" customHeight="1"/>
  <cols>
    <col min="1" max="2" width="4.6640625" style="1" customWidth="1"/>
    <col min="3" max="7" width="10.6640625" style="1"/>
    <col min="8" max="8" width="10.6640625" style="1" customWidth="1"/>
    <col min="9"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44140625" style="1" customWidth="1"/>
    <col min="20" max="20" width="2.6640625" style="2" customWidth="1"/>
    <col min="21" max="21" width="5.6640625" style="1" customWidth="1"/>
    <col min="22" max="22" width="3.44140625" style="1" bestFit="1" customWidth="1"/>
    <col min="23" max="23" width="7.6640625" style="1" customWidth="1"/>
    <col min="24" max="24" width="2.44140625" style="1" customWidth="1"/>
    <col min="25" max="25" width="7.6640625" style="1" customWidth="1"/>
    <col min="26" max="26" width="3.44140625" style="1" bestFit="1" customWidth="1"/>
    <col min="27" max="16384" width="10.6640625" style="1"/>
  </cols>
  <sheetData>
    <row r="1" spans="1:29" ht="24" customHeight="1" thickBot="1">
      <c r="A1" s="1747" t="s">
        <v>0</v>
      </c>
      <c r="B1" s="1748"/>
      <c r="C1" s="1749"/>
      <c r="D1" s="1792" t="str">
        <f>IF('法人入力シート（要入力）'!E4="","",'法人入力シート（要入力）'!E4)</f>
        <v/>
      </c>
      <c r="E1" s="1793"/>
      <c r="F1" s="1793"/>
      <c r="G1" s="1793"/>
      <c r="H1" s="1794"/>
      <c r="R1" s="1778" t="s">
        <v>490</v>
      </c>
      <c r="S1" s="1779"/>
      <c r="T1" s="1779"/>
      <c r="U1" s="1779"/>
      <c r="V1" s="1779"/>
      <c r="W1" s="1779"/>
      <c r="X1" s="1779"/>
      <c r="Y1" s="1779"/>
      <c r="Z1" s="531"/>
      <c r="AA1" s="531"/>
    </row>
    <row r="3" spans="1:29" ht="24" customHeight="1">
      <c r="A3" s="64" t="s">
        <v>1</v>
      </c>
      <c r="B3" s="65"/>
      <c r="C3" s="65"/>
      <c r="D3" s="65"/>
      <c r="E3" s="65"/>
    </row>
    <row r="4" spans="1:29" ht="24" customHeight="1">
      <c r="A4" s="649" t="s">
        <v>624</v>
      </c>
      <c r="B4" s="65"/>
      <c r="C4" s="65"/>
      <c r="D4" s="65"/>
      <c r="E4" s="65"/>
      <c r="H4" s="63" t="s">
        <v>3</v>
      </c>
    </row>
    <row r="5" spans="1:29" ht="29.25" customHeight="1">
      <c r="A5" s="65"/>
      <c r="B5" s="65"/>
      <c r="C5" s="65"/>
      <c r="D5" s="65"/>
      <c r="E5" s="65"/>
      <c r="H5" s="1762" t="s">
        <v>1065</v>
      </c>
      <c r="I5" s="1762"/>
      <c r="J5" s="1762"/>
      <c r="K5" s="1762"/>
      <c r="L5" s="1762"/>
      <c r="M5" s="1762"/>
      <c r="N5" s="1762"/>
      <c r="O5" s="1762"/>
      <c r="P5" s="1762"/>
      <c r="Q5" s="1762"/>
      <c r="R5" s="1762"/>
      <c r="S5" s="1762"/>
      <c r="T5" s="1762"/>
      <c r="U5" s="1762"/>
      <c r="V5" s="1762"/>
      <c r="W5" s="1762"/>
      <c r="X5" s="1762"/>
      <c r="Y5" s="1762"/>
    </row>
    <row r="6" spans="1:29" ht="24" customHeight="1">
      <c r="A6" s="65"/>
      <c r="B6" s="66" t="s">
        <v>2</v>
      </c>
      <c r="C6" s="65"/>
      <c r="D6" s="65"/>
      <c r="E6" s="65"/>
      <c r="H6" s="1762"/>
      <c r="I6" s="1762"/>
      <c r="J6" s="1762"/>
      <c r="K6" s="1762"/>
      <c r="L6" s="1762"/>
      <c r="M6" s="1762"/>
      <c r="N6" s="1762"/>
      <c r="O6" s="1762"/>
      <c r="P6" s="1762"/>
      <c r="Q6" s="1762"/>
      <c r="R6" s="1762"/>
      <c r="S6" s="1762"/>
      <c r="T6" s="1762"/>
      <c r="U6" s="1762"/>
      <c r="V6" s="1762"/>
      <c r="W6" s="1762"/>
      <c r="X6" s="1762"/>
      <c r="Y6" s="1762"/>
    </row>
    <row r="7" spans="1:29" ht="24" customHeight="1">
      <c r="A7" s="65"/>
      <c r="B7" s="66"/>
      <c r="C7" s="66" t="s">
        <v>17</v>
      </c>
      <c r="D7" s="65"/>
      <c r="E7" s="65"/>
      <c r="H7" s="1762"/>
      <c r="I7" s="1762"/>
      <c r="J7" s="1762"/>
      <c r="K7" s="1762"/>
      <c r="L7" s="1762"/>
      <c r="M7" s="1762"/>
      <c r="N7" s="1762"/>
      <c r="O7" s="1762"/>
      <c r="P7" s="1762"/>
      <c r="Q7" s="1762"/>
      <c r="R7" s="1762"/>
      <c r="S7" s="1762"/>
      <c r="T7" s="1762"/>
      <c r="U7" s="1762"/>
      <c r="V7" s="1762"/>
      <c r="W7" s="1762"/>
      <c r="X7" s="1762"/>
      <c r="Y7" s="1762"/>
    </row>
    <row r="8" spans="1:29" ht="24" customHeight="1">
      <c r="A8" s="65"/>
      <c r="B8" s="65"/>
      <c r="C8" s="1751" t="s">
        <v>5</v>
      </c>
      <c r="D8" s="1751"/>
      <c r="E8" s="1751"/>
      <c r="F8" s="9"/>
      <c r="G8" s="9"/>
      <c r="H8" s="1762"/>
      <c r="I8" s="1762"/>
      <c r="J8" s="1762"/>
      <c r="K8" s="1762"/>
      <c r="L8" s="1762"/>
      <c r="M8" s="1762"/>
      <c r="N8" s="1762"/>
      <c r="O8" s="1762"/>
      <c r="P8" s="1762"/>
      <c r="Q8" s="1762"/>
      <c r="R8" s="1762"/>
      <c r="S8" s="1762"/>
      <c r="T8" s="1762"/>
      <c r="U8" s="1762"/>
      <c r="V8" s="1762"/>
      <c r="W8" s="1762"/>
      <c r="X8" s="1762"/>
      <c r="Y8" s="1762"/>
    </row>
    <row r="9" spans="1:29" ht="24" customHeight="1">
      <c r="A9" s="65"/>
      <c r="B9" s="66"/>
      <c r="C9" s="1752" t="s">
        <v>4</v>
      </c>
      <c r="D9" s="1752"/>
      <c r="E9" s="1752"/>
      <c r="F9" s="9"/>
      <c r="G9" s="9"/>
      <c r="H9" s="1762"/>
      <c r="I9" s="1762"/>
      <c r="J9" s="1762"/>
      <c r="K9" s="1762"/>
      <c r="L9" s="1762"/>
      <c r="M9" s="1762"/>
      <c r="N9" s="1762"/>
      <c r="O9" s="1762"/>
      <c r="P9" s="1762"/>
      <c r="Q9" s="1762"/>
      <c r="R9" s="1762"/>
      <c r="S9" s="1762"/>
      <c r="T9" s="1762"/>
      <c r="U9" s="1762"/>
      <c r="V9" s="1762"/>
      <c r="W9" s="1762"/>
      <c r="X9" s="1762"/>
      <c r="Y9" s="1762"/>
    </row>
    <row r="10" spans="1:29" ht="39.9" customHeight="1">
      <c r="B10" s="9"/>
      <c r="C10" s="1750"/>
      <c r="D10" s="1750"/>
      <c r="E10" s="1750"/>
      <c r="F10" s="9"/>
      <c r="G10" s="9"/>
      <c r="H10" s="1762"/>
      <c r="I10" s="1762"/>
      <c r="J10" s="1762"/>
      <c r="K10" s="1762"/>
      <c r="L10" s="1762"/>
      <c r="M10" s="1762"/>
      <c r="N10" s="1762"/>
      <c r="O10" s="1762"/>
      <c r="P10" s="1762"/>
      <c r="Q10" s="1762"/>
      <c r="R10" s="1762"/>
      <c r="S10" s="1762"/>
      <c r="T10" s="1762"/>
      <c r="U10" s="1762"/>
      <c r="V10" s="1762"/>
      <c r="W10" s="1762"/>
      <c r="X10" s="1762"/>
      <c r="Y10" s="1762"/>
    </row>
    <row r="11" spans="1:29" ht="24" customHeight="1">
      <c r="B11" s="1" t="s">
        <v>1169</v>
      </c>
      <c r="O11" s="38" t="s">
        <v>41</v>
      </c>
      <c r="Q11" s="4" t="s">
        <v>61</v>
      </c>
    </row>
    <row r="12" spans="1:29" ht="24" customHeight="1">
      <c r="B12" s="1732" t="s">
        <v>16</v>
      </c>
      <c r="C12" s="1733"/>
      <c r="D12" s="1733"/>
      <c r="E12" s="1734"/>
      <c r="F12" s="901"/>
      <c r="G12" s="1801">
        <f>'法人入力シート（要入力）'!$E$11</f>
        <v>2021</v>
      </c>
      <c r="H12" s="1783">
        <f>'法人入力シート（要入力）'!$F$11</f>
        <v>2022</v>
      </c>
      <c r="I12" s="1783">
        <f>'法人入力シート（要入力）'!$G$11</f>
        <v>2023</v>
      </c>
      <c r="J12" s="1798">
        <f>'法人入力シート（要入力）'!$H$11</f>
        <v>2024</v>
      </c>
      <c r="K12" s="1772" t="str">
        <f>"増減
"&amp;$J$12&amp;"-"&amp;$F$13</f>
        <v>増減
2024-2020</v>
      </c>
      <c r="L12" s="1780" t="str">
        <f>"対"&amp;$F$13&amp;"
年度
伸び率"</f>
        <v>対2020
年度
伸び率</v>
      </c>
      <c r="M12" s="1755" t="s">
        <v>14</v>
      </c>
      <c r="N12" s="1769" t="s">
        <v>13</v>
      </c>
      <c r="O12" s="1769" t="s">
        <v>15</v>
      </c>
      <c r="P12" s="3"/>
      <c r="Q12" s="1766" t="s">
        <v>49</v>
      </c>
      <c r="R12" s="1763" t="s">
        <v>10</v>
      </c>
      <c r="S12" s="1753" t="s">
        <v>70</v>
      </c>
      <c r="T12" s="1754"/>
      <c r="U12" s="1755"/>
      <c r="V12" s="1775" t="s">
        <v>49</v>
      </c>
      <c r="W12" s="1754" t="s">
        <v>1030</v>
      </c>
      <c r="X12" s="1786"/>
      <c r="Y12" s="1787"/>
      <c r="AA12" s="52"/>
      <c r="AB12" s="52"/>
      <c r="AC12" s="52"/>
    </row>
    <row r="13" spans="1:29" ht="24" customHeight="1">
      <c r="B13" s="1735"/>
      <c r="C13" s="1736"/>
      <c r="D13" s="1736"/>
      <c r="E13" s="1737"/>
      <c r="F13" s="899">
        <f>'法人入力シート（要入力）'!$D$11</f>
        <v>2020</v>
      </c>
      <c r="G13" s="1802"/>
      <c r="H13" s="1784"/>
      <c r="I13" s="1784"/>
      <c r="J13" s="1799"/>
      <c r="K13" s="1773"/>
      <c r="L13" s="1781"/>
      <c r="M13" s="1758"/>
      <c r="N13" s="1770"/>
      <c r="O13" s="1770"/>
      <c r="P13" s="3"/>
      <c r="Q13" s="1767"/>
      <c r="R13" s="1764"/>
      <c r="S13" s="1756"/>
      <c r="T13" s="1757"/>
      <c r="U13" s="1758"/>
      <c r="V13" s="1776"/>
      <c r="W13" s="1788"/>
      <c r="X13" s="1788"/>
      <c r="Y13" s="1789"/>
      <c r="AA13" s="52"/>
      <c r="AB13" s="52"/>
      <c r="AC13" s="52"/>
    </row>
    <row r="14" spans="1:29" ht="24" customHeight="1">
      <c r="B14" s="1738"/>
      <c r="C14" s="1739"/>
      <c r="D14" s="1739"/>
      <c r="E14" s="1740"/>
      <c r="F14" s="902"/>
      <c r="G14" s="1803"/>
      <c r="H14" s="1785"/>
      <c r="I14" s="1785"/>
      <c r="J14" s="1800"/>
      <c r="K14" s="1774"/>
      <c r="L14" s="1782"/>
      <c r="M14" s="1761"/>
      <c r="N14" s="1771"/>
      <c r="O14" s="1771"/>
      <c r="Q14" s="1768"/>
      <c r="R14" s="1765"/>
      <c r="S14" s="1759"/>
      <c r="T14" s="1760"/>
      <c r="U14" s="1761"/>
      <c r="V14" s="1777"/>
      <c r="W14" s="1790"/>
      <c r="X14" s="1790"/>
      <c r="Y14" s="1791"/>
      <c r="AA14" s="52"/>
      <c r="AB14" s="52"/>
      <c r="AC14" s="52"/>
    </row>
    <row r="15" spans="1:29" ht="24" customHeight="1">
      <c r="B15" s="1741" t="s">
        <v>590</v>
      </c>
      <c r="C15" s="1742"/>
      <c r="D15" s="1742"/>
      <c r="E15" s="1743"/>
      <c r="F15" s="1795" t="str">
        <f>IFERROR((ROUND(F23/F19,8)),"－")</f>
        <v>－</v>
      </c>
      <c r="G15" s="1795" t="str">
        <f t="shared" ref="G15:I15" si="0">IFERROR((ROUND(G23/G19,8)),"－")</f>
        <v>－</v>
      </c>
      <c r="H15" s="1795" t="str">
        <f t="shared" si="0"/>
        <v>－</v>
      </c>
      <c r="I15" s="1795" t="str">
        <f t="shared" si="0"/>
        <v>－</v>
      </c>
      <c r="J15" s="1795" t="str">
        <f>IFERROR((ROUND(J23/J19,8)),"－")</f>
        <v>－</v>
      </c>
      <c r="K15" s="1806" t="str">
        <f>IFERROR(ROUND(J15-F15,8)*100,"－")</f>
        <v>－</v>
      </c>
      <c r="L15" s="1809"/>
      <c r="M15" s="1831" t="str">
        <f>IF(J15="－","－",IF(AND($I$15&lt;絶対評価シート!D17,$J$15&lt;絶対評価シート!F17),絶対評価シート!G17,IF(AND($I$15&gt;=絶対評価シート!C16,$J$15&lt;絶対評価シート!F16),絶対評価シート!G16,IF(AND($J$15&gt;=絶対評価シート!E15,$J$15&lt;絶対評価シート!F15),絶対評価シート!G15,IF(AND($J$15&gt;=絶対評価シート!E14,OR($I$15&lt;絶対評価シート!D14,$I$15="－")),絶対評価シート!G14,IF(AND($I$15&gt;=絶対評価シート!C13,$J$15&gt;=絶対評価シート!E13),絶対評価シート!G13))))))</f>
        <v>－</v>
      </c>
      <c r="N15" s="1834" t="str" cm="1">
        <f t="array" ref="N15">IFERROR(_xlfn.IFS($K$15="－","－",$K$15/100&gt;=趨勢評価!C19,10,$K$15/100&gt;=趨勢評価!C18,8,$K$15/100&gt;趨勢評価!C17,6,$K$15/100&gt;趨勢評価!C16,4,$K$15/100&lt;=趨勢評価!C16,2),"－")</f>
        <v>－</v>
      </c>
      <c r="O15" s="1841" t="str">
        <f ca="1">IFERROR(OFFSET(INDEX(Y15:Y24,MATCH(J15,Y15:Y24,-1),1),0,-3),"－")</f>
        <v>－</v>
      </c>
      <c r="Q15" s="1720">
        <v>10</v>
      </c>
      <c r="R15" s="1717" t="s">
        <v>64</v>
      </c>
      <c r="S15" s="1820" t="s">
        <v>69</v>
      </c>
      <c r="T15" s="1821"/>
      <c r="U15" s="1822"/>
      <c r="V15" s="72">
        <v>10</v>
      </c>
      <c r="W15" s="613">
        <f>高校法人!$AB9</f>
        <v>0.10056468</v>
      </c>
      <c r="X15" s="614" t="s">
        <v>547</v>
      </c>
      <c r="Y15" s="907">
        <v>1000</v>
      </c>
      <c r="Z15" s="564"/>
      <c r="AA15" s="56"/>
      <c r="AB15" s="57"/>
      <c r="AC15" s="58"/>
    </row>
    <row r="16" spans="1:29" ht="24" customHeight="1">
      <c r="B16" s="1744"/>
      <c r="C16" s="1745"/>
      <c r="D16" s="1745"/>
      <c r="E16" s="1746"/>
      <c r="F16" s="1796"/>
      <c r="G16" s="1796"/>
      <c r="H16" s="1796"/>
      <c r="I16" s="1796"/>
      <c r="J16" s="1796"/>
      <c r="K16" s="1807"/>
      <c r="L16" s="1810"/>
      <c r="M16" s="1832"/>
      <c r="N16" s="1835"/>
      <c r="O16" s="1842"/>
      <c r="Q16" s="1720"/>
      <c r="R16" s="1718"/>
      <c r="S16" s="1718"/>
      <c r="T16" s="1823"/>
      <c r="U16" s="1824"/>
      <c r="V16" s="73">
        <v>9</v>
      </c>
      <c r="W16" s="616">
        <f>高校法人!$Y9</f>
        <v>6.0955300000000004E-2</v>
      </c>
      <c r="X16" s="617" t="s">
        <v>547</v>
      </c>
      <c r="Y16" s="618">
        <f>高校法人!$AA9</f>
        <v>0.10056467000000001</v>
      </c>
      <c r="Z16" s="564"/>
      <c r="AA16" s="56"/>
      <c r="AB16" s="57"/>
      <c r="AC16" s="58"/>
    </row>
    <row r="17" spans="2:29" ht="24" customHeight="1">
      <c r="B17" s="1744"/>
      <c r="C17" s="1745"/>
      <c r="D17" s="1745"/>
      <c r="E17" s="1746"/>
      <c r="F17" s="1796"/>
      <c r="G17" s="1796"/>
      <c r="H17" s="1796"/>
      <c r="I17" s="1796"/>
      <c r="J17" s="1796"/>
      <c r="K17" s="1807"/>
      <c r="L17" s="1810"/>
      <c r="M17" s="1832"/>
      <c r="N17" s="1835"/>
      <c r="O17" s="1842"/>
      <c r="Q17" s="1719">
        <v>8</v>
      </c>
      <c r="R17" s="1713" t="s">
        <v>65</v>
      </c>
      <c r="S17" s="1820" t="s">
        <v>71</v>
      </c>
      <c r="T17" s="1821"/>
      <c r="U17" s="1822"/>
      <c r="V17" s="72">
        <v>8</v>
      </c>
      <c r="W17" s="613">
        <f>高校法人!$V9</f>
        <v>2.8609570000000001E-2</v>
      </c>
      <c r="X17" s="614" t="s">
        <v>547</v>
      </c>
      <c r="Y17" s="619">
        <f>高校法人!$X9</f>
        <v>6.0955289999999988E-2</v>
      </c>
      <c r="Z17" s="564"/>
      <c r="AA17" s="56"/>
      <c r="AB17" s="57"/>
      <c r="AC17" s="58"/>
    </row>
    <row r="18" spans="2:29" ht="24" customHeight="1">
      <c r="B18" s="1744"/>
      <c r="C18" s="1745"/>
      <c r="D18" s="1745"/>
      <c r="E18" s="1746"/>
      <c r="F18" s="1797"/>
      <c r="G18" s="1797"/>
      <c r="H18" s="1797"/>
      <c r="I18" s="1797"/>
      <c r="J18" s="1797"/>
      <c r="K18" s="1808"/>
      <c r="L18" s="1811"/>
      <c r="M18" s="1832"/>
      <c r="N18" s="1835"/>
      <c r="O18" s="1842"/>
      <c r="Q18" s="1719"/>
      <c r="R18" s="1714"/>
      <c r="S18" s="1718"/>
      <c r="T18" s="1823"/>
      <c r="U18" s="1824"/>
      <c r="V18" s="73">
        <v>7</v>
      </c>
      <c r="W18" s="616">
        <f>高校法人!$S9</f>
        <v>4.5636599999999998E-3</v>
      </c>
      <c r="X18" s="617" t="s">
        <v>547</v>
      </c>
      <c r="Y18" s="618">
        <f>高校法人!$U9</f>
        <v>2.8609559999999999E-2</v>
      </c>
      <c r="Z18" s="564"/>
      <c r="AA18" s="56"/>
      <c r="AB18" s="57"/>
      <c r="AC18" s="58"/>
    </row>
    <row r="19" spans="2:29" ht="24" customHeight="1">
      <c r="B19" s="6"/>
      <c r="C19" s="1721" t="s">
        <v>591</v>
      </c>
      <c r="D19" s="1722"/>
      <c r="E19" s="1723"/>
      <c r="F19" s="1816">
        <f>IFERROR('法人入力シート（要入力）'!D21,"－")</f>
        <v>0</v>
      </c>
      <c r="G19" s="1816">
        <f>IFERROR('法人入力シート（要入力）'!E21,"－")</f>
        <v>0</v>
      </c>
      <c r="H19" s="1816">
        <f>IFERROR('法人入力シート（要入力）'!F21,"－")</f>
        <v>0</v>
      </c>
      <c r="I19" s="1816">
        <f>IFERROR('法人入力シート（要入力）'!G21,"－")</f>
        <v>0</v>
      </c>
      <c r="J19" s="1816">
        <f>IFERROR('法人入力シート（要入力）'!H21,"－")</f>
        <v>0</v>
      </c>
      <c r="K19" s="1837">
        <f>IFERROR((J19-F19),"－")</f>
        <v>0</v>
      </c>
      <c r="L19" s="1804" t="str">
        <f>IF(OR(F19="－",F19=0,J19="－",J19=0),"－",(IF(AND(F19&lt;0,J19&lt;0),(J19-F19)/F19*-1,IF(AND(F19&lt;0,J19&gt;0),(J19-F19)/F19*-1,(J19-F19)/F19))))</f>
        <v>－</v>
      </c>
      <c r="M19" s="1832"/>
      <c r="N19" s="1835"/>
      <c r="O19" s="1842"/>
      <c r="Q19" s="1719">
        <v>6</v>
      </c>
      <c r="R19" s="1713" t="s">
        <v>66</v>
      </c>
      <c r="S19" s="1717" t="s">
        <v>72</v>
      </c>
      <c r="T19" s="1821"/>
      <c r="U19" s="1822"/>
      <c r="V19" s="72">
        <v>6</v>
      </c>
      <c r="W19" s="613">
        <f>高校法人!$P9</f>
        <v>-1.613761E-2</v>
      </c>
      <c r="X19" s="614" t="s">
        <v>547</v>
      </c>
      <c r="Y19" s="615">
        <f>高校法人!$R9</f>
        <v>4.5636499999999998E-3</v>
      </c>
      <c r="Z19" s="564"/>
      <c r="AA19" s="56"/>
      <c r="AB19" s="57"/>
      <c r="AC19" s="58"/>
    </row>
    <row r="20" spans="2:29" ht="24" customHeight="1">
      <c r="B20" s="6"/>
      <c r="C20" s="1724"/>
      <c r="D20" s="1725"/>
      <c r="E20" s="1726"/>
      <c r="F20" s="1817"/>
      <c r="G20" s="1817"/>
      <c r="H20" s="1817"/>
      <c r="I20" s="1817"/>
      <c r="J20" s="1817"/>
      <c r="K20" s="1838"/>
      <c r="L20" s="1840"/>
      <c r="M20" s="1832"/>
      <c r="N20" s="1835"/>
      <c r="O20" s="1842"/>
      <c r="Q20" s="1719"/>
      <c r="R20" s="1714"/>
      <c r="S20" s="1718"/>
      <c r="T20" s="1823"/>
      <c r="U20" s="1824"/>
      <c r="V20" s="73">
        <v>5</v>
      </c>
      <c r="W20" s="616">
        <f>高校法人!$M9</f>
        <v>-3.7978600000000001E-2</v>
      </c>
      <c r="X20" s="617" t="s">
        <v>547</v>
      </c>
      <c r="Y20" s="618">
        <f>高校法人!$O9</f>
        <v>-1.6137620000000002E-2</v>
      </c>
      <c r="Z20" s="564"/>
      <c r="AA20" s="56"/>
      <c r="AB20" s="71"/>
      <c r="AC20" s="58"/>
    </row>
    <row r="21" spans="2:29" ht="24" customHeight="1">
      <c r="B21" s="6"/>
      <c r="C21" s="1721" t="s">
        <v>592</v>
      </c>
      <c r="D21" s="1722"/>
      <c r="E21" s="1723"/>
      <c r="F21" s="1814">
        <f>IFERROR('法人入力シート（要入力）'!D22,"－")</f>
        <v>0</v>
      </c>
      <c r="G21" s="1814">
        <f>IFERROR('法人入力シート（要入力）'!E22,"－")</f>
        <v>0</v>
      </c>
      <c r="H21" s="1814">
        <f>IFERROR('法人入力シート（要入力）'!F22,"－")</f>
        <v>0</v>
      </c>
      <c r="I21" s="1814">
        <f>IFERROR('法人入力シート（要入力）'!G22,"－")</f>
        <v>0</v>
      </c>
      <c r="J21" s="1818">
        <f>IFERROR('法人入力シート（要入力）'!H22,"－")</f>
        <v>0</v>
      </c>
      <c r="K21" s="1837">
        <f>IFERROR((J21-F21),"－")</f>
        <v>0</v>
      </c>
      <c r="L21" s="1804" t="str">
        <f t="shared" ref="L21" si="1">IF(OR(F21="－",F21=0,J21="－",J21=0),"－",(IF(AND(F21&lt;0,J21&lt;0),(J21-F21)/F21*-1,IF(AND(F21&lt;0,J21&gt;0),(J21-F21)/F21*-1,(J21-F21)/F21))))</f>
        <v>－</v>
      </c>
      <c r="M21" s="1832"/>
      <c r="N21" s="1835"/>
      <c r="O21" s="1842"/>
      <c r="Q21" s="1719">
        <v>4</v>
      </c>
      <c r="R21" s="1713" t="s">
        <v>67</v>
      </c>
      <c r="S21" s="1820" t="s">
        <v>73</v>
      </c>
      <c r="T21" s="1821"/>
      <c r="U21" s="1822"/>
      <c r="V21" s="72">
        <v>4</v>
      </c>
      <c r="W21" s="613">
        <f>高校法人!$J9</f>
        <v>-6.1646329999999999E-2</v>
      </c>
      <c r="X21" s="614" t="s">
        <v>547</v>
      </c>
      <c r="Y21" s="615">
        <f>高校法人!$L9</f>
        <v>-3.7978610000000003E-2</v>
      </c>
      <c r="Z21" s="565"/>
      <c r="AA21" s="56"/>
      <c r="AB21" s="57"/>
      <c r="AC21" s="58"/>
    </row>
    <row r="22" spans="2:29" ht="24" customHeight="1">
      <c r="B22" s="6"/>
      <c r="C22" s="1724"/>
      <c r="D22" s="1725"/>
      <c r="E22" s="1726"/>
      <c r="F22" s="1815"/>
      <c r="G22" s="1815"/>
      <c r="H22" s="1815"/>
      <c r="I22" s="1815"/>
      <c r="J22" s="1819"/>
      <c r="K22" s="1838"/>
      <c r="L22" s="1840"/>
      <c r="M22" s="1832"/>
      <c r="N22" s="1835"/>
      <c r="O22" s="1842"/>
      <c r="Q22" s="1719"/>
      <c r="R22" s="1714"/>
      <c r="S22" s="1718"/>
      <c r="T22" s="1823"/>
      <c r="U22" s="1824"/>
      <c r="V22" s="73">
        <v>3</v>
      </c>
      <c r="W22" s="616">
        <f>高校法人!$G9</f>
        <v>-0.10471264</v>
      </c>
      <c r="X22" s="617" t="s">
        <v>547</v>
      </c>
      <c r="Y22" s="618">
        <f>高校法人!$I9</f>
        <v>-6.1646340000000001E-2</v>
      </c>
      <c r="Z22" s="564"/>
      <c r="AA22" s="56"/>
      <c r="AB22" s="57"/>
      <c r="AC22" s="58"/>
    </row>
    <row r="23" spans="2:29" ht="24" customHeight="1">
      <c r="B23" s="1730"/>
      <c r="C23" s="1721" t="s">
        <v>593</v>
      </c>
      <c r="D23" s="1722"/>
      <c r="E23" s="1723"/>
      <c r="F23" s="1812">
        <f>IFERROR(F19-F21,"－")</f>
        <v>0</v>
      </c>
      <c r="G23" s="1812">
        <f>IFERROR(G19-G21,"－")</f>
        <v>0</v>
      </c>
      <c r="H23" s="1812">
        <f>IFERROR(H19-H21,"－")</f>
        <v>0</v>
      </c>
      <c r="I23" s="1812">
        <f>IFERROR(I19-I21,"－")</f>
        <v>0</v>
      </c>
      <c r="J23" s="1812">
        <f>IFERROR(J19-J21,"－")</f>
        <v>0</v>
      </c>
      <c r="K23" s="1837">
        <f>IFERROR((J23-F23),"－")</f>
        <v>0</v>
      </c>
      <c r="L23" s="1804" t="str">
        <f t="shared" ref="L23" si="2">IF(OR(F23="－",F23=0,J23="－",J23=0),"－",(IF(AND(F23&lt;0,J23&lt;0),(J23-F23)/F23*-1,IF(AND(F23&lt;0,J23&gt;0),(J23-F23)/F23*-1,(J23-F23)/F23))))</f>
        <v>－</v>
      </c>
      <c r="M23" s="1832"/>
      <c r="N23" s="1835"/>
      <c r="O23" s="1842"/>
      <c r="Q23" s="1719">
        <v>2</v>
      </c>
      <c r="R23" s="1715" t="s">
        <v>68</v>
      </c>
      <c r="S23" s="1825" t="s">
        <v>74</v>
      </c>
      <c r="T23" s="1826"/>
      <c r="U23" s="1827"/>
      <c r="V23" s="72">
        <v>2</v>
      </c>
      <c r="W23" s="620">
        <f>高校法人!$D9</f>
        <v>-0.17078962</v>
      </c>
      <c r="X23" s="614" t="s">
        <v>547</v>
      </c>
      <c r="Y23" s="621">
        <f>高校法人!$F9</f>
        <v>-0.10471264999999999</v>
      </c>
      <c r="Z23" s="564"/>
      <c r="AA23" s="56"/>
      <c r="AB23" s="57"/>
      <c r="AC23" s="58"/>
    </row>
    <row r="24" spans="2:29" ht="24" customHeight="1">
      <c r="B24" s="1731"/>
      <c r="C24" s="1727"/>
      <c r="D24" s="1728"/>
      <c r="E24" s="1729"/>
      <c r="F24" s="1813"/>
      <c r="G24" s="1813"/>
      <c r="H24" s="1813"/>
      <c r="I24" s="1813"/>
      <c r="J24" s="1813"/>
      <c r="K24" s="1839"/>
      <c r="L24" s="1805"/>
      <c r="M24" s="1833"/>
      <c r="N24" s="1836"/>
      <c r="O24" s="1843"/>
      <c r="Q24" s="1719"/>
      <c r="R24" s="1716"/>
      <c r="S24" s="1828"/>
      <c r="T24" s="1829"/>
      <c r="U24" s="1830"/>
      <c r="V24" s="73">
        <v>1</v>
      </c>
      <c r="W24" s="622"/>
      <c r="X24" s="617" t="s">
        <v>547</v>
      </c>
      <c r="Y24" s="618">
        <f>高校法人!$C9</f>
        <v>-0.17078962999999997</v>
      </c>
      <c r="Z24" s="564"/>
      <c r="AA24" s="56"/>
      <c r="AB24" s="57"/>
      <c r="AC24" s="58"/>
    </row>
    <row r="25" spans="2:29" ht="24" customHeight="1">
      <c r="B25" s="51"/>
      <c r="M25" s="52"/>
      <c r="N25" s="52"/>
    </row>
    <row r="26" spans="2:29" ht="24" customHeight="1">
      <c r="M26" s="53"/>
      <c r="N26" s="52"/>
    </row>
  </sheetData>
  <mergeCells count="73">
    <mergeCell ref="I21:I22"/>
    <mergeCell ref="J21:J22"/>
    <mergeCell ref="G23:G24"/>
    <mergeCell ref="S15:U16"/>
    <mergeCell ref="S17:U18"/>
    <mergeCell ref="S19:U20"/>
    <mergeCell ref="S21:U22"/>
    <mergeCell ref="S23:U24"/>
    <mergeCell ref="M15:M24"/>
    <mergeCell ref="N15:N24"/>
    <mergeCell ref="K19:K20"/>
    <mergeCell ref="K21:K22"/>
    <mergeCell ref="K23:K24"/>
    <mergeCell ref="L19:L20"/>
    <mergeCell ref="L21:L22"/>
    <mergeCell ref="O15:O24"/>
    <mergeCell ref="L23:L24"/>
    <mergeCell ref="K15:K18"/>
    <mergeCell ref="L15:L18"/>
    <mergeCell ref="F23:F24"/>
    <mergeCell ref="G21:G22"/>
    <mergeCell ref="H21:H22"/>
    <mergeCell ref="F21:F22"/>
    <mergeCell ref="H23:H24"/>
    <mergeCell ref="I23:I24"/>
    <mergeCell ref="J23:J24"/>
    <mergeCell ref="G19:G20"/>
    <mergeCell ref="H19:H20"/>
    <mergeCell ref="I19:I20"/>
    <mergeCell ref="F19:F20"/>
    <mergeCell ref="F15:F18"/>
    <mergeCell ref="J19:J20"/>
    <mergeCell ref="D1:H1"/>
    <mergeCell ref="M12:M14"/>
    <mergeCell ref="G15:G18"/>
    <mergeCell ref="H15:H18"/>
    <mergeCell ref="I15:I18"/>
    <mergeCell ref="J15:J18"/>
    <mergeCell ref="J12:J14"/>
    <mergeCell ref="I12:I14"/>
    <mergeCell ref="G12:G14"/>
    <mergeCell ref="A1:C1"/>
    <mergeCell ref="C10:E10"/>
    <mergeCell ref="C8:E8"/>
    <mergeCell ref="C9:E9"/>
    <mergeCell ref="S12:U14"/>
    <mergeCell ref="H5:Y10"/>
    <mergeCell ref="R12:R14"/>
    <mergeCell ref="Q12:Q14"/>
    <mergeCell ref="O12:O14"/>
    <mergeCell ref="N12:N14"/>
    <mergeCell ref="K12:K14"/>
    <mergeCell ref="V12:V14"/>
    <mergeCell ref="R1:Y1"/>
    <mergeCell ref="L12:L14"/>
    <mergeCell ref="H12:H14"/>
    <mergeCell ref="W12:Y14"/>
    <mergeCell ref="C19:E20"/>
    <mergeCell ref="C21:E22"/>
    <mergeCell ref="C23:E24"/>
    <mergeCell ref="B23:B24"/>
    <mergeCell ref="B12:E14"/>
    <mergeCell ref="B15:E18"/>
    <mergeCell ref="Q23:Q24"/>
    <mergeCell ref="Q21:Q22"/>
    <mergeCell ref="Q19:Q20"/>
    <mergeCell ref="Q17:Q18"/>
    <mergeCell ref="Q15:Q16"/>
    <mergeCell ref="R21:R22"/>
    <mergeCell ref="R23:R24"/>
    <mergeCell ref="R17:R18"/>
    <mergeCell ref="R19:R20"/>
    <mergeCell ref="R15:R16"/>
  </mergeCells>
  <phoneticPr fontId="1"/>
  <conditionalFormatting sqref="S23:U24">
    <cfRule type="expression" dxfId="506" priority="25">
      <formula>$N$15=2</formula>
    </cfRule>
  </conditionalFormatting>
  <conditionalFormatting sqref="S21:U22">
    <cfRule type="expression" dxfId="505" priority="24">
      <formula>$N$15=4</formula>
    </cfRule>
  </conditionalFormatting>
  <conditionalFormatting sqref="S19:U20">
    <cfRule type="expression" dxfId="504" priority="23">
      <formula>$N$15=6</formula>
    </cfRule>
  </conditionalFormatting>
  <conditionalFormatting sqref="S17:U18">
    <cfRule type="expression" dxfId="503" priority="22">
      <formula>$N$15=8</formula>
    </cfRule>
  </conditionalFormatting>
  <conditionalFormatting sqref="S15:U16">
    <cfRule type="expression" dxfId="502" priority="21">
      <formula>$N$15=10</formula>
    </cfRule>
  </conditionalFormatting>
  <conditionalFormatting sqref="R15:R16">
    <cfRule type="expression" dxfId="501" priority="16">
      <formula>$M$15=10</formula>
    </cfRule>
  </conditionalFormatting>
  <conditionalFormatting sqref="W24:Y24">
    <cfRule type="expression" dxfId="500" priority="6">
      <formula>$O$15=1</formula>
    </cfRule>
  </conditionalFormatting>
  <conditionalFormatting sqref="W15:Y15">
    <cfRule type="expression" dxfId="499" priority="15">
      <formula>$O$15=10</formula>
    </cfRule>
  </conditionalFormatting>
  <conditionalFormatting sqref="W16:Y16">
    <cfRule type="expression" dxfId="498" priority="14">
      <formula>$O$15=9</formula>
    </cfRule>
  </conditionalFormatting>
  <conditionalFormatting sqref="W17:Y17">
    <cfRule type="expression" dxfId="497" priority="13">
      <formula>$O$15=8</formula>
    </cfRule>
  </conditionalFormatting>
  <conditionalFormatting sqref="W18:Y18">
    <cfRule type="expression" dxfId="496" priority="12">
      <formula>$O$15=7</formula>
    </cfRule>
  </conditionalFormatting>
  <conditionalFormatting sqref="W19:Y19">
    <cfRule type="expression" dxfId="495" priority="11">
      <formula>$O$15=6</formula>
    </cfRule>
  </conditionalFormatting>
  <conditionalFormatting sqref="W20:Y20">
    <cfRule type="expression" dxfId="494" priority="10">
      <formula>$O$15=5</formula>
    </cfRule>
  </conditionalFormatting>
  <conditionalFormatting sqref="W21:Y21">
    <cfRule type="expression" dxfId="493" priority="9">
      <formula>$O$15=4</formula>
    </cfRule>
  </conditionalFormatting>
  <conditionalFormatting sqref="W22:Y22">
    <cfRule type="expression" dxfId="492" priority="8">
      <formula>$O$15=3</formula>
    </cfRule>
  </conditionalFormatting>
  <conditionalFormatting sqref="W23:Y23">
    <cfRule type="expression" dxfId="491" priority="7">
      <formula>$O$15=2</formula>
    </cfRule>
  </conditionalFormatting>
  <conditionalFormatting sqref="Y15">
    <cfRule type="expression" dxfId="490" priority="5">
      <formula>$O$15=10</formula>
    </cfRule>
  </conditionalFormatting>
  <conditionalFormatting sqref="R17:R18">
    <cfRule type="expression" dxfId="489" priority="1">
      <formula>$M$15=8</formula>
    </cfRule>
  </conditionalFormatting>
  <conditionalFormatting sqref="R23:R24">
    <cfRule type="expression" dxfId="488" priority="4">
      <formula>$M$15=2</formula>
    </cfRule>
  </conditionalFormatting>
  <conditionalFormatting sqref="R21:R22">
    <cfRule type="expression" dxfId="487" priority="3">
      <formula>$M$15=4</formula>
    </cfRule>
  </conditionalFormatting>
  <conditionalFormatting sqref="R19:R20">
    <cfRule type="expression" dxfId="486" priority="2">
      <formula>$M$15=6</formula>
    </cfRule>
  </conditionalFormatting>
  <hyperlinks>
    <hyperlink ref="R1:Y1" location="'総括表(法人全体)'!A1" display="総括表（法人全体）へ戻る"/>
  </hyperlinks>
  <pageMargins left="0.39370078740157483" right="0.39370078740157483" top="0.39370078740157483" bottom="0.39370078740157483" header="0" footer="0.19685039370078741"/>
  <pageSetup paperSize="9" scale="74" orientation="landscape" r:id="rId1"/>
  <headerFooter scaleWithDoc="0">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CECFF"/>
  </sheetPr>
  <dimension ref="A1:AA26"/>
  <sheetViews>
    <sheetView showGridLines="0" zoomScaleNormal="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6640625" style="1" customWidth="1"/>
    <col min="20" max="20" width="2.77734375" style="2" customWidth="1"/>
    <col min="21" max="21" width="5.6640625" style="1" customWidth="1"/>
    <col min="22" max="22" width="3.44140625" style="1" bestFit="1" customWidth="1"/>
    <col min="23" max="23" width="5.109375" style="1" customWidth="1"/>
    <col min="24" max="24" width="3.77734375" style="1" customWidth="1"/>
    <col min="25" max="25" width="5.109375" style="1" customWidth="1"/>
    <col min="26" max="16384" width="10.6640625" style="1"/>
  </cols>
  <sheetData>
    <row r="1" spans="1:27" ht="24" customHeight="1" thickBot="1">
      <c r="A1" s="1747" t="s">
        <v>0</v>
      </c>
      <c r="B1" s="1748"/>
      <c r="C1" s="1749"/>
      <c r="D1" s="1792" t="str">
        <f>IF('法人入力シート（要入力）'!E4="","",'法人入力シート（要入力）'!E4)</f>
        <v/>
      </c>
      <c r="E1" s="1793"/>
      <c r="F1" s="1793"/>
      <c r="G1" s="1793"/>
      <c r="H1" s="1794"/>
      <c r="I1" s="65"/>
      <c r="J1" s="65"/>
      <c r="K1" s="65"/>
      <c r="L1" s="65"/>
      <c r="M1" s="65"/>
      <c r="N1" s="65"/>
      <c r="O1" s="65"/>
      <c r="P1" s="65"/>
      <c r="Q1" s="74"/>
      <c r="R1" s="1778" t="s">
        <v>490</v>
      </c>
      <c r="S1" s="1779"/>
      <c r="T1" s="1779"/>
      <c r="U1" s="1779"/>
      <c r="V1" s="1779"/>
      <c r="W1" s="1779"/>
      <c r="X1" s="1779"/>
      <c r="Y1" s="1779"/>
    </row>
    <row r="2" spans="1:27" ht="24" customHeight="1">
      <c r="A2" s="65"/>
      <c r="B2" s="65"/>
      <c r="C2" s="65"/>
      <c r="D2" s="65"/>
      <c r="E2" s="65"/>
      <c r="F2" s="65"/>
      <c r="G2" s="65"/>
      <c r="H2" s="65"/>
      <c r="I2" s="65"/>
      <c r="J2" s="65"/>
      <c r="K2" s="65"/>
      <c r="L2" s="65"/>
      <c r="M2" s="65"/>
      <c r="N2" s="65"/>
      <c r="O2" s="65"/>
      <c r="P2" s="65"/>
      <c r="Q2" s="74"/>
      <c r="R2" s="65"/>
      <c r="S2" s="65"/>
      <c r="T2" s="74"/>
      <c r="U2" s="65"/>
      <c r="V2" s="65"/>
      <c r="W2" s="65"/>
      <c r="X2" s="65"/>
      <c r="Y2" s="65"/>
    </row>
    <row r="3" spans="1:27" ht="24" customHeight="1">
      <c r="A3" s="64" t="s">
        <v>1</v>
      </c>
      <c r="B3" s="65"/>
      <c r="C3" s="65"/>
      <c r="D3" s="65"/>
      <c r="E3" s="65"/>
      <c r="F3" s="65"/>
      <c r="G3" s="65"/>
      <c r="H3" s="65"/>
      <c r="I3" s="65"/>
      <c r="J3" s="65"/>
      <c r="K3" s="65"/>
      <c r="L3" s="65"/>
      <c r="M3" s="65"/>
      <c r="N3" s="65"/>
      <c r="O3" s="65"/>
      <c r="P3" s="65"/>
      <c r="Q3" s="74"/>
      <c r="R3" s="65"/>
      <c r="S3" s="65"/>
      <c r="T3" s="74"/>
      <c r="U3" s="65"/>
      <c r="V3" s="65"/>
      <c r="W3" s="65"/>
      <c r="X3" s="65"/>
      <c r="Y3" s="65"/>
    </row>
    <row r="4" spans="1:27" ht="24" customHeight="1">
      <c r="A4" s="649" t="s">
        <v>624</v>
      </c>
      <c r="B4" s="65"/>
      <c r="C4" s="65"/>
      <c r="D4" s="65"/>
      <c r="E4" s="65"/>
      <c r="F4" s="65"/>
      <c r="G4" s="65"/>
      <c r="H4" s="65"/>
      <c r="I4" s="65"/>
      <c r="J4" s="65"/>
      <c r="K4" s="65"/>
      <c r="L4" s="65"/>
      <c r="M4" s="65"/>
      <c r="N4" s="65"/>
      <c r="O4" s="65"/>
      <c r="P4" s="65"/>
      <c r="Q4" s="74"/>
      <c r="R4" s="65"/>
      <c r="S4" s="65"/>
      <c r="T4" s="74"/>
      <c r="U4" s="65"/>
      <c r="V4" s="65"/>
      <c r="W4" s="65"/>
      <c r="X4" s="65"/>
      <c r="Y4" s="65"/>
    </row>
    <row r="5" spans="1:27" ht="24" customHeight="1">
      <c r="A5" s="65"/>
      <c r="B5" s="65"/>
      <c r="C5" s="65"/>
      <c r="D5" s="65"/>
      <c r="E5" s="65"/>
      <c r="F5" s="65"/>
      <c r="G5" s="65"/>
      <c r="H5" s="75" t="s">
        <v>3</v>
      </c>
      <c r="I5" s="65"/>
      <c r="J5" s="65"/>
      <c r="K5" s="65"/>
      <c r="L5" s="65"/>
      <c r="M5" s="65"/>
      <c r="N5" s="65"/>
      <c r="O5" s="65"/>
      <c r="P5" s="65"/>
      <c r="Q5" s="65"/>
      <c r="R5" s="74"/>
      <c r="S5" s="65"/>
      <c r="T5" s="65"/>
      <c r="U5" s="74"/>
      <c r="V5" s="65"/>
      <c r="W5" s="65"/>
      <c r="X5" s="65"/>
      <c r="Y5" s="65"/>
    </row>
    <row r="6" spans="1:27" ht="24" customHeight="1">
      <c r="A6" s="65"/>
      <c r="B6" s="66" t="s">
        <v>29</v>
      </c>
      <c r="C6" s="65"/>
      <c r="D6" s="65"/>
      <c r="E6" s="65"/>
      <c r="F6" s="65"/>
      <c r="G6" s="65"/>
      <c r="H6" s="1762" t="s">
        <v>1070</v>
      </c>
      <c r="I6" s="1762"/>
      <c r="J6" s="1762"/>
      <c r="K6" s="1762"/>
      <c r="L6" s="1762"/>
      <c r="M6" s="1762"/>
      <c r="N6" s="1762"/>
      <c r="O6" s="1762"/>
      <c r="P6" s="1762"/>
      <c r="Q6" s="1762"/>
      <c r="R6" s="1762"/>
      <c r="S6" s="1762"/>
      <c r="T6" s="1762"/>
      <c r="U6" s="1762"/>
      <c r="V6" s="1762"/>
      <c r="W6" s="1762"/>
      <c r="X6" s="1762"/>
      <c r="Y6" s="1762"/>
    </row>
    <row r="7" spans="1:27" ht="24" customHeight="1">
      <c r="A7" s="65"/>
      <c r="B7" s="66"/>
      <c r="C7" s="66" t="s">
        <v>17</v>
      </c>
      <c r="D7" s="65"/>
      <c r="E7" s="65"/>
      <c r="F7" s="65"/>
      <c r="G7" s="65"/>
      <c r="H7" s="1762"/>
      <c r="I7" s="1762"/>
      <c r="J7" s="1762"/>
      <c r="K7" s="1762"/>
      <c r="L7" s="1762"/>
      <c r="M7" s="1762"/>
      <c r="N7" s="1762"/>
      <c r="O7" s="1762"/>
      <c r="P7" s="1762"/>
      <c r="Q7" s="1762"/>
      <c r="R7" s="1762"/>
      <c r="S7" s="1762"/>
      <c r="T7" s="1762"/>
      <c r="U7" s="1762"/>
      <c r="V7" s="1762"/>
      <c r="W7" s="1762"/>
      <c r="X7" s="1762"/>
      <c r="Y7" s="1762"/>
    </row>
    <row r="8" spans="1:27" ht="24" customHeight="1">
      <c r="A8" s="65"/>
      <c r="B8" s="65"/>
      <c r="C8" s="1751" t="s">
        <v>30</v>
      </c>
      <c r="D8" s="1751"/>
      <c r="E8" s="1751"/>
      <c r="F8" s="66"/>
      <c r="G8" s="66"/>
      <c r="H8" s="1762"/>
      <c r="I8" s="1762"/>
      <c r="J8" s="1762"/>
      <c r="K8" s="1762"/>
      <c r="L8" s="1762"/>
      <c r="M8" s="1762"/>
      <c r="N8" s="1762"/>
      <c r="O8" s="1762"/>
      <c r="P8" s="1762"/>
      <c r="Q8" s="1762"/>
      <c r="R8" s="1762"/>
      <c r="S8" s="1762"/>
      <c r="T8" s="1762"/>
      <c r="U8" s="1762"/>
      <c r="V8" s="1762"/>
      <c r="W8" s="1762"/>
      <c r="X8" s="1762"/>
      <c r="Y8" s="1762"/>
    </row>
    <row r="9" spans="1:27" ht="24" customHeight="1">
      <c r="A9" s="65"/>
      <c r="B9" s="66"/>
      <c r="C9" s="1752" t="s">
        <v>4</v>
      </c>
      <c r="D9" s="1752"/>
      <c r="E9" s="1752"/>
      <c r="F9" s="66"/>
      <c r="G9" s="66"/>
      <c r="H9" s="1762"/>
      <c r="I9" s="1762"/>
      <c r="J9" s="1762"/>
      <c r="K9" s="1762"/>
      <c r="L9" s="1762"/>
      <c r="M9" s="1762"/>
      <c r="N9" s="1762"/>
      <c r="O9" s="1762"/>
      <c r="P9" s="1762"/>
      <c r="Q9" s="1762"/>
      <c r="R9" s="1762"/>
      <c r="S9" s="1762"/>
      <c r="T9" s="1762"/>
      <c r="U9" s="1762"/>
      <c r="V9" s="1762"/>
      <c r="W9" s="1762"/>
      <c r="X9" s="1762"/>
      <c r="Y9" s="1762"/>
    </row>
    <row r="10" spans="1:27" ht="24" customHeight="1">
      <c r="A10" s="65"/>
      <c r="B10" s="66"/>
      <c r="C10" s="1856"/>
      <c r="D10" s="1856"/>
      <c r="E10" s="1856"/>
      <c r="F10" s="66"/>
      <c r="G10" s="66"/>
      <c r="H10" s="1762"/>
      <c r="I10" s="1762"/>
      <c r="J10" s="1762"/>
      <c r="K10" s="1762"/>
      <c r="L10" s="1762"/>
      <c r="M10" s="1762"/>
      <c r="N10" s="1762"/>
      <c r="O10" s="1762"/>
      <c r="P10" s="1762"/>
      <c r="Q10" s="1762"/>
      <c r="R10" s="1762"/>
      <c r="S10" s="1762"/>
      <c r="T10" s="1762"/>
      <c r="U10" s="1762"/>
      <c r="V10" s="1762"/>
      <c r="W10" s="1762"/>
      <c r="X10" s="1762"/>
      <c r="Y10" s="1762"/>
    </row>
    <row r="11" spans="1:27" ht="24" customHeight="1">
      <c r="B11" s="66"/>
      <c r="C11" s="76"/>
      <c r="D11" s="76"/>
      <c r="E11" s="76"/>
      <c r="F11" s="66"/>
      <c r="G11" s="66"/>
      <c r="H11" s="77"/>
      <c r="I11" s="77"/>
      <c r="J11" s="77"/>
      <c r="K11" s="77"/>
      <c r="L11" s="77"/>
      <c r="M11" s="77"/>
      <c r="N11" s="77"/>
      <c r="O11" s="77"/>
      <c r="P11" s="77"/>
      <c r="Q11" s="77"/>
      <c r="R11" s="77"/>
      <c r="S11" s="77"/>
      <c r="T11" s="77"/>
      <c r="U11" s="77"/>
      <c r="V11" s="77"/>
      <c r="W11" s="77"/>
      <c r="X11" s="77"/>
      <c r="Y11" s="77"/>
    </row>
    <row r="12" spans="1:27" ht="24" customHeight="1">
      <c r="B12" s="1" t="s">
        <v>1169</v>
      </c>
      <c r="O12" s="38" t="s">
        <v>41</v>
      </c>
      <c r="Q12" s="4" t="s">
        <v>61</v>
      </c>
    </row>
    <row r="13" spans="1:27" ht="24" customHeight="1">
      <c r="B13" s="1732" t="s">
        <v>16</v>
      </c>
      <c r="C13" s="1733"/>
      <c r="D13" s="1733"/>
      <c r="E13" s="1734"/>
      <c r="F13" s="901"/>
      <c r="G13" s="1801">
        <f>'法人入力シート（要入力）'!$E$11</f>
        <v>2021</v>
      </c>
      <c r="H13" s="1783">
        <f>'法人入力シート（要入力）'!$F$11</f>
        <v>2022</v>
      </c>
      <c r="I13" s="1783">
        <f>'法人入力シート（要入力）'!$G$11</f>
        <v>2023</v>
      </c>
      <c r="J13" s="1798">
        <f>'法人入力シート（要入力）'!$H$11</f>
        <v>2024</v>
      </c>
      <c r="K13" s="1772" t="str">
        <f>"増減
"&amp;$J$13&amp;"-"&amp;$F$14</f>
        <v>増減
2024-2020</v>
      </c>
      <c r="L13" s="1780" t="str">
        <f>"対"&amp;$F$14&amp;"
年度
伸び率"</f>
        <v>対2020
年度
伸び率</v>
      </c>
      <c r="M13" s="1755" t="s">
        <v>14</v>
      </c>
      <c r="N13" s="1769" t="s">
        <v>13</v>
      </c>
      <c r="O13" s="1769" t="s">
        <v>15</v>
      </c>
      <c r="P13" s="3"/>
      <c r="Q13" s="1766" t="s">
        <v>49</v>
      </c>
      <c r="R13" s="1763" t="s">
        <v>10</v>
      </c>
      <c r="S13" s="1753" t="s">
        <v>70</v>
      </c>
      <c r="T13" s="1754"/>
      <c r="U13" s="1755"/>
      <c r="V13" s="1775" t="s">
        <v>49</v>
      </c>
      <c r="W13" s="1754" t="s">
        <v>1030</v>
      </c>
      <c r="X13" s="1786"/>
      <c r="Y13" s="1787"/>
    </row>
    <row r="14" spans="1:27" ht="24" customHeight="1">
      <c r="B14" s="1735"/>
      <c r="C14" s="1736"/>
      <c r="D14" s="1736"/>
      <c r="E14" s="1737"/>
      <c r="F14" s="899">
        <f>'法人入力シート（要入力）'!$D$11</f>
        <v>2020</v>
      </c>
      <c r="G14" s="1802"/>
      <c r="H14" s="1784"/>
      <c r="I14" s="1784"/>
      <c r="J14" s="1799"/>
      <c r="K14" s="1773"/>
      <c r="L14" s="1781"/>
      <c r="M14" s="1758"/>
      <c r="N14" s="1770"/>
      <c r="O14" s="1770"/>
      <c r="P14" s="3"/>
      <c r="Q14" s="1767"/>
      <c r="R14" s="1764"/>
      <c r="S14" s="1756"/>
      <c r="T14" s="1757"/>
      <c r="U14" s="1758"/>
      <c r="V14" s="1776"/>
      <c r="W14" s="1788"/>
      <c r="X14" s="1788"/>
      <c r="Y14" s="1789"/>
    </row>
    <row r="15" spans="1:27" ht="24" customHeight="1">
      <c r="B15" s="1738"/>
      <c r="C15" s="1739"/>
      <c r="D15" s="1739"/>
      <c r="E15" s="1740"/>
      <c r="F15" s="903"/>
      <c r="G15" s="1803"/>
      <c r="H15" s="1785"/>
      <c r="I15" s="1785"/>
      <c r="J15" s="1800"/>
      <c r="K15" s="1774"/>
      <c r="L15" s="1782"/>
      <c r="M15" s="1761"/>
      <c r="N15" s="1771"/>
      <c r="O15" s="1771"/>
      <c r="Q15" s="1768"/>
      <c r="R15" s="1765"/>
      <c r="S15" s="1759"/>
      <c r="T15" s="1760"/>
      <c r="U15" s="1761"/>
      <c r="V15" s="1777"/>
      <c r="W15" s="1790"/>
      <c r="X15" s="1790"/>
      <c r="Y15" s="1791"/>
      <c r="AA15" s="31"/>
    </row>
    <row r="16" spans="1:27" ht="24" customHeight="1">
      <c r="B16" s="1741" t="s">
        <v>594</v>
      </c>
      <c r="C16" s="1742"/>
      <c r="D16" s="1742"/>
      <c r="E16" s="1743"/>
      <c r="F16" s="1795" t="str">
        <f>IFERROR((ROUND(F23/F20,8)),"－")</f>
        <v>－</v>
      </c>
      <c r="G16" s="1795" t="str">
        <f t="shared" ref="G16:I16" si="0">IFERROR((ROUND(G23/G20,8)),"－")</f>
        <v>－</v>
      </c>
      <c r="H16" s="1795" t="str">
        <f t="shared" si="0"/>
        <v>－</v>
      </c>
      <c r="I16" s="1795" t="str">
        <f t="shared" si="0"/>
        <v>－</v>
      </c>
      <c r="J16" s="1795" t="str">
        <f>IFERROR((ROUND(J23/J20,8)),"－")</f>
        <v>－</v>
      </c>
      <c r="K16" s="1853" t="str">
        <f>IFERROR(ROUND(J16-F16,8)*100,"－")</f>
        <v>－</v>
      </c>
      <c r="L16" s="1809"/>
      <c r="M16" s="1831" t="str">
        <f>IF(J16="－","－",IF(AND(I16&lt;絶対評価シート!D24,J16&lt;絶対評価シート!F24),絶対評価シート!G24,IF(AND(I16&gt;=絶対評価シート!C25,J16&lt;絶対評価シート!F25),絶対評価シート!G25,IF(AND(J16&gt;=絶対評価シート!E26,J16&lt;絶対評価シート!F26),絶対評価シート!G26,IF(AND(J16&gt;=絶対評価シート!E27,OR(I16&lt;絶対評価シート!D27,I16="－")),絶対評価シート!G27,IF(AND(I16&gt;=絶対評価シート!C28,J16&gt;=絶対評価シート!E28),絶対評価シート!G28))))))</f>
        <v>－</v>
      </c>
      <c r="N16" s="1834" t="str" cm="1">
        <f t="array" ref="N16">IFERROR(_xlfn.IFS($K$16="－","－",$K$16/100&gt;=趨勢評価!L19,2,$K$16/100&gt;=趨勢評価!L18,4,$K$16/100&gt;趨勢評価!L17,6,$K$16/100&gt;趨勢評価!L16,8,$K$16/100&lt;=趨勢評価!L16,10),"－")</f>
        <v>－</v>
      </c>
      <c r="O16" s="1841" t="str">
        <f ca="1">IFERROR(OFFSET(INDEX(Y16:Y25,MATCH(J16,Y16:Y25,1),1),0,-3),"－")</f>
        <v>－</v>
      </c>
      <c r="Q16" s="1720">
        <v>10</v>
      </c>
      <c r="R16" s="1717" t="s">
        <v>879</v>
      </c>
      <c r="S16" s="1820" t="s">
        <v>74</v>
      </c>
      <c r="T16" s="1821"/>
      <c r="U16" s="1822"/>
      <c r="V16" s="72">
        <v>10</v>
      </c>
      <c r="W16" s="613">
        <f>高校法人!$AB16</f>
        <v>0.51930237999999995</v>
      </c>
      <c r="X16" s="614" t="s">
        <v>511</v>
      </c>
      <c r="Y16" s="907">
        <v>0</v>
      </c>
      <c r="AA16" s="31"/>
    </row>
    <row r="17" spans="2:27" ht="24" customHeight="1">
      <c r="B17" s="1744"/>
      <c r="C17" s="1745"/>
      <c r="D17" s="1745"/>
      <c r="E17" s="1746"/>
      <c r="F17" s="1796"/>
      <c r="G17" s="1796"/>
      <c r="H17" s="1796"/>
      <c r="I17" s="1796"/>
      <c r="J17" s="1796"/>
      <c r="K17" s="1854"/>
      <c r="L17" s="1810"/>
      <c r="M17" s="1832"/>
      <c r="N17" s="1835"/>
      <c r="O17" s="1842"/>
      <c r="Q17" s="1720"/>
      <c r="R17" s="1718"/>
      <c r="S17" s="1718"/>
      <c r="T17" s="1823"/>
      <c r="U17" s="1824"/>
      <c r="V17" s="73">
        <v>9</v>
      </c>
      <c r="W17" s="616">
        <f>高校法人!$Y16</f>
        <v>0.57299234999999993</v>
      </c>
      <c r="X17" s="617" t="s">
        <v>511</v>
      </c>
      <c r="Y17" s="618">
        <f>高校法人!$AA16</f>
        <v>0.51930239</v>
      </c>
      <c r="AA17" s="31"/>
    </row>
    <row r="18" spans="2:27" ht="24" customHeight="1">
      <c r="B18" s="1744"/>
      <c r="C18" s="1745"/>
      <c r="D18" s="1745"/>
      <c r="E18" s="1746"/>
      <c r="F18" s="1796"/>
      <c r="G18" s="1796"/>
      <c r="H18" s="1796"/>
      <c r="I18" s="1796"/>
      <c r="J18" s="1796"/>
      <c r="K18" s="1854"/>
      <c r="L18" s="1810"/>
      <c r="M18" s="1832"/>
      <c r="N18" s="1835"/>
      <c r="O18" s="1842"/>
      <c r="Q18" s="1719">
        <v>8</v>
      </c>
      <c r="R18" s="1717" t="s">
        <v>880</v>
      </c>
      <c r="S18" s="1820" t="s">
        <v>73</v>
      </c>
      <c r="T18" s="1821"/>
      <c r="U18" s="1822"/>
      <c r="V18" s="72">
        <v>8</v>
      </c>
      <c r="W18" s="613">
        <f>高校法人!$V16</f>
        <v>0.60320197999999992</v>
      </c>
      <c r="X18" s="614" t="s">
        <v>511</v>
      </c>
      <c r="Y18" s="619">
        <f>高校法人!$X16</f>
        <v>0.57299235999999998</v>
      </c>
      <c r="AA18" s="31"/>
    </row>
    <row r="19" spans="2:27" ht="24" customHeight="1">
      <c r="B19" s="1744"/>
      <c r="C19" s="1745"/>
      <c r="D19" s="1745"/>
      <c r="E19" s="1746"/>
      <c r="F19" s="1797"/>
      <c r="G19" s="1797"/>
      <c r="H19" s="1797"/>
      <c r="I19" s="1797"/>
      <c r="J19" s="1797"/>
      <c r="K19" s="1855"/>
      <c r="L19" s="1811"/>
      <c r="M19" s="1832"/>
      <c r="N19" s="1835"/>
      <c r="O19" s="1842"/>
      <c r="Q19" s="1719"/>
      <c r="R19" s="1718"/>
      <c r="S19" s="1718"/>
      <c r="T19" s="1823"/>
      <c r="U19" s="1824"/>
      <c r="V19" s="73">
        <v>7</v>
      </c>
      <c r="W19" s="616">
        <f>高校法人!$S16</f>
        <v>0.62472558</v>
      </c>
      <c r="X19" s="617" t="s">
        <v>511</v>
      </c>
      <c r="Y19" s="618">
        <f>高校法人!$U16</f>
        <v>0.60320198999999997</v>
      </c>
      <c r="AA19" s="31"/>
    </row>
    <row r="20" spans="2:27" ht="24" customHeight="1">
      <c r="B20" s="6"/>
      <c r="C20" s="1721" t="s">
        <v>591</v>
      </c>
      <c r="D20" s="1722"/>
      <c r="E20" s="1723"/>
      <c r="F20" s="1816">
        <f>IFERROR('法人入力シート（要入力）'!D21,"－")</f>
        <v>0</v>
      </c>
      <c r="G20" s="1816">
        <f>IFERROR('法人入力シート（要入力）'!E21,"－")</f>
        <v>0</v>
      </c>
      <c r="H20" s="1816">
        <f>IFERROR('法人入力シート（要入力）'!F21,"－")</f>
        <v>0</v>
      </c>
      <c r="I20" s="1816">
        <f>IFERROR('法人入力シート（要入力）'!G21,"－")</f>
        <v>0</v>
      </c>
      <c r="J20" s="1816">
        <f>IFERROR('法人入力シート（要入力）'!H21,"－")</f>
        <v>0</v>
      </c>
      <c r="K20" s="1837">
        <f>IFERROR((J20-F20),"－")</f>
        <v>0</v>
      </c>
      <c r="L20" s="1804" t="str">
        <f>IF(OR(F20="－",F20=0,J20="－",J20=0),"－",(IF(AND(F20&lt;0,J20&lt;0),(J20-F20)/F20*-1,IF(AND(F20&lt;0,J20&gt;0),(J20-F20)/F20*-1,(J20-F20)/F20))))</f>
        <v>－</v>
      </c>
      <c r="M20" s="1832"/>
      <c r="N20" s="1835"/>
      <c r="O20" s="1842"/>
      <c r="Q20" s="1719">
        <v>6</v>
      </c>
      <c r="R20" s="1717" t="s">
        <v>881</v>
      </c>
      <c r="S20" s="1717" t="s">
        <v>72</v>
      </c>
      <c r="T20" s="1821"/>
      <c r="U20" s="1822"/>
      <c r="V20" s="72">
        <v>6</v>
      </c>
      <c r="W20" s="613">
        <f>高校法人!$P16</f>
        <v>0.64792700999999997</v>
      </c>
      <c r="X20" s="614" t="s">
        <v>511</v>
      </c>
      <c r="Y20" s="615">
        <f>高校法人!$R16</f>
        <v>0.62472559000000005</v>
      </c>
      <c r="AA20" s="31"/>
    </row>
    <row r="21" spans="2:27" ht="24" customHeight="1">
      <c r="B21" s="6"/>
      <c r="C21" s="1857"/>
      <c r="D21" s="1858"/>
      <c r="E21" s="1859"/>
      <c r="F21" s="1845"/>
      <c r="G21" s="1845"/>
      <c r="H21" s="1845"/>
      <c r="I21" s="1845"/>
      <c r="J21" s="1845"/>
      <c r="K21" s="1849"/>
      <c r="L21" s="1850"/>
      <c r="M21" s="1832"/>
      <c r="N21" s="1835"/>
      <c r="O21" s="1842"/>
      <c r="Q21" s="1719"/>
      <c r="R21" s="1718"/>
      <c r="S21" s="1718"/>
      <c r="T21" s="1823"/>
      <c r="U21" s="1824"/>
      <c r="V21" s="73">
        <v>5</v>
      </c>
      <c r="W21" s="616">
        <f>高校法人!$M16</f>
        <v>0.67580953999999993</v>
      </c>
      <c r="X21" s="617" t="s">
        <v>511</v>
      </c>
      <c r="Y21" s="618">
        <f>高校法人!$O16</f>
        <v>0.64792702000000002</v>
      </c>
      <c r="AA21" s="31"/>
    </row>
    <row r="22" spans="2:27" ht="24" customHeight="1">
      <c r="B22" s="6"/>
      <c r="C22" s="1724"/>
      <c r="D22" s="1725"/>
      <c r="E22" s="1726"/>
      <c r="F22" s="1817"/>
      <c r="G22" s="1817"/>
      <c r="H22" s="1817"/>
      <c r="I22" s="1817"/>
      <c r="J22" s="1817"/>
      <c r="K22" s="1838"/>
      <c r="L22" s="1840"/>
      <c r="M22" s="1832"/>
      <c r="N22" s="1835"/>
      <c r="O22" s="1842"/>
      <c r="Q22" s="1719">
        <v>4</v>
      </c>
      <c r="R22" s="1717" t="s">
        <v>882</v>
      </c>
      <c r="S22" s="1820" t="s">
        <v>71</v>
      </c>
      <c r="T22" s="1821"/>
      <c r="U22" s="1822"/>
      <c r="V22" s="72">
        <v>4</v>
      </c>
      <c r="W22" s="613">
        <f>高校法人!$J16</f>
        <v>0.70263100999999994</v>
      </c>
      <c r="X22" s="614" t="s">
        <v>511</v>
      </c>
      <c r="Y22" s="615">
        <f>高校法人!$L16</f>
        <v>0.67580954999999998</v>
      </c>
      <c r="AA22" s="31"/>
    </row>
    <row r="23" spans="2:27" ht="24" customHeight="1">
      <c r="B23" s="55"/>
      <c r="C23" s="1721" t="s">
        <v>595</v>
      </c>
      <c r="D23" s="1722"/>
      <c r="E23" s="1723"/>
      <c r="F23" s="1846">
        <f>IFERROR('法人入力シート（要入力）'!D18,"－")</f>
        <v>0</v>
      </c>
      <c r="G23" s="1846">
        <f>IFERROR('法人入力シート（要入力）'!E18,"－")</f>
        <v>0</v>
      </c>
      <c r="H23" s="1846">
        <f>IFERROR('法人入力シート（要入力）'!F18,"－")</f>
        <v>0</v>
      </c>
      <c r="I23" s="1846">
        <f>IFERROR('法人入力シート（要入力）'!G18,"－")</f>
        <v>0</v>
      </c>
      <c r="J23" s="1846">
        <f>IFERROR('法人入力シート（要入力）'!H18,"－")</f>
        <v>0</v>
      </c>
      <c r="K23" s="1837">
        <f>IFERROR((J23-F23),"－")</f>
        <v>0</v>
      </c>
      <c r="L23" s="1804" t="str">
        <f>IF(OR(F23="－",F23=0,J23="－",J23=0),"－",(IF(AND(F23&lt;0,J23&lt;0),(J23-F23)/F23*-1,IF(AND(F23&lt;0,J23&gt;0),(J23-F23)/F23*-1,(J23-F23)/F23))))</f>
        <v>－</v>
      </c>
      <c r="M23" s="1832"/>
      <c r="N23" s="1835"/>
      <c r="O23" s="1842"/>
      <c r="Q23" s="1719"/>
      <c r="R23" s="1718"/>
      <c r="S23" s="1718"/>
      <c r="T23" s="1823"/>
      <c r="U23" s="1824"/>
      <c r="V23" s="73">
        <v>3</v>
      </c>
      <c r="W23" s="616">
        <f>高校法人!$G16</f>
        <v>0.73053373999999993</v>
      </c>
      <c r="X23" s="617" t="s">
        <v>511</v>
      </c>
      <c r="Y23" s="618">
        <f>高校法人!$I16</f>
        <v>0.70263102</v>
      </c>
      <c r="AA23" s="31"/>
    </row>
    <row r="24" spans="2:27" ht="24" customHeight="1">
      <c r="B24" s="55"/>
      <c r="C24" s="1857"/>
      <c r="D24" s="1858"/>
      <c r="E24" s="1859"/>
      <c r="F24" s="1847"/>
      <c r="G24" s="1847"/>
      <c r="H24" s="1847"/>
      <c r="I24" s="1847"/>
      <c r="J24" s="1847"/>
      <c r="K24" s="1849"/>
      <c r="L24" s="1851"/>
      <c r="M24" s="1832"/>
      <c r="N24" s="1835"/>
      <c r="O24" s="1842"/>
      <c r="Q24" s="1719">
        <v>2</v>
      </c>
      <c r="R24" s="1844" t="s">
        <v>883</v>
      </c>
      <c r="S24" s="1825" t="s">
        <v>69</v>
      </c>
      <c r="T24" s="1826"/>
      <c r="U24" s="1827"/>
      <c r="V24" s="72">
        <v>2</v>
      </c>
      <c r="W24" s="620">
        <f>高校法人!$D16</f>
        <v>0.76955190000000007</v>
      </c>
      <c r="X24" s="614" t="s">
        <v>511</v>
      </c>
      <c r="Y24" s="621">
        <f>高校法人!$F16</f>
        <v>0.73053374999999998</v>
      </c>
      <c r="AA24" s="31"/>
    </row>
    <row r="25" spans="2:27" ht="24" customHeight="1">
      <c r="B25" s="70"/>
      <c r="C25" s="1727"/>
      <c r="D25" s="1728"/>
      <c r="E25" s="1729"/>
      <c r="F25" s="1848"/>
      <c r="G25" s="1848"/>
      <c r="H25" s="1848"/>
      <c r="I25" s="1848"/>
      <c r="J25" s="1848"/>
      <c r="K25" s="1839"/>
      <c r="L25" s="1852"/>
      <c r="M25" s="1833"/>
      <c r="N25" s="1836"/>
      <c r="O25" s="1843"/>
      <c r="Q25" s="1719"/>
      <c r="R25" s="1828"/>
      <c r="S25" s="1828"/>
      <c r="T25" s="1829"/>
      <c r="U25" s="1830"/>
      <c r="V25" s="73">
        <v>1</v>
      </c>
      <c r="W25" s="622"/>
      <c r="X25" s="617" t="s">
        <v>511</v>
      </c>
      <c r="Y25" s="618">
        <f>高校法人!$C16</f>
        <v>0.76955191000000001</v>
      </c>
    </row>
    <row r="26" spans="2:27" ht="24" customHeight="1">
      <c r="B26" s="51"/>
      <c r="M26" s="52"/>
      <c r="N26" s="52"/>
    </row>
  </sheetData>
  <mergeCells count="64">
    <mergeCell ref="C20:E22"/>
    <mergeCell ref="C23:E25"/>
    <mergeCell ref="F20:F22"/>
    <mergeCell ref="B16:E19"/>
    <mergeCell ref="Q18:Q19"/>
    <mergeCell ref="F23:F25"/>
    <mergeCell ref="R18:R19"/>
    <mergeCell ref="B13:E15"/>
    <mergeCell ref="J13:J15"/>
    <mergeCell ref="K13:K15"/>
    <mergeCell ref="L13:L15"/>
    <mergeCell ref="F16:F19"/>
    <mergeCell ref="G16:G19"/>
    <mergeCell ref="I13:I15"/>
    <mergeCell ref="H13:H15"/>
    <mergeCell ref="G13:G15"/>
    <mergeCell ref="S16:U17"/>
    <mergeCell ref="S18:U19"/>
    <mergeCell ref="S20:U21"/>
    <mergeCell ref="S22:U23"/>
    <mergeCell ref="S24:U25"/>
    <mergeCell ref="V13:V15"/>
    <mergeCell ref="M13:M15"/>
    <mergeCell ref="N13:N15"/>
    <mergeCell ref="O13:O15"/>
    <mergeCell ref="Q13:Q15"/>
    <mergeCell ref="R13:R15"/>
    <mergeCell ref="A1:C1"/>
    <mergeCell ref="D1:H1"/>
    <mergeCell ref="C8:E8"/>
    <mergeCell ref="C9:E9"/>
    <mergeCell ref="C10:E10"/>
    <mergeCell ref="R1:Y1"/>
    <mergeCell ref="W13:Y15"/>
    <mergeCell ref="H6:Y10"/>
    <mergeCell ref="S13:U15"/>
    <mergeCell ref="Q16:Q17"/>
    <mergeCell ref="R16:R17"/>
    <mergeCell ref="O16:O25"/>
    <mergeCell ref="K16:K19"/>
    <mergeCell ref="L16:L19"/>
    <mergeCell ref="M16:M25"/>
    <mergeCell ref="N16:N25"/>
    <mergeCell ref="J16:J19"/>
    <mergeCell ref="H20:H22"/>
    <mergeCell ref="H16:H19"/>
    <mergeCell ref="I16:I19"/>
    <mergeCell ref="Q24:Q25"/>
    <mergeCell ref="R24:R25"/>
    <mergeCell ref="Q20:Q21"/>
    <mergeCell ref="R20:R21"/>
    <mergeCell ref="Q22:Q23"/>
    <mergeCell ref="G20:G22"/>
    <mergeCell ref="G23:G25"/>
    <mergeCell ref="J20:J22"/>
    <mergeCell ref="J23:J25"/>
    <mergeCell ref="I20:I22"/>
    <mergeCell ref="I23:I25"/>
    <mergeCell ref="H23:H25"/>
    <mergeCell ref="K20:K22"/>
    <mergeCell ref="K23:K25"/>
    <mergeCell ref="R22:R23"/>
    <mergeCell ref="L20:L22"/>
    <mergeCell ref="L23:L25"/>
  </mergeCells>
  <phoneticPr fontId="1"/>
  <conditionalFormatting sqref="S16:U17">
    <cfRule type="expression" dxfId="485" priority="22">
      <formula>$N$16=10</formula>
    </cfRule>
  </conditionalFormatting>
  <conditionalFormatting sqref="S18:U19">
    <cfRule type="expression" dxfId="484" priority="21">
      <formula>$N$16=8</formula>
    </cfRule>
  </conditionalFormatting>
  <conditionalFormatting sqref="S20:U21">
    <cfRule type="expression" dxfId="483" priority="20">
      <formula>$N$16=6</formula>
    </cfRule>
  </conditionalFormatting>
  <conditionalFormatting sqref="S22:U23">
    <cfRule type="expression" dxfId="482" priority="19">
      <formula>$N$16=4</formula>
    </cfRule>
  </conditionalFormatting>
  <conditionalFormatting sqref="S24:U25">
    <cfRule type="expression" dxfId="481" priority="18">
      <formula>$N$16=2</formula>
    </cfRule>
  </conditionalFormatting>
  <conditionalFormatting sqref="R16:R17">
    <cfRule type="expression" dxfId="480" priority="13">
      <formula>$M$16=10</formula>
    </cfRule>
  </conditionalFormatting>
  <conditionalFormatting sqref="R24:R25">
    <cfRule type="expression" dxfId="479" priority="17">
      <formula>$M$16=2</formula>
    </cfRule>
  </conditionalFormatting>
  <conditionalFormatting sqref="R22:R23">
    <cfRule type="expression" dxfId="478" priority="16">
      <formula>$M$16=4</formula>
    </cfRule>
  </conditionalFormatting>
  <conditionalFormatting sqref="R20:R21">
    <cfRule type="expression" dxfId="477" priority="15">
      <formula>$M$16=6</formula>
    </cfRule>
  </conditionalFormatting>
  <conditionalFormatting sqref="R18:R19">
    <cfRule type="expression" dxfId="476" priority="14">
      <formula>$M$16=8</formula>
    </cfRule>
  </conditionalFormatting>
  <conditionalFormatting sqref="W16:X16">
    <cfRule type="expression" dxfId="475" priority="12">
      <formula>$O$16=10</formula>
    </cfRule>
  </conditionalFormatting>
  <conditionalFormatting sqref="W17:Y17">
    <cfRule type="expression" dxfId="474" priority="11">
      <formula>$O$16=9</formula>
    </cfRule>
  </conditionalFormatting>
  <conditionalFormatting sqref="W18:Y18">
    <cfRule type="expression" dxfId="473" priority="10">
      <formula>$O$16=8</formula>
    </cfRule>
  </conditionalFormatting>
  <conditionalFormatting sqref="W19:Y19">
    <cfRule type="expression" dxfId="472" priority="9">
      <formula>$O$16=7</formula>
    </cfRule>
  </conditionalFormatting>
  <conditionalFormatting sqref="W20:Y20">
    <cfRule type="expression" dxfId="471" priority="8">
      <formula>$O$16=6</formula>
    </cfRule>
  </conditionalFormatting>
  <conditionalFormatting sqref="W21:Y21">
    <cfRule type="expression" dxfId="470" priority="7">
      <formula>$O$16=5</formula>
    </cfRule>
  </conditionalFormatting>
  <conditionalFormatting sqref="W22:Y22">
    <cfRule type="expression" dxfId="469" priority="6">
      <formula>$O$16=4</formula>
    </cfRule>
  </conditionalFormatting>
  <conditionalFormatting sqref="W23:Y23">
    <cfRule type="expression" dxfId="468" priority="5">
      <formula>$O$16=3</formula>
    </cfRule>
  </conditionalFormatting>
  <conditionalFormatting sqref="W24:Y24">
    <cfRule type="expression" dxfId="467" priority="4">
      <formula>$O$16=2</formula>
    </cfRule>
  </conditionalFormatting>
  <conditionalFormatting sqref="W25:Y25">
    <cfRule type="expression" dxfId="466" priority="3">
      <formula>$O$16=1</formula>
    </cfRule>
  </conditionalFormatting>
  <conditionalFormatting sqref="Y16">
    <cfRule type="expression" dxfId="465" priority="1">
      <formula>$O$16=10</formula>
    </cfRule>
  </conditionalFormatting>
  <conditionalFormatting sqref="Y16">
    <cfRule type="expression" dxfId="464" priority="2">
      <formula>$O$16=10</formula>
    </cfRule>
  </conditionalFormatting>
  <hyperlinks>
    <hyperlink ref="R1:Y1" location="'総括表(法人全体)'!A1" display="総括表（法人全体）へ戻る"/>
  </hyperlinks>
  <pageMargins left="0.39370078740157483" right="0.39370078740157483" top="0.39370078740157483" bottom="0.39370078740157483" header="0" footer="0.19685039370078741"/>
  <pageSetup paperSize="9" scale="75" orientation="landscape" r:id="rId1"/>
  <headerFooter scaleWithDoc="0">
    <oddFooter>&amp;P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CCECFF"/>
  </sheetPr>
  <dimension ref="A1:AA26"/>
  <sheetViews>
    <sheetView showGridLines="0" zoomScaleNormal="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4.6640625" style="1" customWidth="1"/>
    <col min="17" max="17" width="3.6640625" style="2" customWidth="1"/>
    <col min="18" max="18" width="13.88671875" style="1" customWidth="1"/>
    <col min="19" max="19" width="5.6640625" style="1" customWidth="1"/>
    <col min="20" max="20" width="2.44140625" style="2" customWidth="1"/>
    <col min="21" max="21" width="5.6640625" style="1" customWidth="1"/>
    <col min="22" max="22" width="3.44140625" style="1" bestFit="1" customWidth="1"/>
    <col min="23" max="23" width="5.109375" style="1" customWidth="1"/>
    <col min="24" max="24" width="2.33203125" style="1" customWidth="1"/>
    <col min="25" max="25" width="5.109375" style="1" customWidth="1"/>
    <col min="26" max="16384" width="10.6640625" style="1"/>
  </cols>
  <sheetData>
    <row r="1" spans="1:27" ht="24" customHeight="1" thickBot="1">
      <c r="A1" s="1747" t="s">
        <v>0</v>
      </c>
      <c r="B1" s="1748"/>
      <c r="C1" s="1749"/>
      <c r="D1" s="1792" t="str">
        <f>IF('法人入力シート（要入力）'!E4="","",'法人入力シート（要入力）'!E4)</f>
        <v/>
      </c>
      <c r="E1" s="1793"/>
      <c r="F1" s="1793"/>
      <c r="G1" s="1793"/>
      <c r="H1" s="1794"/>
      <c r="I1" s="65"/>
      <c r="J1" s="65"/>
      <c r="K1" s="65"/>
      <c r="L1" s="65"/>
      <c r="M1" s="65"/>
      <c r="N1" s="65"/>
      <c r="O1" s="65"/>
      <c r="P1" s="65"/>
      <c r="Q1" s="74"/>
      <c r="R1" s="1778" t="s">
        <v>490</v>
      </c>
      <c r="S1" s="1779"/>
      <c r="T1" s="1779"/>
      <c r="U1" s="1779"/>
      <c r="V1" s="1779"/>
      <c r="W1" s="1779"/>
      <c r="X1" s="1779"/>
      <c r="Y1" s="1779"/>
    </row>
    <row r="2" spans="1:27" ht="24" customHeight="1">
      <c r="A2" s="65"/>
      <c r="B2" s="65"/>
      <c r="C2" s="65"/>
      <c r="D2" s="65"/>
      <c r="E2" s="65"/>
      <c r="F2" s="65"/>
      <c r="G2" s="65"/>
      <c r="H2" s="65"/>
      <c r="I2" s="65"/>
      <c r="J2" s="65"/>
      <c r="K2" s="65"/>
      <c r="L2" s="65"/>
      <c r="M2" s="65"/>
      <c r="N2" s="65"/>
      <c r="O2" s="65"/>
      <c r="P2" s="65"/>
      <c r="Q2" s="74"/>
      <c r="R2" s="65"/>
      <c r="S2" s="65"/>
      <c r="T2" s="74"/>
      <c r="U2" s="65"/>
      <c r="V2" s="65"/>
      <c r="W2" s="65"/>
      <c r="X2" s="65"/>
      <c r="Y2" s="65"/>
    </row>
    <row r="3" spans="1:27" ht="24" customHeight="1">
      <c r="A3" s="64" t="s">
        <v>1</v>
      </c>
      <c r="B3" s="65"/>
      <c r="C3" s="65"/>
      <c r="D3" s="65"/>
      <c r="E3" s="65"/>
      <c r="F3" s="65"/>
      <c r="G3" s="65"/>
      <c r="H3" s="65"/>
      <c r="I3" s="65"/>
      <c r="K3" s="65"/>
      <c r="L3" s="65"/>
      <c r="M3" s="65"/>
      <c r="N3" s="65"/>
      <c r="O3" s="65"/>
      <c r="P3" s="65"/>
      <c r="Q3" s="74"/>
      <c r="R3" s="65"/>
      <c r="S3" s="65"/>
      <c r="T3" s="74"/>
      <c r="U3" s="65"/>
      <c r="V3" s="65"/>
      <c r="W3" s="65"/>
      <c r="X3" s="65"/>
      <c r="Y3" s="65"/>
    </row>
    <row r="4" spans="1:27" ht="24" customHeight="1">
      <c r="A4" s="649" t="s">
        <v>624</v>
      </c>
      <c r="B4" s="65"/>
      <c r="C4" s="65"/>
      <c r="D4" s="65"/>
      <c r="E4" s="65"/>
      <c r="F4" s="65"/>
      <c r="G4" s="65"/>
      <c r="H4" s="65"/>
      <c r="I4" s="65"/>
      <c r="J4" s="65"/>
      <c r="K4" s="65"/>
      <c r="L4" s="65"/>
      <c r="M4" s="65"/>
      <c r="N4" s="65"/>
      <c r="O4" s="65"/>
      <c r="P4" s="65"/>
      <c r="Q4" s="74"/>
      <c r="R4" s="65"/>
      <c r="S4" s="65"/>
      <c r="T4" s="74"/>
      <c r="U4" s="65"/>
      <c r="V4" s="65"/>
      <c r="W4" s="65"/>
      <c r="X4" s="65"/>
      <c r="Y4" s="65"/>
    </row>
    <row r="5" spans="1:27" ht="24" customHeight="1">
      <c r="A5" s="65"/>
      <c r="B5" s="65"/>
      <c r="C5" s="65"/>
      <c r="D5" s="65"/>
      <c r="E5" s="65"/>
      <c r="F5" s="65"/>
      <c r="G5" s="65"/>
      <c r="H5" s="63" t="s">
        <v>3</v>
      </c>
      <c r="I5" s="65"/>
      <c r="J5" s="65"/>
      <c r="K5" s="65"/>
      <c r="L5" s="65"/>
      <c r="M5" s="65"/>
      <c r="N5" s="65"/>
      <c r="O5" s="65"/>
      <c r="P5" s="65"/>
      <c r="Q5" s="65"/>
      <c r="R5" s="74"/>
      <c r="S5" s="65"/>
      <c r="T5" s="65"/>
      <c r="U5" s="74"/>
      <c r="V5" s="65"/>
      <c r="W5" s="65"/>
      <c r="X5" s="65"/>
      <c r="Y5" s="65"/>
    </row>
    <row r="6" spans="1:27" ht="24" customHeight="1">
      <c r="A6" s="65"/>
      <c r="B6" s="66" t="s">
        <v>687</v>
      </c>
      <c r="C6" s="65"/>
      <c r="D6" s="65"/>
      <c r="E6" s="65"/>
      <c r="F6" s="65"/>
      <c r="G6" s="65"/>
      <c r="H6" s="1762" t="s">
        <v>1107</v>
      </c>
      <c r="I6" s="1762"/>
      <c r="J6" s="1762"/>
      <c r="K6" s="1762"/>
      <c r="L6" s="1762"/>
      <c r="M6" s="1762"/>
      <c r="N6" s="1762"/>
      <c r="O6" s="1762"/>
      <c r="P6" s="1762"/>
      <c r="Q6" s="1762"/>
      <c r="R6" s="1762"/>
      <c r="S6" s="1762"/>
      <c r="T6" s="1762"/>
      <c r="U6" s="1762"/>
      <c r="V6" s="1762"/>
      <c r="W6" s="1762"/>
      <c r="X6" s="1762"/>
      <c r="Y6" s="1762"/>
    </row>
    <row r="7" spans="1:27" ht="24" customHeight="1">
      <c r="A7" s="65"/>
      <c r="B7" s="66"/>
      <c r="C7" s="66" t="s">
        <v>17</v>
      </c>
      <c r="D7" s="65"/>
      <c r="E7" s="65"/>
      <c r="F7" s="65"/>
      <c r="G7" s="65"/>
      <c r="H7" s="1762"/>
      <c r="I7" s="1762"/>
      <c r="J7" s="1762"/>
      <c r="K7" s="1762"/>
      <c r="L7" s="1762"/>
      <c r="M7" s="1762"/>
      <c r="N7" s="1762"/>
      <c r="O7" s="1762"/>
      <c r="P7" s="1762"/>
      <c r="Q7" s="1762"/>
      <c r="R7" s="1762"/>
      <c r="S7" s="1762"/>
      <c r="T7" s="1762"/>
      <c r="U7" s="1762"/>
      <c r="V7" s="1762"/>
      <c r="W7" s="1762"/>
      <c r="X7" s="1762"/>
      <c r="Y7" s="1762"/>
    </row>
    <row r="8" spans="1:27" ht="24" customHeight="1">
      <c r="A8" s="65"/>
      <c r="B8" s="65"/>
      <c r="C8" s="1751" t="s">
        <v>30</v>
      </c>
      <c r="D8" s="1751"/>
      <c r="E8" s="1751"/>
      <c r="F8" s="66"/>
      <c r="G8" s="66"/>
      <c r="H8" s="1762"/>
      <c r="I8" s="1762"/>
      <c r="J8" s="1762"/>
      <c r="K8" s="1762"/>
      <c r="L8" s="1762"/>
      <c r="M8" s="1762"/>
      <c r="N8" s="1762"/>
      <c r="O8" s="1762"/>
      <c r="P8" s="1762"/>
      <c r="Q8" s="1762"/>
      <c r="R8" s="1762"/>
      <c r="S8" s="1762"/>
      <c r="T8" s="1762"/>
      <c r="U8" s="1762"/>
      <c r="V8" s="1762"/>
      <c r="W8" s="1762"/>
      <c r="X8" s="1762"/>
      <c r="Y8" s="1762"/>
    </row>
    <row r="9" spans="1:27" ht="24" customHeight="1">
      <c r="A9" s="65"/>
      <c r="B9" s="66"/>
      <c r="C9" s="1862" t="s">
        <v>895</v>
      </c>
      <c r="D9" s="1862"/>
      <c r="E9" s="1862"/>
      <c r="F9" s="66"/>
      <c r="G9" s="66"/>
      <c r="H9" s="1762"/>
      <c r="I9" s="1762"/>
      <c r="J9" s="1762"/>
      <c r="K9" s="1762"/>
      <c r="L9" s="1762"/>
      <c r="M9" s="1762"/>
      <c r="N9" s="1762"/>
      <c r="O9" s="1762"/>
      <c r="P9" s="1762"/>
      <c r="Q9" s="1762"/>
      <c r="R9" s="1762"/>
      <c r="S9" s="1762"/>
      <c r="T9" s="1762"/>
      <c r="U9" s="1762"/>
      <c r="V9" s="1762"/>
      <c r="W9" s="1762"/>
      <c r="X9" s="1762"/>
      <c r="Y9" s="1762"/>
    </row>
    <row r="10" spans="1:27" ht="39" customHeight="1">
      <c r="A10" s="65"/>
      <c r="B10" s="66"/>
      <c r="C10" s="1856"/>
      <c r="D10" s="1856"/>
      <c r="E10" s="1856"/>
      <c r="F10" s="66"/>
      <c r="G10" s="66"/>
      <c r="H10" s="1762"/>
      <c r="I10" s="1762"/>
      <c r="J10" s="1762"/>
      <c r="K10" s="1762"/>
      <c r="L10" s="1762"/>
      <c r="M10" s="1762"/>
      <c r="N10" s="1762"/>
      <c r="O10" s="1762"/>
      <c r="P10" s="1762"/>
      <c r="Q10" s="1762"/>
      <c r="R10" s="1762"/>
      <c r="S10" s="1762"/>
      <c r="T10" s="1762"/>
      <c r="U10" s="1762"/>
      <c r="V10" s="1762"/>
      <c r="W10" s="1762"/>
      <c r="X10" s="1762"/>
      <c r="Y10" s="1762"/>
    </row>
    <row r="11" spans="1:27" ht="24" customHeight="1">
      <c r="O11" s="38"/>
      <c r="Q11" s="78"/>
      <c r="R11" s="78"/>
      <c r="S11" s="78"/>
      <c r="T11" s="78"/>
      <c r="U11" s="78"/>
      <c r="V11" s="78"/>
      <c r="W11" s="78"/>
      <c r="X11" s="78"/>
      <c r="Y11" s="78"/>
    </row>
    <row r="12" spans="1:27" ht="24" customHeight="1">
      <c r="B12" s="1" t="s">
        <v>1169</v>
      </c>
      <c r="O12" s="38" t="s">
        <v>41</v>
      </c>
      <c r="P12" s="3"/>
      <c r="Q12" s="4" t="s">
        <v>61</v>
      </c>
      <c r="AA12" s="1861"/>
    </row>
    <row r="13" spans="1:27" ht="24" customHeight="1">
      <c r="B13" s="1732" t="s">
        <v>16</v>
      </c>
      <c r="C13" s="1733"/>
      <c r="D13" s="1733"/>
      <c r="E13" s="1734"/>
      <c r="F13" s="901"/>
      <c r="G13" s="1801">
        <f>'法人入力シート（要入力）'!$E$11</f>
        <v>2021</v>
      </c>
      <c r="H13" s="1783">
        <f>'法人入力シート（要入力）'!$F$11</f>
        <v>2022</v>
      </c>
      <c r="I13" s="1783">
        <f>'法人入力シート（要入力）'!$G$11</f>
        <v>2023</v>
      </c>
      <c r="J13" s="1798">
        <f>'法人入力シート（要入力）'!$H$11</f>
        <v>2024</v>
      </c>
      <c r="K13" s="1772" t="str">
        <f>"増減
"&amp;$J$13&amp;"-"&amp;$F$14</f>
        <v>増減
2024-2020</v>
      </c>
      <c r="L13" s="1871" t="str">
        <f>"対"&amp;$F$14&amp;"
年度
伸び率"</f>
        <v>対2020
年度
伸び率</v>
      </c>
      <c r="M13" s="1755" t="s">
        <v>14</v>
      </c>
      <c r="N13" s="1769" t="s">
        <v>13</v>
      </c>
      <c r="O13" s="1769" t="s">
        <v>15</v>
      </c>
      <c r="P13" s="3"/>
      <c r="Q13" s="1766" t="s">
        <v>49</v>
      </c>
      <c r="R13" s="59" t="s">
        <v>10</v>
      </c>
      <c r="S13" s="1753" t="s">
        <v>70</v>
      </c>
      <c r="T13" s="1754"/>
      <c r="U13" s="1755"/>
      <c r="V13" s="1775" t="s">
        <v>49</v>
      </c>
      <c r="W13" s="1754" t="s">
        <v>1030</v>
      </c>
      <c r="X13" s="1786"/>
      <c r="Y13" s="1787"/>
      <c r="AA13" s="1861"/>
    </row>
    <row r="14" spans="1:27" ht="24" customHeight="1">
      <c r="B14" s="1735"/>
      <c r="C14" s="1736"/>
      <c r="D14" s="1736"/>
      <c r="E14" s="1737"/>
      <c r="F14" s="899">
        <f>'法人入力シート（要入力）'!$D$11</f>
        <v>2020</v>
      </c>
      <c r="G14" s="1802"/>
      <c r="H14" s="1784"/>
      <c r="I14" s="1784"/>
      <c r="J14" s="1799"/>
      <c r="K14" s="1773"/>
      <c r="L14" s="1872"/>
      <c r="M14" s="1758"/>
      <c r="N14" s="1770"/>
      <c r="O14" s="1770"/>
      <c r="Q14" s="1767"/>
      <c r="R14" s="68" t="s">
        <v>33</v>
      </c>
      <c r="S14" s="1756"/>
      <c r="T14" s="1757"/>
      <c r="U14" s="1758"/>
      <c r="V14" s="1776"/>
      <c r="W14" s="1788"/>
      <c r="X14" s="1788"/>
      <c r="Y14" s="1789"/>
      <c r="AA14" s="1861"/>
    </row>
    <row r="15" spans="1:27" ht="24" customHeight="1">
      <c r="B15" s="1738"/>
      <c r="C15" s="1739"/>
      <c r="D15" s="1739"/>
      <c r="E15" s="1740"/>
      <c r="F15" s="904"/>
      <c r="G15" s="1803"/>
      <c r="H15" s="1785"/>
      <c r="I15" s="1785"/>
      <c r="J15" s="1800"/>
      <c r="K15" s="1774"/>
      <c r="L15" s="1782"/>
      <c r="M15" s="1761"/>
      <c r="N15" s="1771"/>
      <c r="O15" s="1771"/>
      <c r="Q15" s="1768"/>
      <c r="R15" s="669" t="str">
        <f>'目標値入力シート（必要に応じて入力）'!I10</f>
        <v/>
      </c>
      <c r="S15" s="1759"/>
      <c r="T15" s="1760"/>
      <c r="U15" s="1761"/>
      <c r="V15" s="1777"/>
      <c r="W15" s="1790"/>
      <c r="X15" s="1790"/>
      <c r="Y15" s="1791"/>
      <c r="AA15" s="1860"/>
    </row>
    <row r="16" spans="1:27" ht="24" customHeight="1">
      <c r="B16" s="1741" t="s">
        <v>903</v>
      </c>
      <c r="C16" s="1742"/>
      <c r="D16" s="1742"/>
      <c r="E16" s="1743"/>
      <c r="F16" s="1795" t="str">
        <f>IFERROR(ROUND(F20/(F22+F24),8),"－")</f>
        <v>－</v>
      </c>
      <c r="G16" s="1795" t="str">
        <f t="shared" ref="G16:J16" si="0">IFERROR(ROUND(G20/(G22+G24),8),"－")</f>
        <v>－</v>
      </c>
      <c r="H16" s="1795" t="str">
        <f t="shared" si="0"/>
        <v>－</v>
      </c>
      <c r="I16" s="1795" t="str">
        <f t="shared" si="0"/>
        <v>－</v>
      </c>
      <c r="J16" s="1795" t="str">
        <f t="shared" si="0"/>
        <v>－</v>
      </c>
      <c r="K16" s="1873" t="str">
        <f>IFERROR(ROUND(J16-F16,8)*100,"－")</f>
        <v>－</v>
      </c>
      <c r="L16" s="1874"/>
      <c r="M16" s="1864" t="str">
        <f>IF(R15="","目標入力",IF(J16="－","－",IF(AND(I16&lt;=$R$15,J16&lt;=$R$15),10,IF(AND(I16&gt;$R$15,J16&lt;=$R$15),8,IF(AND(J16&gt;$R$15,OR(I16&lt;=$R$15,I16="－")),4,IF(AND(I16&gt;$R$15,J16&gt;$R$15),2))))))</f>
        <v>目標入力</v>
      </c>
      <c r="N16" s="1867" t="str" cm="1">
        <f t="array" ref="N16">IFERROR(_xlfn.IFS($K$16="－","－",$K$16/100&gt;=趨勢評価!M19,2,$K$16/100&gt;=趨勢評価!M18,4,$K$16/100&gt;趨勢評価!M17,6,$K$16/100&gt;趨勢評価!M16,8,$K$16/100&lt;=趨勢評価!M16,10),"－")</f>
        <v>－</v>
      </c>
      <c r="O16" s="1841" t="str">
        <f ca="1">IFERROR(OFFSET(INDEX(Y16:Y25,MATCH(J16,Y16:Y25,1),1),0,-3),"－")</f>
        <v>－</v>
      </c>
      <c r="Q16" s="1720">
        <v>10</v>
      </c>
      <c r="R16" s="1863" t="s">
        <v>34</v>
      </c>
      <c r="S16" s="1820" t="s">
        <v>75</v>
      </c>
      <c r="T16" s="1821"/>
      <c r="U16" s="1822"/>
      <c r="V16" s="72">
        <v>10</v>
      </c>
      <c r="W16" s="613">
        <f>高校法人!$AB23</f>
        <v>0.59526314999999996</v>
      </c>
      <c r="X16" s="614" t="s">
        <v>511</v>
      </c>
      <c r="Y16" s="907">
        <v>0</v>
      </c>
      <c r="AA16" s="1860"/>
    </row>
    <row r="17" spans="2:27" ht="24" customHeight="1">
      <c r="B17" s="1744"/>
      <c r="C17" s="1745"/>
      <c r="D17" s="1745"/>
      <c r="E17" s="1746"/>
      <c r="F17" s="1796"/>
      <c r="G17" s="1796"/>
      <c r="H17" s="1796"/>
      <c r="I17" s="1796"/>
      <c r="J17" s="1796"/>
      <c r="K17" s="1854"/>
      <c r="L17" s="1875"/>
      <c r="M17" s="1865"/>
      <c r="N17" s="1868"/>
      <c r="O17" s="1842"/>
      <c r="Q17" s="1720"/>
      <c r="R17" s="1863"/>
      <c r="S17" s="1718"/>
      <c r="T17" s="1823"/>
      <c r="U17" s="1824"/>
      <c r="V17" s="73">
        <v>9</v>
      </c>
      <c r="W17" s="616">
        <f>高校法人!$Y23</f>
        <v>0.64573068000000011</v>
      </c>
      <c r="X17" s="617" t="s">
        <v>511</v>
      </c>
      <c r="Y17" s="618">
        <f>高校法人!$AA23</f>
        <v>0.59526316000000001</v>
      </c>
      <c r="AA17" s="1860"/>
    </row>
    <row r="18" spans="2:27" ht="24" customHeight="1">
      <c r="B18" s="1744"/>
      <c r="C18" s="1745"/>
      <c r="D18" s="1745"/>
      <c r="E18" s="1746"/>
      <c r="F18" s="1796"/>
      <c r="G18" s="1796"/>
      <c r="H18" s="1796"/>
      <c r="I18" s="1796"/>
      <c r="J18" s="1796"/>
      <c r="K18" s="1854"/>
      <c r="L18" s="1875"/>
      <c r="M18" s="1865"/>
      <c r="N18" s="1868"/>
      <c r="O18" s="1842"/>
      <c r="Q18" s="1719">
        <v>8</v>
      </c>
      <c r="R18" s="1863" t="s">
        <v>132</v>
      </c>
      <c r="S18" s="1820" t="s">
        <v>74</v>
      </c>
      <c r="T18" s="1821"/>
      <c r="U18" s="1822"/>
      <c r="V18" s="72">
        <v>8</v>
      </c>
      <c r="W18" s="613">
        <f>高校法人!$V23</f>
        <v>0.67374848999999992</v>
      </c>
      <c r="X18" s="614" t="s">
        <v>511</v>
      </c>
      <c r="Y18" s="619">
        <f>高校法人!$X23</f>
        <v>0.64573069000000005</v>
      </c>
      <c r="AA18" s="1860"/>
    </row>
    <row r="19" spans="2:27" ht="24" customHeight="1">
      <c r="B19" s="1744"/>
      <c r="C19" s="1745"/>
      <c r="D19" s="1745"/>
      <c r="E19" s="1746"/>
      <c r="F19" s="1797"/>
      <c r="G19" s="1797"/>
      <c r="H19" s="1797"/>
      <c r="I19" s="1797"/>
      <c r="J19" s="1797"/>
      <c r="K19" s="1855"/>
      <c r="L19" s="1876"/>
      <c r="M19" s="1865"/>
      <c r="N19" s="1868"/>
      <c r="O19" s="1842"/>
      <c r="Q19" s="1719"/>
      <c r="R19" s="1863"/>
      <c r="S19" s="1718"/>
      <c r="T19" s="1823"/>
      <c r="U19" s="1824"/>
      <c r="V19" s="73">
        <v>7</v>
      </c>
      <c r="W19" s="616">
        <f>高校法人!$S23</f>
        <v>0.69500798999999991</v>
      </c>
      <c r="X19" s="617" t="s">
        <v>511</v>
      </c>
      <c r="Y19" s="618">
        <f>高校法人!$U23</f>
        <v>0.67374849999999997</v>
      </c>
      <c r="AA19" s="1860"/>
    </row>
    <row r="20" spans="2:27" ht="24" customHeight="1">
      <c r="B20" s="6"/>
      <c r="C20" s="1721" t="s">
        <v>595</v>
      </c>
      <c r="D20" s="1722"/>
      <c r="E20" s="1723"/>
      <c r="F20" s="1814">
        <f>IFERROR('法人入力シート（要入力）'!D18,"－")</f>
        <v>0</v>
      </c>
      <c r="G20" s="1814">
        <f>IFERROR('法人入力シート（要入力）'!E18,"－")</f>
        <v>0</v>
      </c>
      <c r="H20" s="1814">
        <f>IFERROR('法人入力シート（要入力）'!F18,"－")</f>
        <v>0</v>
      </c>
      <c r="I20" s="1814">
        <f>IFERROR('法人入力シート（要入力）'!G18,"－")</f>
        <v>0</v>
      </c>
      <c r="J20" s="1818">
        <f>IFERROR('法人入力シート（要入力）'!H18,"－")</f>
        <v>0</v>
      </c>
      <c r="K20" s="1837">
        <f>IFERROR((J20-F20),"－")</f>
        <v>0</v>
      </c>
      <c r="L20" s="1879" t="str">
        <f>IF(OR(F20="－",F20=0,J20="－",J20=0),"－",(IF(AND(F20&lt;0,J20&lt;0),(J20-F20)/F20*-1,IF(AND(F20&lt;0,J20&gt;0),(J20-F20)/F20*-1,(J20-F20)/F20))))</f>
        <v>－</v>
      </c>
      <c r="M20" s="1865"/>
      <c r="N20" s="1868"/>
      <c r="O20" s="1842"/>
      <c r="Q20" s="1719">
        <v>6</v>
      </c>
      <c r="R20" s="1870" t="s">
        <v>406</v>
      </c>
      <c r="S20" s="1717" t="s">
        <v>76</v>
      </c>
      <c r="T20" s="1821"/>
      <c r="U20" s="1822"/>
      <c r="V20" s="72">
        <v>6</v>
      </c>
      <c r="W20" s="613">
        <f>高校法人!$P23</f>
        <v>0.72371247999999999</v>
      </c>
      <c r="X20" s="614" t="s">
        <v>511</v>
      </c>
      <c r="Y20" s="615">
        <f>高校法人!$R23</f>
        <v>0.69500799999999996</v>
      </c>
      <c r="Z20" s="517"/>
      <c r="AA20" s="1860"/>
    </row>
    <row r="21" spans="2:27" ht="24" customHeight="1">
      <c r="B21" s="6"/>
      <c r="C21" s="1857"/>
      <c r="D21" s="1858"/>
      <c r="E21" s="1859"/>
      <c r="F21" s="1886"/>
      <c r="G21" s="1886"/>
      <c r="H21" s="1886"/>
      <c r="I21" s="1886"/>
      <c r="J21" s="1877"/>
      <c r="K21" s="1878"/>
      <c r="L21" s="1880"/>
      <c r="M21" s="1865"/>
      <c r="N21" s="1868"/>
      <c r="O21" s="1842"/>
      <c r="Q21" s="1719"/>
      <c r="R21" s="1870"/>
      <c r="S21" s="1718"/>
      <c r="T21" s="1823"/>
      <c r="U21" s="1824"/>
      <c r="V21" s="73">
        <v>5</v>
      </c>
      <c r="W21" s="616">
        <f>高校法人!$M23</f>
        <v>0.75432789</v>
      </c>
      <c r="X21" s="617" t="s">
        <v>511</v>
      </c>
      <c r="Y21" s="618">
        <f>高校法人!$O23</f>
        <v>0.72371249000000004</v>
      </c>
      <c r="AA21" s="1860"/>
    </row>
    <row r="22" spans="2:27" ht="24" customHeight="1">
      <c r="B22" s="6"/>
      <c r="C22" s="1721" t="s">
        <v>596</v>
      </c>
      <c r="D22" s="1722"/>
      <c r="E22" s="1723"/>
      <c r="F22" s="1846">
        <f>IFERROR('法人入力シート（要入力）'!D13,"－")</f>
        <v>0</v>
      </c>
      <c r="G22" s="1846">
        <f>IFERROR('法人入力シート（要入力）'!E13,"－")</f>
        <v>0</v>
      </c>
      <c r="H22" s="1846">
        <f>IFERROR('法人入力シート（要入力）'!F13,"－")</f>
        <v>0</v>
      </c>
      <c r="I22" s="1846">
        <f>IFERROR('法人入力シート（要入力）'!G13,"－")</f>
        <v>0</v>
      </c>
      <c r="J22" s="1881">
        <f>IFERROR('法人入力シート（要入力）'!H13,"－")</f>
        <v>0</v>
      </c>
      <c r="K22" s="1883">
        <f>IFERROR((J22-F22),"－")</f>
        <v>0</v>
      </c>
      <c r="L22" s="1879" t="str">
        <f>IF(OR(F22="－",F22=0,J22="－",J22=0),"－",(IF(AND(F22&lt;0,J22&lt;0),(J22-F22)/F22*-1,IF(AND(F22&lt;0,J22&gt;0),(J22-F22)/F22*-1,(J22-F22)/F22))))</f>
        <v>－</v>
      </c>
      <c r="M22" s="1865"/>
      <c r="N22" s="1868"/>
      <c r="O22" s="1842"/>
      <c r="Q22" s="1719">
        <v>4</v>
      </c>
      <c r="R22" s="1863" t="s">
        <v>134</v>
      </c>
      <c r="S22" s="1820" t="s">
        <v>69</v>
      </c>
      <c r="T22" s="1821"/>
      <c r="U22" s="1822"/>
      <c r="V22" s="72">
        <v>4</v>
      </c>
      <c r="W22" s="613">
        <f>高校法人!$J23</f>
        <v>0.78454393</v>
      </c>
      <c r="X22" s="614" t="s">
        <v>511</v>
      </c>
      <c r="Y22" s="615">
        <f>高校法人!$L23</f>
        <v>0.75432790000000016</v>
      </c>
      <c r="AA22" s="1860"/>
    </row>
    <row r="23" spans="2:27" ht="24" customHeight="1">
      <c r="B23" s="55"/>
      <c r="C23" s="1724"/>
      <c r="D23" s="1725"/>
      <c r="E23" s="1726"/>
      <c r="F23" s="1887"/>
      <c r="G23" s="1887"/>
      <c r="H23" s="1887"/>
      <c r="I23" s="1887"/>
      <c r="J23" s="1882"/>
      <c r="K23" s="1884"/>
      <c r="L23" s="1885"/>
      <c r="M23" s="1865"/>
      <c r="N23" s="1868"/>
      <c r="O23" s="1842"/>
      <c r="Q23" s="1719"/>
      <c r="R23" s="1863"/>
      <c r="S23" s="1718"/>
      <c r="T23" s="1823"/>
      <c r="U23" s="1824"/>
      <c r="V23" s="73">
        <v>3</v>
      </c>
      <c r="W23" s="616">
        <f>高校法人!$G23</f>
        <v>0.8258689199999999</v>
      </c>
      <c r="X23" s="617" t="s">
        <v>511</v>
      </c>
      <c r="Y23" s="618">
        <f>高校法人!$I23</f>
        <v>0.78454394000000005</v>
      </c>
      <c r="AA23" s="1860"/>
    </row>
    <row r="24" spans="2:27" ht="24" customHeight="1">
      <c r="B24" s="55"/>
      <c r="C24" s="1721" t="s">
        <v>902</v>
      </c>
      <c r="D24" s="1722"/>
      <c r="E24" s="1723"/>
      <c r="F24" s="1814">
        <f>IFERROR('法人入力シート（要入力）'!D14,"－")</f>
        <v>0</v>
      </c>
      <c r="G24" s="1814">
        <f>IFERROR('法人入力シート（要入力）'!E14,"－")</f>
        <v>0</v>
      </c>
      <c r="H24" s="1814">
        <f>IFERROR('法人入力シート（要入力）'!F14,"－")</f>
        <v>0</v>
      </c>
      <c r="I24" s="1814">
        <f>IFERROR('法人入力シート（要入力）'!G14,"－")</f>
        <v>0</v>
      </c>
      <c r="J24" s="1818">
        <f>IFERROR('法人入力シート（要入力）'!H14,"－")</f>
        <v>0</v>
      </c>
      <c r="K24" s="1889">
        <f>IFERROR((J24-F24),"－")</f>
        <v>0</v>
      </c>
      <c r="L24" s="1804" t="str">
        <f>IF(OR(F24="－",F24=0,J24="－",J24=0),"－",(IF(AND(F24&lt;0,J24&lt;0),(J24-F24)/F24*-1,IF(AND(F24&lt;0,J24&gt;0),(J24-F24)/F24*-1,(J24-F24)/F24))))</f>
        <v>－</v>
      </c>
      <c r="M24" s="1865"/>
      <c r="N24" s="1868"/>
      <c r="O24" s="1842"/>
      <c r="Q24" s="1719">
        <v>2</v>
      </c>
      <c r="R24" s="1863" t="s">
        <v>136</v>
      </c>
      <c r="S24" s="1825" t="s">
        <v>77</v>
      </c>
      <c r="T24" s="1826"/>
      <c r="U24" s="1827"/>
      <c r="V24" s="72">
        <v>2</v>
      </c>
      <c r="W24" s="620">
        <f>高校法人!$D23</f>
        <v>0.87962720999999999</v>
      </c>
      <c r="X24" s="614" t="s">
        <v>511</v>
      </c>
      <c r="Y24" s="621">
        <f>高校法人!$F23</f>
        <v>0.82586892999999995</v>
      </c>
      <c r="AA24" s="1860"/>
    </row>
    <row r="25" spans="2:27" ht="24" customHeight="1">
      <c r="B25" s="70"/>
      <c r="C25" s="1727"/>
      <c r="D25" s="1728"/>
      <c r="E25" s="1729"/>
      <c r="F25" s="1891"/>
      <c r="G25" s="1891"/>
      <c r="H25" s="1891"/>
      <c r="I25" s="1891"/>
      <c r="J25" s="1888"/>
      <c r="K25" s="1890"/>
      <c r="L25" s="1805"/>
      <c r="M25" s="1866"/>
      <c r="N25" s="1869"/>
      <c r="O25" s="1843"/>
      <c r="Q25" s="1719"/>
      <c r="R25" s="1863"/>
      <c r="S25" s="1828"/>
      <c r="T25" s="1829"/>
      <c r="U25" s="1830"/>
      <c r="V25" s="73">
        <v>1</v>
      </c>
      <c r="W25" s="622"/>
      <c r="X25" s="617" t="s">
        <v>511</v>
      </c>
      <c r="Y25" s="618">
        <f>高校法人!$C23</f>
        <v>0.87962722000000004</v>
      </c>
    </row>
    <row r="26" spans="2:27" ht="24" customHeight="1">
      <c r="B26" s="51"/>
      <c r="M26" s="52"/>
      <c r="N26" s="52"/>
    </row>
  </sheetData>
  <mergeCells count="77">
    <mergeCell ref="J24:J25"/>
    <mergeCell ref="K24:K25"/>
    <mergeCell ref="L24:L25"/>
    <mergeCell ref="C24:E25"/>
    <mergeCell ref="F24:F25"/>
    <mergeCell ref="G24:G25"/>
    <mergeCell ref="H24:H25"/>
    <mergeCell ref="I24:I25"/>
    <mergeCell ref="J22:J23"/>
    <mergeCell ref="K22:K23"/>
    <mergeCell ref="L22:L23"/>
    <mergeCell ref="C20:E21"/>
    <mergeCell ref="F20:F21"/>
    <mergeCell ref="G20:G21"/>
    <mergeCell ref="H20:H21"/>
    <mergeCell ref="I20:I21"/>
    <mergeCell ref="C22:E23"/>
    <mergeCell ref="F22:F23"/>
    <mergeCell ref="G22:G23"/>
    <mergeCell ref="H22:H23"/>
    <mergeCell ref="I22:I23"/>
    <mergeCell ref="K16:K19"/>
    <mergeCell ref="L16:L19"/>
    <mergeCell ref="J20:J21"/>
    <mergeCell ref="K20:K21"/>
    <mergeCell ref="L20:L21"/>
    <mergeCell ref="Q13:Q15"/>
    <mergeCell ref="O16:O25"/>
    <mergeCell ref="N13:N15"/>
    <mergeCell ref="O13:O15"/>
    <mergeCell ref="Q24:Q25"/>
    <mergeCell ref="Q16:Q17"/>
    <mergeCell ref="B13:E15"/>
    <mergeCell ref="J13:J15"/>
    <mergeCell ref="K13:K15"/>
    <mergeCell ref="L13:L15"/>
    <mergeCell ref="M13:M15"/>
    <mergeCell ref="I13:I15"/>
    <mergeCell ref="H13:H15"/>
    <mergeCell ref="G13:G15"/>
    <mergeCell ref="B16:E19"/>
    <mergeCell ref="F16:F19"/>
    <mergeCell ref="G16:G19"/>
    <mergeCell ref="R16:R17"/>
    <mergeCell ref="Q22:Q23"/>
    <mergeCell ref="R22:R23"/>
    <mergeCell ref="M16:M25"/>
    <mergeCell ref="N16:N25"/>
    <mergeCell ref="Q20:Q21"/>
    <mergeCell ref="R20:R21"/>
    <mergeCell ref="Q18:Q19"/>
    <mergeCell ref="R18:R19"/>
    <mergeCell ref="R24:R25"/>
    <mergeCell ref="H16:H19"/>
    <mergeCell ref="I16:I19"/>
    <mergeCell ref="J16:J19"/>
    <mergeCell ref="A1:C1"/>
    <mergeCell ref="D1:H1"/>
    <mergeCell ref="C8:E8"/>
    <mergeCell ref="C9:E9"/>
    <mergeCell ref="C10:E10"/>
    <mergeCell ref="H6:Y10"/>
    <mergeCell ref="R1:Y1"/>
    <mergeCell ref="AA23:AA24"/>
    <mergeCell ref="S13:U15"/>
    <mergeCell ref="W13:Y15"/>
    <mergeCell ref="AA12:AA14"/>
    <mergeCell ref="AA15:AA16"/>
    <mergeCell ref="AA17:AA18"/>
    <mergeCell ref="AA19:AA20"/>
    <mergeCell ref="AA21:AA22"/>
    <mergeCell ref="S22:U23"/>
    <mergeCell ref="S24:U25"/>
    <mergeCell ref="S16:U17"/>
    <mergeCell ref="S18:U19"/>
    <mergeCell ref="S20:U21"/>
    <mergeCell ref="V13:V15"/>
  </mergeCells>
  <phoneticPr fontId="1"/>
  <conditionalFormatting sqref="R16:R17">
    <cfRule type="expression" dxfId="463" priority="21">
      <formula>$M$16=10</formula>
    </cfRule>
  </conditionalFormatting>
  <conditionalFormatting sqref="R18:R19">
    <cfRule type="expression" dxfId="462" priority="20">
      <formula>$M$16=8</formula>
    </cfRule>
  </conditionalFormatting>
  <conditionalFormatting sqref="R22:R23">
    <cfRule type="expression" dxfId="461" priority="19">
      <formula>$M$16=4</formula>
    </cfRule>
  </conditionalFormatting>
  <conditionalFormatting sqref="R24:R25">
    <cfRule type="expression" dxfId="460" priority="18">
      <formula>$M$16=2</formula>
    </cfRule>
  </conditionalFormatting>
  <conditionalFormatting sqref="S16:U17">
    <cfRule type="expression" dxfId="459" priority="17">
      <formula>$N$16=10</formula>
    </cfRule>
  </conditionalFormatting>
  <conditionalFormatting sqref="S18:U19">
    <cfRule type="expression" dxfId="458" priority="16">
      <formula>$N$16=8</formula>
    </cfRule>
  </conditionalFormatting>
  <conditionalFormatting sqref="S20:U21">
    <cfRule type="expression" dxfId="457" priority="15">
      <formula>$N$16=6</formula>
    </cfRule>
  </conditionalFormatting>
  <conditionalFormatting sqref="S22:U23">
    <cfRule type="expression" dxfId="456" priority="14">
      <formula>$N$16=4</formula>
    </cfRule>
  </conditionalFormatting>
  <conditionalFormatting sqref="S24:U25">
    <cfRule type="expression" dxfId="455" priority="13">
      <formula>$N$16=2</formula>
    </cfRule>
  </conditionalFormatting>
  <conditionalFormatting sqref="W16:X16">
    <cfRule type="expression" dxfId="454" priority="12">
      <formula>$O$16=10</formula>
    </cfRule>
  </conditionalFormatting>
  <conditionalFormatting sqref="W17:Y17">
    <cfRule type="expression" dxfId="453" priority="11">
      <formula>$O$16=9</formula>
    </cfRule>
  </conditionalFormatting>
  <conditionalFormatting sqref="W18:Y18">
    <cfRule type="expression" dxfId="452" priority="10">
      <formula>$O$16=8</formula>
    </cfRule>
  </conditionalFormatting>
  <conditionalFormatting sqref="W19:Y19">
    <cfRule type="expression" dxfId="451" priority="9">
      <formula>$O$16=7</formula>
    </cfRule>
  </conditionalFormatting>
  <conditionalFormatting sqref="W20:Y20">
    <cfRule type="expression" dxfId="450" priority="8">
      <formula>$O$16=6</formula>
    </cfRule>
  </conditionalFormatting>
  <conditionalFormatting sqref="W21:Y21">
    <cfRule type="expression" dxfId="449" priority="7">
      <formula>$O$16=5</formula>
    </cfRule>
  </conditionalFormatting>
  <conditionalFormatting sqref="W22:Y22">
    <cfRule type="expression" dxfId="448" priority="6">
      <formula>$O$16=4</formula>
    </cfRule>
  </conditionalFormatting>
  <conditionalFormatting sqref="W23:Y23">
    <cfRule type="expression" dxfId="447" priority="5">
      <formula>$O$16=3</formula>
    </cfRule>
  </conditionalFormatting>
  <conditionalFormatting sqref="W24:Y24">
    <cfRule type="expression" dxfId="446" priority="4">
      <formula>$O$16=2</formula>
    </cfRule>
  </conditionalFormatting>
  <conditionalFormatting sqref="W25:Y25">
    <cfRule type="expression" dxfId="445" priority="3">
      <formula>$O$16=1</formula>
    </cfRule>
  </conditionalFormatting>
  <conditionalFormatting sqref="Y16">
    <cfRule type="expression" dxfId="444" priority="1">
      <formula>$O$16=10</formula>
    </cfRule>
  </conditionalFormatting>
  <conditionalFormatting sqref="Y16">
    <cfRule type="expression" dxfId="443" priority="2">
      <formula>$O$16=10</formula>
    </cfRule>
  </conditionalFormatting>
  <hyperlinks>
    <hyperlink ref="R1:Y1" location="'総括表(法人全体)'!A1" display="総括表（法人全体）へ戻る"/>
  </hyperlinks>
  <pageMargins left="0.39370078740157483" right="0.39370078740157483" top="0.39370078740157483" bottom="0.39370078740157483" header="0" footer="0.19685039370078741"/>
  <pageSetup paperSize="9" scale="76" orientation="landscape" r:id="rId1"/>
  <headerFooter scaleWithDoc="0">
    <oddFooter>&amp;P / &amp;N ページ</oddFooter>
  </headerFooter>
  <colBreaks count="1" manualBreakCount="1">
    <brk id="2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CECFF"/>
  </sheetPr>
  <dimension ref="A1:Y29"/>
  <sheetViews>
    <sheetView showGridLines="0" zoomScaleNormal="100" workbookViewId="0">
      <selection sqref="A1:C1"/>
    </sheetView>
  </sheetViews>
  <sheetFormatPr defaultColWidth="10.6640625" defaultRowHeight="24" customHeight="1"/>
  <cols>
    <col min="1" max="2" width="4.6640625" style="1" customWidth="1"/>
    <col min="3" max="3" width="10.109375" style="1" customWidth="1"/>
    <col min="4" max="10" width="10.6640625" style="1"/>
    <col min="11" max="12" width="8.6640625" style="1" customWidth="1"/>
    <col min="13" max="15" width="6.6640625" style="1" customWidth="1"/>
    <col min="16" max="16" width="1.6640625" style="1" customWidth="1"/>
    <col min="17" max="17" width="3.6640625" style="2" customWidth="1"/>
    <col min="18" max="18" width="13.88671875" style="1" customWidth="1"/>
    <col min="19" max="19" width="5.6640625" style="1" customWidth="1"/>
    <col min="20" max="20" width="2.6640625" style="2" customWidth="1"/>
    <col min="21" max="21" width="5.77734375" style="1" customWidth="1"/>
    <col min="22" max="22" width="3.44140625" style="1" bestFit="1" customWidth="1"/>
    <col min="23" max="23" width="5.109375" style="1" customWidth="1"/>
    <col min="24" max="24" width="3.33203125" style="1" customWidth="1"/>
    <col min="25" max="25" width="5.109375" style="1" customWidth="1"/>
    <col min="26" max="16384" width="10.6640625" style="1"/>
  </cols>
  <sheetData>
    <row r="1" spans="1:25" ht="24" customHeight="1" thickBot="1">
      <c r="A1" s="1747" t="s">
        <v>0</v>
      </c>
      <c r="B1" s="1748"/>
      <c r="C1" s="1749"/>
      <c r="D1" s="1792" t="str">
        <f>IF('法人入力シート（要入力）'!E4="","",'法人入力シート（要入力）'!E4)</f>
        <v/>
      </c>
      <c r="E1" s="1793"/>
      <c r="F1" s="1793"/>
      <c r="G1" s="1793"/>
      <c r="H1" s="1794"/>
      <c r="I1" s="65"/>
      <c r="J1" s="65"/>
      <c r="K1" s="65"/>
      <c r="L1" s="65"/>
      <c r="M1" s="65"/>
      <c r="N1" s="65"/>
      <c r="O1" s="65"/>
      <c r="P1" s="65"/>
      <c r="Q1" s="74"/>
      <c r="R1" s="1778" t="s">
        <v>490</v>
      </c>
      <c r="S1" s="1779"/>
      <c r="T1" s="1779"/>
      <c r="U1" s="1779"/>
      <c r="V1" s="1779"/>
      <c r="W1" s="1779"/>
      <c r="X1" s="1779"/>
      <c r="Y1" s="1779"/>
    </row>
    <row r="2" spans="1:25" ht="9.9" customHeight="1">
      <c r="A2" s="65"/>
      <c r="B2" s="65"/>
      <c r="C2" s="65"/>
      <c r="D2" s="65"/>
      <c r="E2" s="65"/>
      <c r="F2" s="65"/>
      <c r="G2" s="65"/>
      <c r="H2" s="65"/>
      <c r="I2" s="65"/>
      <c r="J2" s="65"/>
      <c r="K2" s="65"/>
      <c r="L2" s="65"/>
      <c r="M2" s="65"/>
      <c r="N2" s="65"/>
      <c r="O2" s="65"/>
      <c r="P2" s="65"/>
      <c r="Q2" s="74"/>
      <c r="R2" s="65"/>
      <c r="S2" s="65"/>
      <c r="T2" s="74"/>
      <c r="U2" s="65"/>
      <c r="V2" s="65"/>
      <c r="W2" s="65"/>
      <c r="X2" s="65"/>
      <c r="Y2" s="65"/>
    </row>
    <row r="3" spans="1:25" ht="24" customHeight="1">
      <c r="A3" s="64" t="s">
        <v>1</v>
      </c>
      <c r="B3" s="65"/>
      <c r="C3" s="65"/>
      <c r="D3" s="65"/>
      <c r="E3" s="65"/>
      <c r="F3" s="65"/>
      <c r="G3" s="65"/>
      <c r="H3" s="65"/>
      <c r="I3" s="65"/>
      <c r="J3" s="65"/>
      <c r="K3" s="65"/>
      <c r="L3" s="65"/>
      <c r="M3" s="65"/>
      <c r="N3" s="65"/>
      <c r="O3" s="65"/>
      <c r="P3" s="65"/>
      <c r="Q3" s="74"/>
      <c r="R3" s="65"/>
      <c r="S3" s="65"/>
      <c r="T3" s="74"/>
      <c r="U3" s="65"/>
      <c r="V3" s="65"/>
      <c r="W3" s="65"/>
      <c r="X3" s="65"/>
      <c r="Y3" s="65"/>
    </row>
    <row r="4" spans="1:25" ht="24" customHeight="1">
      <c r="A4" s="64" t="s">
        <v>875</v>
      </c>
      <c r="B4" s="65"/>
      <c r="C4" s="65"/>
      <c r="D4" s="65"/>
      <c r="E4" s="65"/>
      <c r="F4" s="65"/>
      <c r="G4" s="65"/>
      <c r="H4" s="65"/>
      <c r="I4" s="65"/>
      <c r="J4" s="65"/>
      <c r="K4" s="65"/>
      <c r="L4" s="65"/>
      <c r="M4" s="65"/>
      <c r="N4" s="65"/>
      <c r="O4" s="65"/>
      <c r="P4" s="65"/>
      <c r="Q4" s="74"/>
      <c r="R4" s="1778"/>
      <c r="S4" s="1779"/>
      <c r="T4" s="1779"/>
      <c r="U4" s="1779"/>
      <c r="V4" s="1779"/>
      <c r="W4" s="1779"/>
      <c r="X4" s="1779"/>
      <c r="Y4" s="1779"/>
    </row>
    <row r="5" spans="1:25" ht="24" customHeight="1">
      <c r="A5" s="65"/>
      <c r="B5" s="65"/>
      <c r="C5" s="65"/>
      <c r="D5" s="65"/>
      <c r="E5" s="65"/>
      <c r="F5" s="65"/>
      <c r="G5" s="65"/>
      <c r="H5" s="75" t="s">
        <v>3</v>
      </c>
      <c r="I5" s="65"/>
      <c r="J5" s="65"/>
      <c r="K5" s="65"/>
      <c r="L5" s="65"/>
      <c r="M5" s="65"/>
      <c r="N5" s="65"/>
      <c r="O5" s="65"/>
      <c r="P5" s="65"/>
      <c r="Q5" s="65"/>
      <c r="R5" s="74"/>
      <c r="S5" s="65"/>
      <c r="T5" s="65"/>
      <c r="U5" s="74"/>
      <c r="V5" s="65"/>
      <c r="W5" s="65"/>
      <c r="X5" s="65"/>
      <c r="Y5" s="65"/>
    </row>
    <row r="6" spans="1:25" ht="24" customHeight="1">
      <c r="A6" s="65"/>
      <c r="B6" s="66" t="s">
        <v>31</v>
      </c>
      <c r="C6" s="65"/>
      <c r="D6" s="65"/>
      <c r="E6" s="65"/>
      <c r="F6" s="65"/>
      <c r="G6" s="65"/>
      <c r="H6" s="1892" t="s">
        <v>1066</v>
      </c>
      <c r="I6" s="1892"/>
      <c r="J6" s="1892"/>
      <c r="K6" s="1892"/>
      <c r="L6" s="1892"/>
      <c r="M6" s="1892"/>
      <c r="N6" s="1892"/>
      <c r="O6" s="1892"/>
      <c r="P6" s="1892"/>
      <c r="Q6" s="1892"/>
      <c r="R6" s="1892"/>
      <c r="S6" s="1892"/>
      <c r="T6" s="1892"/>
      <c r="U6" s="1892"/>
      <c r="V6" s="1892"/>
      <c r="W6" s="1892"/>
      <c r="X6" s="1892"/>
      <c r="Y6" s="1892"/>
    </row>
    <row r="7" spans="1:25" ht="24" customHeight="1">
      <c r="A7" s="65"/>
      <c r="B7" s="66"/>
      <c r="C7" s="66" t="s">
        <v>17</v>
      </c>
      <c r="D7" s="65"/>
      <c r="E7" s="65"/>
      <c r="F7" s="65"/>
      <c r="G7" s="65"/>
      <c r="H7" s="1892"/>
      <c r="I7" s="1892"/>
      <c r="J7" s="1892"/>
      <c r="K7" s="1892"/>
      <c r="L7" s="1892"/>
      <c r="M7" s="1892"/>
      <c r="N7" s="1892"/>
      <c r="O7" s="1892"/>
      <c r="P7" s="1892"/>
      <c r="Q7" s="1892"/>
      <c r="R7" s="1892"/>
      <c r="S7" s="1892"/>
      <c r="T7" s="1892"/>
      <c r="U7" s="1892"/>
      <c r="V7" s="1892"/>
      <c r="W7" s="1892"/>
      <c r="X7" s="1892"/>
      <c r="Y7" s="1892"/>
    </row>
    <row r="8" spans="1:25" ht="24" customHeight="1">
      <c r="A8" s="65"/>
      <c r="B8" s="65"/>
      <c r="C8" s="1751" t="s">
        <v>32</v>
      </c>
      <c r="D8" s="1751"/>
      <c r="E8" s="1751"/>
      <c r="F8" s="66"/>
      <c r="G8" s="66"/>
      <c r="H8" s="1892"/>
      <c r="I8" s="1892"/>
      <c r="J8" s="1892"/>
      <c r="K8" s="1892"/>
      <c r="L8" s="1892"/>
      <c r="M8" s="1892"/>
      <c r="N8" s="1892"/>
      <c r="O8" s="1892"/>
      <c r="P8" s="1892"/>
      <c r="Q8" s="1892"/>
      <c r="R8" s="1892"/>
      <c r="S8" s="1892"/>
      <c r="T8" s="1892"/>
      <c r="U8" s="1892"/>
      <c r="V8" s="1892"/>
      <c r="W8" s="1892"/>
      <c r="X8" s="1892"/>
      <c r="Y8" s="1892"/>
    </row>
    <row r="9" spans="1:25" ht="24" customHeight="1">
      <c r="A9" s="65"/>
      <c r="B9" s="66"/>
      <c r="C9" s="1752" t="s">
        <v>42</v>
      </c>
      <c r="D9" s="1752"/>
      <c r="E9" s="1752"/>
      <c r="F9" s="66"/>
      <c r="G9" s="66"/>
      <c r="H9" s="1892"/>
      <c r="I9" s="1892"/>
      <c r="J9" s="1892"/>
      <c r="K9" s="1892"/>
      <c r="L9" s="1892"/>
      <c r="M9" s="1892"/>
      <c r="N9" s="1892"/>
      <c r="O9" s="1892"/>
      <c r="P9" s="1892"/>
      <c r="Q9" s="1892"/>
      <c r="R9" s="1892"/>
      <c r="S9" s="1892"/>
      <c r="T9" s="1892"/>
      <c r="U9" s="1892"/>
      <c r="V9" s="1892"/>
      <c r="W9" s="1892"/>
      <c r="X9" s="1892"/>
      <c r="Y9" s="1892"/>
    </row>
    <row r="10" spans="1:25" ht="24" customHeight="1">
      <c r="A10" s="65"/>
      <c r="B10" s="66"/>
      <c r="C10" s="1856"/>
      <c r="D10" s="1856"/>
      <c r="E10" s="1856"/>
      <c r="F10" s="66"/>
      <c r="G10" s="66"/>
      <c r="H10" s="1892"/>
      <c r="I10" s="1892"/>
      <c r="J10" s="1892"/>
      <c r="K10" s="1892"/>
      <c r="L10" s="1892"/>
      <c r="M10" s="1892"/>
      <c r="N10" s="1892"/>
      <c r="O10" s="1892"/>
      <c r="P10" s="1892"/>
      <c r="Q10" s="1892"/>
      <c r="R10" s="1892"/>
      <c r="S10" s="1892"/>
      <c r="T10" s="1892"/>
      <c r="U10" s="1892"/>
      <c r="V10" s="1892"/>
      <c r="W10" s="1892"/>
      <c r="X10" s="1892"/>
      <c r="Y10" s="1892"/>
    </row>
    <row r="11" spans="1:25" ht="5.0999999999999996" customHeight="1">
      <c r="A11" s="65"/>
      <c r="B11" s="66"/>
      <c r="C11" s="76"/>
      <c r="D11" s="76"/>
      <c r="E11" s="76"/>
      <c r="F11" s="66"/>
      <c r="G11" s="66"/>
      <c r="H11" s="79"/>
      <c r="I11" s="79"/>
      <c r="J11" s="79"/>
      <c r="K11" s="79"/>
      <c r="L11" s="79"/>
      <c r="M11" s="79"/>
      <c r="N11" s="79"/>
      <c r="O11" s="79"/>
      <c r="P11" s="79"/>
      <c r="Q11" s="79"/>
      <c r="R11" s="79"/>
      <c r="S11" s="79"/>
      <c r="T11" s="79"/>
      <c r="U11" s="79"/>
      <c r="V11" s="79"/>
      <c r="W11" s="79"/>
      <c r="X11" s="79"/>
      <c r="Y11" s="79"/>
    </row>
    <row r="12" spans="1:25" ht="24" customHeight="1">
      <c r="B12" s="1" t="s">
        <v>1169</v>
      </c>
      <c r="O12" s="38" t="s">
        <v>41</v>
      </c>
      <c r="Q12" s="4" t="s">
        <v>61</v>
      </c>
    </row>
    <row r="13" spans="1:25" ht="24" customHeight="1">
      <c r="B13" s="1732" t="s">
        <v>16</v>
      </c>
      <c r="C13" s="1733"/>
      <c r="D13" s="1733"/>
      <c r="E13" s="1734"/>
      <c r="F13" s="901"/>
      <c r="G13" s="1801">
        <f>'法人入力シート（要入力）'!$E$11</f>
        <v>2021</v>
      </c>
      <c r="H13" s="1783">
        <f>'法人入力シート（要入力）'!$F$11</f>
        <v>2022</v>
      </c>
      <c r="I13" s="1783">
        <f>'法人入力シート（要入力）'!$G$11</f>
        <v>2023</v>
      </c>
      <c r="J13" s="1798">
        <f>'法人入力シート（要入力）'!$H$11</f>
        <v>2024</v>
      </c>
      <c r="K13" s="1772" t="str">
        <f>"増減
"&amp;$J$13&amp;"-"&amp;$F$14</f>
        <v>増減
2024-2020</v>
      </c>
      <c r="L13" s="1871" t="str">
        <f>"対"&amp;$F$14&amp;"
年度
伸び率"</f>
        <v>対2020
年度
伸び率</v>
      </c>
      <c r="M13" s="1755" t="s">
        <v>14</v>
      </c>
      <c r="N13" s="1769" t="s">
        <v>13</v>
      </c>
      <c r="O13" s="1769" t="s">
        <v>15</v>
      </c>
      <c r="P13" s="3"/>
      <c r="Q13" s="1766" t="s">
        <v>49</v>
      </c>
      <c r="R13" s="1763" t="s">
        <v>10</v>
      </c>
      <c r="S13" s="1753" t="s">
        <v>70</v>
      </c>
      <c r="T13" s="1754"/>
      <c r="U13" s="1755"/>
      <c r="V13" s="1775" t="s">
        <v>49</v>
      </c>
      <c r="W13" s="1754" t="s">
        <v>1030</v>
      </c>
      <c r="X13" s="1786"/>
      <c r="Y13" s="1787"/>
    </row>
    <row r="14" spans="1:25" ht="24" customHeight="1">
      <c r="B14" s="1735"/>
      <c r="C14" s="1736"/>
      <c r="D14" s="1736"/>
      <c r="E14" s="1737"/>
      <c r="F14" s="899">
        <f>'法人入力シート（要入力）'!$D$11</f>
        <v>2020</v>
      </c>
      <c r="G14" s="1802"/>
      <c r="H14" s="1784"/>
      <c r="I14" s="1784"/>
      <c r="J14" s="1799"/>
      <c r="K14" s="1773"/>
      <c r="L14" s="1872"/>
      <c r="M14" s="1758"/>
      <c r="N14" s="1770"/>
      <c r="O14" s="1770"/>
      <c r="P14" s="3"/>
      <c r="Q14" s="1767"/>
      <c r="R14" s="1764"/>
      <c r="S14" s="1756"/>
      <c r="T14" s="1757"/>
      <c r="U14" s="1758"/>
      <c r="V14" s="1776"/>
      <c r="W14" s="1788"/>
      <c r="X14" s="1788"/>
      <c r="Y14" s="1789"/>
    </row>
    <row r="15" spans="1:25" ht="24" customHeight="1">
      <c r="B15" s="1738"/>
      <c r="C15" s="1739"/>
      <c r="D15" s="1739"/>
      <c r="E15" s="1740"/>
      <c r="F15" s="900"/>
      <c r="G15" s="1803"/>
      <c r="H15" s="1785"/>
      <c r="I15" s="1785"/>
      <c r="J15" s="1800"/>
      <c r="K15" s="1774"/>
      <c r="L15" s="1782"/>
      <c r="M15" s="1761"/>
      <c r="N15" s="1771"/>
      <c r="O15" s="1771"/>
      <c r="Q15" s="1768"/>
      <c r="R15" s="1765"/>
      <c r="S15" s="1759"/>
      <c r="T15" s="1760"/>
      <c r="U15" s="1761"/>
      <c r="V15" s="1777"/>
      <c r="W15" s="1790"/>
      <c r="X15" s="1790"/>
      <c r="Y15" s="1791"/>
    </row>
    <row r="16" spans="1:25" ht="24" customHeight="1">
      <c r="B16" s="1741" t="s">
        <v>597</v>
      </c>
      <c r="C16" s="1742"/>
      <c r="D16" s="1742"/>
      <c r="E16" s="1743"/>
      <c r="F16" s="1795" t="str">
        <f>IFERROR((ROUND(F24/F18,8)),"－")</f>
        <v>－</v>
      </c>
      <c r="G16" s="1795" t="str">
        <f>IFERROR((ROUND(G24/G18,8)),"－")</f>
        <v>－</v>
      </c>
      <c r="H16" s="1795" t="str">
        <f>IFERROR((ROUND(H24/H18,8)),"－")</f>
        <v>－</v>
      </c>
      <c r="I16" s="1795" t="str">
        <f t="shared" ref="I16:J16" si="0">IFERROR((ROUND(I24/I18,8)),"－")</f>
        <v>－</v>
      </c>
      <c r="J16" s="1795" t="str">
        <f t="shared" si="0"/>
        <v>－</v>
      </c>
      <c r="K16" s="1899" t="str">
        <f>IFERROR(ROUND(J16-F16,8)*100,"－")</f>
        <v>－</v>
      </c>
      <c r="L16" s="1809"/>
      <c r="M16" s="1831" t="str">
        <f>IF(J16="－","－",IF(AND($I$16&lt;絶対評価シート!D41,$J$16&lt;絶対評価シート!F41),絶対評価シート!G41,IF($J$16&lt;絶対評価シート!F40,絶対評価シート!G40,IF(AND($J$16&gt;=絶対評価シート!E39,$J$16&lt;絶対評価シート!F39),絶対評価シート!G39,IF(AND($J$16&gt;=絶対評価シート!E38,OR($I$16&lt;絶対評価シート!D38,$I$16="－")),絶対評価シート!G38,IF(AND($I$16&gt;=絶対評価シート!C37,$J$16&gt;=絶対評価シート!E37),絶対評価シート!G37))))))</f>
        <v>－</v>
      </c>
      <c r="N16" s="1834" t="str" cm="1">
        <f t="array" ref="N16">IFERROR(_xlfn.IFS($K$16="－","－",$K$16/100&gt;=趨勢評価!D19,10,$K$16/100&gt;=趨勢評価!D18,8,$K$16/100&gt;趨勢評価!D17,6,$K$16/100&gt;趨勢評価!D16,4,$K$16/100&lt;=趨勢評価!D16,2),"－")</f>
        <v>－</v>
      </c>
      <c r="O16" s="1841" t="str">
        <f ca="1">IFERROR(OFFSET(INDEX(Y16:Y25,MATCH(J16,Y16:Y25,-1),1),0,-3),"－")</f>
        <v>－</v>
      </c>
      <c r="Q16" s="1766">
        <v>10</v>
      </c>
      <c r="R16" s="1863" t="s">
        <v>78</v>
      </c>
      <c r="S16" s="1820" t="s">
        <v>82</v>
      </c>
      <c r="T16" s="1821"/>
      <c r="U16" s="1822"/>
      <c r="V16" s="72">
        <v>10</v>
      </c>
      <c r="W16" s="613">
        <f>高校法人!$AB30</f>
        <v>0.19216581999999999</v>
      </c>
      <c r="X16" s="614" t="s">
        <v>511</v>
      </c>
      <c r="Y16" s="907">
        <v>1000</v>
      </c>
    </row>
    <row r="17" spans="2:25" ht="24" customHeight="1">
      <c r="B17" s="1744"/>
      <c r="C17" s="1745"/>
      <c r="D17" s="1745"/>
      <c r="E17" s="1746"/>
      <c r="F17" s="1796"/>
      <c r="G17" s="1796"/>
      <c r="H17" s="1796"/>
      <c r="I17" s="1796"/>
      <c r="J17" s="1796"/>
      <c r="K17" s="1900"/>
      <c r="L17" s="1811"/>
      <c r="M17" s="1832"/>
      <c r="N17" s="1835"/>
      <c r="O17" s="1901"/>
      <c r="Q17" s="1768"/>
      <c r="R17" s="1863"/>
      <c r="S17" s="1718"/>
      <c r="T17" s="1823"/>
      <c r="U17" s="1824"/>
      <c r="V17" s="73">
        <v>9</v>
      </c>
      <c r="W17" s="616">
        <f>高校法人!$Y30</f>
        <v>0.15520461999999999</v>
      </c>
      <c r="X17" s="617" t="s">
        <v>511</v>
      </c>
      <c r="Y17" s="618">
        <f>高校法人!$AA30</f>
        <v>0.19216580999999999</v>
      </c>
    </row>
    <row r="18" spans="2:25" ht="24" customHeight="1">
      <c r="B18" s="67"/>
      <c r="C18" s="1721" t="s">
        <v>598</v>
      </c>
      <c r="D18" s="1722"/>
      <c r="E18" s="1723"/>
      <c r="F18" s="1893">
        <f>IFERROR('法人入力シート（要入力）'!D52,"－")</f>
        <v>0</v>
      </c>
      <c r="G18" s="1893">
        <f>IFERROR('法人入力シート（要入力）'!E52,"－")</f>
        <v>0</v>
      </c>
      <c r="H18" s="1893">
        <f>IFERROR('法人入力シート（要入力）'!F52,"－")</f>
        <v>0</v>
      </c>
      <c r="I18" s="1893">
        <f>IFERROR('法人入力シート（要入力）'!G52,"－")</f>
        <v>0</v>
      </c>
      <c r="J18" s="1893">
        <f>IFERROR('法人入力シート（要入力）'!H52,"－")</f>
        <v>0</v>
      </c>
      <c r="K18" s="1895">
        <f>IFERROR((J18-F18),"－")</f>
        <v>0</v>
      </c>
      <c r="L18" s="1897" t="str">
        <f>IF(OR(F18="－",F18=0,J18="－",J18=0),"－",(IF(AND(F18&lt;0,J18&lt;0),(J18-F18)/F18*-1,IF(AND(F18&lt;0,J18&gt;0),(J18-F18)/F18*-1,(J18-F18)/F18))))</f>
        <v>－</v>
      </c>
      <c r="M18" s="1832"/>
      <c r="N18" s="1835"/>
      <c r="O18" s="1901"/>
      <c r="Q18" s="1775">
        <v>8</v>
      </c>
      <c r="R18" s="1863" t="s">
        <v>79</v>
      </c>
      <c r="S18" s="1820" t="s">
        <v>83</v>
      </c>
      <c r="T18" s="1821"/>
      <c r="U18" s="1822"/>
      <c r="V18" s="72">
        <v>8</v>
      </c>
      <c r="W18" s="613">
        <f>高校法人!$V30</f>
        <v>0.12464620999999999</v>
      </c>
      <c r="X18" s="614" t="s">
        <v>511</v>
      </c>
      <c r="Y18" s="619">
        <f>高校法人!$X30</f>
        <v>0.15520460999999999</v>
      </c>
    </row>
    <row r="19" spans="2:25" ht="24" customHeight="1">
      <c r="B19" s="55"/>
      <c r="C19" s="1724"/>
      <c r="D19" s="1725"/>
      <c r="E19" s="1726"/>
      <c r="F19" s="1893"/>
      <c r="G19" s="1893"/>
      <c r="H19" s="1893"/>
      <c r="I19" s="1893"/>
      <c r="J19" s="1893"/>
      <c r="K19" s="1895"/>
      <c r="L19" s="1897"/>
      <c r="M19" s="1832"/>
      <c r="N19" s="1835"/>
      <c r="O19" s="1901"/>
      <c r="Q19" s="1777"/>
      <c r="R19" s="1863"/>
      <c r="S19" s="1718"/>
      <c r="T19" s="1823"/>
      <c r="U19" s="1824"/>
      <c r="V19" s="73">
        <v>7</v>
      </c>
      <c r="W19" s="616">
        <f>高校法人!$S30</f>
        <v>9.9732500000000002E-2</v>
      </c>
      <c r="X19" s="617" t="s">
        <v>511</v>
      </c>
      <c r="Y19" s="618">
        <f>高校法人!$U30</f>
        <v>0.1246462</v>
      </c>
    </row>
    <row r="20" spans="2:25" ht="24" customHeight="1">
      <c r="B20" s="55"/>
      <c r="C20" s="1721" t="s">
        <v>599</v>
      </c>
      <c r="D20" s="1722"/>
      <c r="E20" s="1723"/>
      <c r="F20" s="1893">
        <f>IFERROR('法人入力シート（要入力）'!D53,"－")</f>
        <v>0</v>
      </c>
      <c r="G20" s="1893">
        <f>IFERROR('法人入力シート（要入力）'!E53,"－")</f>
        <v>0</v>
      </c>
      <c r="H20" s="1893">
        <f>IFERROR('法人入力シート（要入力）'!F53,"－")</f>
        <v>0</v>
      </c>
      <c r="I20" s="1893">
        <f>IFERROR('法人入力シート（要入力）'!G53,"－")</f>
        <v>0</v>
      </c>
      <c r="J20" s="1893">
        <f>IFERROR('法人入力シート（要入力）'!H53,"－")</f>
        <v>0</v>
      </c>
      <c r="K20" s="1895">
        <f>IFERROR((J20-F20),"－")</f>
        <v>0</v>
      </c>
      <c r="L20" s="1897" t="str">
        <f t="shared" ref="L20" si="1">IF(OR(F20="－",F20=0,J20="－",J20=0),"－",(IF(AND(F20&lt;0,J20&lt;0),(J20-F20)/F20*-1,IF(AND(F20&lt;0,J20&gt;0),(J20-F20)/F20*-1,(J20-F20)/F20))))</f>
        <v>－</v>
      </c>
      <c r="M20" s="1832"/>
      <c r="N20" s="1835"/>
      <c r="O20" s="1901"/>
      <c r="Q20" s="1775">
        <v>6</v>
      </c>
      <c r="R20" s="1863" t="s">
        <v>80</v>
      </c>
      <c r="S20" s="1717" t="s">
        <v>72</v>
      </c>
      <c r="T20" s="1821"/>
      <c r="U20" s="1822"/>
      <c r="V20" s="72">
        <v>6</v>
      </c>
      <c r="W20" s="613">
        <f>高校法人!$P30</f>
        <v>7.6902319999999996E-2</v>
      </c>
      <c r="X20" s="614" t="s">
        <v>511</v>
      </c>
      <c r="Y20" s="615">
        <f>高校法人!$R30</f>
        <v>9.9732490000000007E-2</v>
      </c>
    </row>
    <row r="21" spans="2:25" ht="24" customHeight="1">
      <c r="B21" s="55"/>
      <c r="C21" s="1724"/>
      <c r="D21" s="1725"/>
      <c r="E21" s="1726"/>
      <c r="F21" s="1893"/>
      <c r="G21" s="1893"/>
      <c r="H21" s="1893"/>
      <c r="I21" s="1893"/>
      <c r="J21" s="1893"/>
      <c r="K21" s="1895"/>
      <c r="L21" s="1897"/>
      <c r="M21" s="1832"/>
      <c r="N21" s="1835"/>
      <c r="O21" s="1901"/>
      <c r="Q21" s="1777"/>
      <c r="R21" s="1863"/>
      <c r="S21" s="1718"/>
      <c r="T21" s="1823"/>
      <c r="U21" s="1824"/>
      <c r="V21" s="73">
        <v>5</v>
      </c>
      <c r="W21" s="616">
        <f>高校法人!$M30</f>
        <v>5.4652029999999997E-2</v>
      </c>
      <c r="X21" s="617" t="s">
        <v>511</v>
      </c>
      <c r="Y21" s="618">
        <f>高校法人!$O30</f>
        <v>7.6902310000000001E-2</v>
      </c>
    </row>
    <row r="22" spans="2:25" ht="24" customHeight="1">
      <c r="B22" s="55"/>
      <c r="C22" s="1721" t="s">
        <v>600</v>
      </c>
      <c r="D22" s="1722"/>
      <c r="E22" s="1723"/>
      <c r="F22" s="1893">
        <f>IFERROR('法人入力シート（要入力）'!D54,"－")</f>
        <v>0</v>
      </c>
      <c r="G22" s="1893">
        <f>IFERROR('法人入力シート（要入力）'!E54,"－")</f>
        <v>0</v>
      </c>
      <c r="H22" s="1893">
        <f>IFERROR('法人入力シート（要入力）'!F54,"－")</f>
        <v>0</v>
      </c>
      <c r="I22" s="1893">
        <f>IFERROR('法人入力シート（要入力）'!G54,"－")</f>
        <v>0</v>
      </c>
      <c r="J22" s="1893">
        <f>IFERROR('法人入力シート（要入力）'!H54,"－")</f>
        <v>0</v>
      </c>
      <c r="K22" s="1895">
        <f>IFERROR((J22-F22),"－")</f>
        <v>0</v>
      </c>
      <c r="L22" s="1897" t="str">
        <f t="shared" ref="L22" si="2">IF(OR(F22="－",F22=0,J22="－",J22=0),"－",(IF(AND(F22&lt;0,J22&lt;0),(J22-F22)/F22*-1,IF(AND(F22&lt;0,J22&gt;0),(J22-F22)/F22*-1,(J22-F22)/F22))))</f>
        <v>－</v>
      </c>
      <c r="M22" s="1832"/>
      <c r="N22" s="1835"/>
      <c r="O22" s="1901"/>
      <c r="Q22" s="1775">
        <v>4</v>
      </c>
      <c r="R22" s="1863" t="s">
        <v>81</v>
      </c>
      <c r="S22" s="1820" t="s">
        <v>73</v>
      </c>
      <c r="T22" s="1821"/>
      <c r="U22" s="1822"/>
      <c r="V22" s="72">
        <v>4</v>
      </c>
      <c r="W22" s="613">
        <f>高校法人!$J30</f>
        <v>2.3658970000000005E-2</v>
      </c>
      <c r="X22" s="614" t="s">
        <v>511</v>
      </c>
      <c r="Y22" s="615">
        <f>高校法人!$L30</f>
        <v>5.4652019999999996E-2</v>
      </c>
    </row>
    <row r="23" spans="2:25" ht="24" customHeight="1">
      <c r="B23" s="69"/>
      <c r="C23" s="1724"/>
      <c r="D23" s="1725"/>
      <c r="E23" s="1726"/>
      <c r="F23" s="1893"/>
      <c r="G23" s="1893"/>
      <c r="H23" s="1893"/>
      <c r="I23" s="1893"/>
      <c r="J23" s="1893"/>
      <c r="K23" s="1895"/>
      <c r="L23" s="1897"/>
      <c r="M23" s="1832"/>
      <c r="N23" s="1835"/>
      <c r="O23" s="1901"/>
      <c r="Q23" s="1777"/>
      <c r="R23" s="1863"/>
      <c r="S23" s="1718"/>
      <c r="T23" s="1823"/>
      <c r="U23" s="1824"/>
      <c r="V23" s="73">
        <v>3</v>
      </c>
      <c r="W23" s="616">
        <f>高校法人!$G30</f>
        <v>-1.1872890000000001E-2</v>
      </c>
      <c r="X23" s="617" t="s">
        <v>511</v>
      </c>
      <c r="Y23" s="618">
        <f>高校法人!$I30</f>
        <v>2.3658959999999996E-2</v>
      </c>
    </row>
    <row r="24" spans="2:25" ht="24" customHeight="1">
      <c r="B24" s="69"/>
      <c r="C24" s="1902" t="s">
        <v>601</v>
      </c>
      <c r="D24" s="1903"/>
      <c r="E24" s="1903"/>
      <c r="F24" s="1893">
        <f>IFERROR(F18-F20+F22,"－")</f>
        <v>0</v>
      </c>
      <c r="G24" s="1893">
        <f t="shared" ref="G24:J24" si="3">IFERROR(G18-G20+G22,"－")</f>
        <v>0</v>
      </c>
      <c r="H24" s="1893">
        <f t="shared" si="3"/>
        <v>0</v>
      </c>
      <c r="I24" s="1893">
        <f t="shared" si="3"/>
        <v>0</v>
      </c>
      <c r="J24" s="1893">
        <f t="shared" si="3"/>
        <v>0</v>
      </c>
      <c r="K24" s="1895">
        <f>IFERROR((J24-F24),"－")</f>
        <v>0</v>
      </c>
      <c r="L24" s="1897" t="str">
        <f>IF(OR(F24="－",F24=0,J24="－",J24=0),"－",(IF(AND(F24&lt;0,J24&lt;0),(J24-F24)/F24*-1,IF(AND(F24&lt;0,J24&gt;0),(J24-F24)/F24*-1,(J24-F24)/F24))))</f>
        <v>－</v>
      </c>
      <c r="M24" s="1832"/>
      <c r="N24" s="1835"/>
      <c r="O24" s="1901"/>
      <c r="Q24" s="1775">
        <v>2</v>
      </c>
      <c r="R24" s="1863" t="s">
        <v>68</v>
      </c>
      <c r="S24" s="1825" t="s">
        <v>74</v>
      </c>
      <c r="T24" s="1826"/>
      <c r="U24" s="1827"/>
      <c r="V24" s="72">
        <v>2</v>
      </c>
      <c r="W24" s="620">
        <f>高校法人!$D30</f>
        <v>-7.9481220000000005E-2</v>
      </c>
      <c r="X24" s="614" t="s">
        <v>511</v>
      </c>
      <c r="Y24" s="621">
        <f>高校法人!$F30</f>
        <v>-1.1872899999999999E-2</v>
      </c>
    </row>
    <row r="25" spans="2:25" ht="24" customHeight="1">
      <c r="B25" s="30"/>
      <c r="C25" s="1904"/>
      <c r="D25" s="1905"/>
      <c r="E25" s="1905"/>
      <c r="F25" s="1894"/>
      <c r="G25" s="1894"/>
      <c r="H25" s="1894"/>
      <c r="I25" s="1894"/>
      <c r="J25" s="1894"/>
      <c r="K25" s="1896"/>
      <c r="L25" s="1898"/>
      <c r="M25" s="1833"/>
      <c r="N25" s="1836"/>
      <c r="O25" s="1843"/>
      <c r="Q25" s="1777"/>
      <c r="R25" s="1863"/>
      <c r="S25" s="1828"/>
      <c r="T25" s="1829"/>
      <c r="U25" s="1830"/>
      <c r="V25" s="73">
        <v>1</v>
      </c>
      <c r="W25" s="622"/>
      <c r="X25" s="617" t="s">
        <v>511</v>
      </c>
      <c r="Y25" s="618">
        <f>高校法人!$C30</f>
        <v>-7.948123E-2</v>
      </c>
    </row>
    <row r="26" spans="2:25" ht="24" customHeight="1">
      <c r="B26" s="1" t="s">
        <v>1067</v>
      </c>
    </row>
    <row r="27" spans="2:25" ht="24" customHeight="1">
      <c r="B27" s="1" t="s">
        <v>1068</v>
      </c>
    </row>
    <row r="28" spans="2:25" ht="24" customHeight="1">
      <c r="B28" s="647" t="s">
        <v>634</v>
      </c>
    </row>
    <row r="29" spans="2:25" ht="24" customHeight="1">
      <c r="B29" s="51"/>
    </row>
  </sheetData>
  <mergeCells count="81">
    <mergeCell ref="H13:H15"/>
    <mergeCell ref="J16:J17"/>
    <mergeCell ref="I16:I17"/>
    <mergeCell ref="G13:G15"/>
    <mergeCell ref="F24:F25"/>
    <mergeCell ref="G24:G25"/>
    <mergeCell ref="F16:F17"/>
    <mergeCell ref="G16:G17"/>
    <mergeCell ref="H16:H17"/>
    <mergeCell ref="Q24:Q25"/>
    <mergeCell ref="R24:R25"/>
    <mergeCell ref="Q18:Q19"/>
    <mergeCell ref="K22:K23"/>
    <mergeCell ref="H24:H25"/>
    <mergeCell ref="S16:U17"/>
    <mergeCell ref="S18:U19"/>
    <mergeCell ref="S20:U21"/>
    <mergeCell ref="S22:U23"/>
    <mergeCell ref="Q16:Q17"/>
    <mergeCell ref="R16:R17"/>
    <mergeCell ref="Q22:Q23"/>
    <mergeCell ref="R22:R23"/>
    <mergeCell ref="C20:E21"/>
    <mergeCell ref="J20:J21"/>
    <mergeCell ref="K20:K21"/>
    <mergeCell ref="F20:F21"/>
    <mergeCell ref="G20:G21"/>
    <mergeCell ref="H20:H21"/>
    <mergeCell ref="I20:I21"/>
    <mergeCell ref="C24:E25"/>
    <mergeCell ref="B13:E15"/>
    <mergeCell ref="J13:J15"/>
    <mergeCell ref="F22:F23"/>
    <mergeCell ref="G22:G23"/>
    <mergeCell ref="H22:H23"/>
    <mergeCell ref="I22:I23"/>
    <mergeCell ref="J22:J23"/>
    <mergeCell ref="F18:F19"/>
    <mergeCell ref="G18:G19"/>
    <mergeCell ref="H18:H19"/>
    <mergeCell ref="I18:I19"/>
    <mergeCell ref="C18:E19"/>
    <mergeCell ref="B16:E17"/>
    <mergeCell ref="J18:J19"/>
    <mergeCell ref="C22:E23"/>
    <mergeCell ref="A1:C1"/>
    <mergeCell ref="D1:H1"/>
    <mergeCell ref="C8:E8"/>
    <mergeCell ref="C9:E9"/>
    <mergeCell ref="C10:E10"/>
    <mergeCell ref="N13:N15"/>
    <mergeCell ref="O13:O15"/>
    <mergeCell ref="I24:I25"/>
    <mergeCell ref="J24:J25"/>
    <mergeCell ref="K24:K25"/>
    <mergeCell ref="L24:L25"/>
    <mergeCell ref="K18:K19"/>
    <mergeCell ref="L18:L19"/>
    <mergeCell ref="L16:L17"/>
    <mergeCell ref="L22:L23"/>
    <mergeCell ref="L20:L21"/>
    <mergeCell ref="K16:K17"/>
    <mergeCell ref="O16:O25"/>
    <mergeCell ref="L13:L15"/>
    <mergeCell ref="I13:I15"/>
    <mergeCell ref="R1:Y1"/>
    <mergeCell ref="R4:Y4"/>
    <mergeCell ref="R18:R19"/>
    <mergeCell ref="Q20:Q21"/>
    <mergeCell ref="R20:R21"/>
    <mergeCell ref="H6:Y10"/>
    <mergeCell ref="K13:K15"/>
    <mergeCell ref="M16:M25"/>
    <mergeCell ref="N16:N25"/>
    <mergeCell ref="S24:U25"/>
    <mergeCell ref="W13:Y15"/>
    <mergeCell ref="Q13:Q15"/>
    <mergeCell ref="R13:R15"/>
    <mergeCell ref="S13:U15"/>
    <mergeCell ref="V13:V15"/>
    <mergeCell ref="M13:M15"/>
  </mergeCells>
  <phoneticPr fontId="1"/>
  <conditionalFormatting sqref="R16:R17">
    <cfRule type="expression" dxfId="442" priority="22">
      <formula>$M$16=10</formula>
    </cfRule>
  </conditionalFormatting>
  <conditionalFormatting sqref="R18:R19">
    <cfRule type="expression" dxfId="441" priority="21">
      <formula>$M$16=8</formula>
    </cfRule>
  </conditionalFormatting>
  <conditionalFormatting sqref="R20:R21">
    <cfRule type="expression" dxfId="440" priority="20">
      <formula>$M$16=6</formula>
    </cfRule>
  </conditionalFormatting>
  <conditionalFormatting sqref="R22:R23">
    <cfRule type="expression" dxfId="439" priority="19">
      <formula>$M$16=4</formula>
    </cfRule>
  </conditionalFormatting>
  <conditionalFormatting sqref="R24:R25">
    <cfRule type="expression" dxfId="438" priority="18">
      <formula>$M$16=2</formula>
    </cfRule>
  </conditionalFormatting>
  <conditionalFormatting sqref="S16:U17">
    <cfRule type="expression" dxfId="437" priority="17">
      <formula>$N$16=10</formula>
    </cfRule>
  </conditionalFormatting>
  <conditionalFormatting sqref="S18:U19">
    <cfRule type="expression" dxfId="436" priority="16">
      <formula>$N$16=8</formula>
    </cfRule>
  </conditionalFormatting>
  <conditionalFormatting sqref="S20:U21">
    <cfRule type="expression" dxfId="435" priority="15">
      <formula>$N$16=6</formula>
    </cfRule>
  </conditionalFormatting>
  <conditionalFormatting sqref="S22:U23">
    <cfRule type="expression" dxfId="434" priority="14">
      <formula>$N$16=4</formula>
    </cfRule>
  </conditionalFormatting>
  <conditionalFormatting sqref="S24:U25">
    <cfRule type="expression" dxfId="433" priority="13">
      <formula>$N$16=2</formula>
    </cfRule>
  </conditionalFormatting>
  <conditionalFormatting sqref="W16:X16">
    <cfRule type="expression" dxfId="432" priority="12">
      <formula>$O$16=10</formula>
    </cfRule>
  </conditionalFormatting>
  <conditionalFormatting sqref="W17:Y17">
    <cfRule type="expression" dxfId="431" priority="11">
      <formula>$O$16=9</formula>
    </cfRule>
  </conditionalFormatting>
  <conditionalFormatting sqref="W18:Y18">
    <cfRule type="expression" dxfId="430" priority="10">
      <formula>$O$16=8</formula>
    </cfRule>
  </conditionalFormatting>
  <conditionalFormatting sqref="W19:Y19">
    <cfRule type="expression" dxfId="429" priority="9">
      <formula>$O$16=7</formula>
    </cfRule>
  </conditionalFormatting>
  <conditionalFormatting sqref="W20:Y20">
    <cfRule type="expression" dxfId="428" priority="8">
      <formula>$O$16=6</formula>
    </cfRule>
  </conditionalFormatting>
  <conditionalFormatting sqref="W21:Y21">
    <cfRule type="expression" dxfId="427" priority="7">
      <formula>$O$16=5</formula>
    </cfRule>
  </conditionalFormatting>
  <conditionalFormatting sqref="W22:Y22">
    <cfRule type="expression" dxfId="426" priority="6">
      <formula>$O$16=4</formula>
    </cfRule>
  </conditionalFormatting>
  <conditionalFormatting sqref="W23:Y23">
    <cfRule type="expression" dxfId="425" priority="5">
      <formula>$O$16=3</formula>
    </cfRule>
  </conditionalFormatting>
  <conditionalFormatting sqref="W24:Y24">
    <cfRule type="expression" dxfId="424" priority="4">
      <formula>$O$16=2</formula>
    </cfRule>
  </conditionalFormatting>
  <conditionalFormatting sqref="W25:Y25">
    <cfRule type="expression" dxfId="423" priority="3">
      <formula>$O$16=1</formula>
    </cfRule>
  </conditionalFormatting>
  <conditionalFormatting sqref="Y16">
    <cfRule type="expression" dxfId="422" priority="1">
      <formula>$O$16=10</formula>
    </cfRule>
  </conditionalFormatting>
  <conditionalFormatting sqref="Y16">
    <cfRule type="expression" dxfId="421" priority="2">
      <formula>$O$16=10</formula>
    </cfRule>
  </conditionalFormatting>
  <hyperlinks>
    <hyperlink ref="R1:Y1" location="'総括表(法人全体)'!A1" display="総括表（法人全体）へ戻る"/>
  </hyperlinks>
  <pageMargins left="0.39370078740157483" right="0.39370078740157483" top="0.39370078740157483" bottom="0.39370078740157483" header="0" footer="0.19685039370078741"/>
  <pageSetup paperSize="9" scale="72" orientation="landscape" r:id="rId1"/>
  <headerFooter scaleWithDoc="0">
    <oddFooter>&amp;P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CCECFF"/>
  </sheetPr>
  <dimension ref="A1:AF33"/>
  <sheetViews>
    <sheetView showGridLines="0" zoomScaleNormal="100" workbookViewId="0">
      <selection sqref="A1:C1"/>
    </sheetView>
  </sheetViews>
  <sheetFormatPr defaultColWidth="10.6640625" defaultRowHeight="24" customHeight="1"/>
  <cols>
    <col min="1" max="2" width="4.6640625" style="1" customWidth="1"/>
    <col min="3" max="6" width="8.77734375" style="1" customWidth="1"/>
    <col min="7" max="11" width="9.6640625" style="1" customWidth="1"/>
    <col min="12" max="13" width="8.6640625" style="1" customWidth="1"/>
    <col min="14" max="16" width="6.6640625" style="1" customWidth="1"/>
    <col min="17" max="17" width="1.6640625" style="1" customWidth="1"/>
    <col min="18" max="18" width="3.6640625" style="2" customWidth="1"/>
    <col min="19" max="19" width="9.77734375" style="1" customWidth="1"/>
    <col min="20" max="20" width="5.77734375" style="1" customWidth="1"/>
    <col min="21" max="21" width="2.44140625" style="2" customWidth="1"/>
    <col min="22" max="22" width="5.44140625" style="1" customWidth="1"/>
    <col min="23" max="23" width="3.44140625" style="1" bestFit="1" customWidth="1"/>
    <col min="24" max="24" width="5.6640625" style="1" customWidth="1"/>
    <col min="25" max="25" width="2.44140625" style="1" customWidth="1"/>
    <col min="26" max="27" width="5.6640625" style="1" customWidth="1"/>
    <col min="28" max="28" width="2.44140625" style="1" customWidth="1"/>
    <col min="29" max="29" width="5.6640625" style="1" customWidth="1"/>
    <col min="30" max="16384" width="10.6640625" style="1"/>
  </cols>
  <sheetData>
    <row r="1" spans="1:32" s="65" customFormat="1" ht="24" customHeight="1" thickBot="1">
      <c r="A1" s="1747" t="s">
        <v>0</v>
      </c>
      <c r="B1" s="1748"/>
      <c r="C1" s="1749"/>
      <c r="D1" s="1792" t="str">
        <f>IF('法人入力シート（要入力）'!E4="","",'法人入力シート（要入力）'!E4)</f>
        <v/>
      </c>
      <c r="E1" s="1793"/>
      <c r="F1" s="1793"/>
      <c r="G1" s="1793"/>
      <c r="H1" s="1794"/>
      <c r="I1" s="87"/>
      <c r="R1" s="74"/>
      <c r="T1" s="1934" t="s">
        <v>490</v>
      </c>
      <c r="U1" s="1934"/>
      <c r="V1" s="1934"/>
      <c r="W1" s="1934"/>
      <c r="X1" s="1934"/>
      <c r="Y1" s="1934"/>
      <c r="Z1" s="1934"/>
      <c r="AA1" s="1934"/>
      <c r="AB1" s="1934"/>
      <c r="AC1" s="1934"/>
    </row>
    <row r="2" spans="1:32" s="65" customFormat="1" ht="3" customHeight="1">
      <c r="R2" s="74"/>
      <c r="U2" s="74"/>
    </row>
    <row r="3" spans="1:32" s="65" customFormat="1" ht="24" customHeight="1">
      <c r="A3" s="64" t="s">
        <v>1</v>
      </c>
      <c r="Q3" s="74"/>
      <c r="T3" s="74"/>
    </row>
    <row r="4" spans="1:32" s="65" customFormat="1" ht="24" customHeight="1">
      <c r="A4" s="64" t="s">
        <v>18</v>
      </c>
      <c r="Q4" s="74"/>
      <c r="T4" s="74"/>
    </row>
    <row r="5" spans="1:32" s="65" customFormat="1" ht="24" customHeight="1">
      <c r="H5" s="65" t="s">
        <v>3</v>
      </c>
      <c r="R5" s="74"/>
      <c r="U5" s="74"/>
    </row>
    <row r="6" spans="1:32" s="65" customFormat="1" ht="24" customHeight="1">
      <c r="B6" s="66" t="s">
        <v>19</v>
      </c>
      <c r="H6" s="1968" t="s">
        <v>1108</v>
      </c>
      <c r="I6" s="1968"/>
      <c r="J6" s="1968"/>
      <c r="K6" s="1968"/>
      <c r="L6" s="1968"/>
      <c r="M6" s="1968"/>
      <c r="N6" s="1968"/>
      <c r="O6" s="1968"/>
      <c r="P6" s="1968"/>
      <c r="Q6" s="1968"/>
      <c r="R6" s="1968"/>
      <c r="S6" s="1968"/>
      <c r="T6" s="1968"/>
      <c r="U6" s="1968"/>
      <c r="V6" s="1968"/>
      <c r="W6" s="1968"/>
      <c r="X6" s="1968"/>
      <c r="Y6" s="1968"/>
      <c r="Z6" s="1968"/>
      <c r="AA6" s="1968"/>
      <c r="AB6" s="1968"/>
      <c r="AC6" s="1968"/>
    </row>
    <row r="7" spans="1:32" s="65" customFormat="1" ht="24" customHeight="1">
      <c r="B7" s="66"/>
      <c r="C7" s="66" t="s">
        <v>17</v>
      </c>
      <c r="H7" s="1968"/>
      <c r="I7" s="1968"/>
      <c r="J7" s="1968"/>
      <c r="K7" s="1968"/>
      <c r="L7" s="1968"/>
      <c r="M7" s="1968"/>
      <c r="N7" s="1968"/>
      <c r="O7" s="1968"/>
      <c r="P7" s="1968"/>
      <c r="Q7" s="1968"/>
      <c r="R7" s="1968"/>
      <c r="S7" s="1968"/>
      <c r="T7" s="1968"/>
      <c r="U7" s="1968"/>
      <c r="V7" s="1968"/>
      <c r="W7" s="1968"/>
      <c r="X7" s="1968"/>
      <c r="Y7" s="1968"/>
      <c r="Z7" s="1968"/>
      <c r="AA7" s="1968"/>
      <c r="AB7" s="1968"/>
      <c r="AC7" s="1968"/>
    </row>
    <row r="8" spans="1:32" s="65" customFormat="1" ht="24" customHeight="1">
      <c r="C8" s="1751" t="s">
        <v>21</v>
      </c>
      <c r="D8" s="1751"/>
      <c r="E8" s="1751"/>
      <c r="F8" s="1751"/>
      <c r="G8" s="66"/>
      <c r="H8" s="1968"/>
      <c r="I8" s="1968"/>
      <c r="J8" s="1968"/>
      <c r="K8" s="1968"/>
      <c r="L8" s="1968"/>
      <c r="M8" s="1968"/>
      <c r="N8" s="1968"/>
      <c r="O8" s="1968"/>
      <c r="P8" s="1968"/>
      <c r="Q8" s="1968"/>
      <c r="R8" s="1968"/>
      <c r="S8" s="1968"/>
      <c r="T8" s="1968"/>
      <c r="U8" s="1968"/>
      <c r="V8" s="1968"/>
      <c r="W8" s="1968"/>
      <c r="X8" s="1968"/>
      <c r="Y8" s="1968"/>
      <c r="Z8" s="1968"/>
      <c r="AA8" s="1968"/>
      <c r="AB8" s="1968"/>
      <c r="AC8" s="1968"/>
      <c r="AD8" s="79"/>
      <c r="AE8" s="79"/>
      <c r="AF8" s="79"/>
    </row>
    <row r="9" spans="1:32" s="65" customFormat="1" ht="24" customHeight="1">
      <c r="B9" s="66"/>
      <c r="C9" s="1967" t="s">
        <v>629</v>
      </c>
      <c r="D9" s="1967"/>
      <c r="E9" s="1967"/>
      <c r="F9" s="1967"/>
      <c r="G9" s="66"/>
      <c r="H9" s="1968"/>
      <c r="I9" s="1968"/>
      <c r="J9" s="1968"/>
      <c r="K9" s="1968"/>
      <c r="L9" s="1968"/>
      <c r="M9" s="1968"/>
      <c r="N9" s="1968"/>
      <c r="O9" s="1968"/>
      <c r="P9" s="1968"/>
      <c r="Q9" s="1968"/>
      <c r="R9" s="1968"/>
      <c r="S9" s="1968"/>
      <c r="T9" s="1968"/>
      <c r="U9" s="1968"/>
      <c r="V9" s="1968"/>
      <c r="W9" s="1968"/>
      <c r="X9" s="1968"/>
      <c r="Y9" s="1968"/>
      <c r="Z9" s="1968"/>
      <c r="AA9" s="1968"/>
      <c r="AB9" s="1968"/>
      <c r="AC9" s="1968"/>
      <c r="AD9" s="79"/>
      <c r="AE9" s="79"/>
      <c r="AF9" s="79"/>
    </row>
    <row r="10" spans="1:32" ht="69.900000000000006" customHeight="1">
      <c r="B10" s="9"/>
      <c r="C10" s="1750"/>
      <c r="D10" s="1750"/>
      <c r="E10" s="1750"/>
      <c r="F10" s="9"/>
      <c r="G10" s="9"/>
      <c r="H10" s="1968"/>
      <c r="I10" s="1968"/>
      <c r="J10" s="1968"/>
      <c r="K10" s="1968"/>
      <c r="L10" s="1968"/>
      <c r="M10" s="1968"/>
      <c r="N10" s="1968"/>
      <c r="O10" s="1968"/>
      <c r="P10" s="1968"/>
      <c r="Q10" s="1968"/>
      <c r="R10" s="1968"/>
      <c r="S10" s="1968"/>
      <c r="T10" s="1968"/>
      <c r="U10" s="1968"/>
      <c r="V10" s="1968"/>
      <c r="W10" s="1968"/>
      <c r="X10" s="1968"/>
      <c r="Y10" s="1968"/>
      <c r="Z10" s="1968"/>
      <c r="AA10" s="1968"/>
      <c r="AB10" s="1968"/>
      <c r="AC10" s="1968"/>
      <c r="AD10" s="60"/>
      <c r="AE10" s="60"/>
      <c r="AF10" s="60"/>
    </row>
    <row r="11" spans="1:32" ht="69.900000000000006" customHeight="1">
      <c r="B11" s="9"/>
      <c r="C11" s="9"/>
      <c r="H11" s="1968"/>
      <c r="I11" s="1968"/>
      <c r="J11" s="1968"/>
      <c r="K11" s="1968"/>
      <c r="L11" s="1968"/>
      <c r="M11" s="1968"/>
      <c r="N11" s="1968"/>
      <c r="O11" s="1968"/>
      <c r="P11" s="1968"/>
      <c r="Q11" s="1968"/>
      <c r="R11" s="1968"/>
      <c r="S11" s="1968"/>
      <c r="T11" s="1968"/>
      <c r="U11" s="1968"/>
      <c r="V11" s="1968"/>
      <c r="W11" s="1968"/>
      <c r="X11" s="1968"/>
      <c r="Y11" s="1968"/>
      <c r="Z11" s="1968"/>
      <c r="AA11" s="1968"/>
      <c r="AB11" s="1968"/>
      <c r="AC11" s="1968"/>
    </row>
    <row r="12" spans="1:32" ht="24" customHeight="1">
      <c r="B12" s="1" t="s">
        <v>1169</v>
      </c>
      <c r="P12" s="38" t="s">
        <v>41</v>
      </c>
      <c r="R12" s="4" t="s">
        <v>61</v>
      </c>
    </row>
    <row r="13" spans="1:32" ht="24" customHeight="1">
      <c r="B13" s="1935" t="s">
        <v>16</v>
      </c>
      <c r="C13" s="1786"/>
      <c r="D13" s="1786"/>
      <c r="E13" s="1786"/>
      <c r="F13" s="1787"/>
      <c r="G13" s="1798">
        <f>'法人入力シート（要入力）'!$D$11</f>
        <v>2020</v>
      </c>
      <c r="H13" s="1783">
        <f>'法人入力シート（要入力）'!$E$11</f>
        <v>2021</v>
      </c>
      <c r="I13" s="1783">
        <f>'法人入力シート（要入力）'!$F$11</f>
        <v>2022</v>
      </c>
      <c r="J13" s="1801">
        <f>'法人入力シート（要入力）'!$G$11</f>
        <v>2023</v>
      </c>
      <c r="K13" s="1971">
        <f>'法人入力シート（要入力）'!$H$11</f>
        <v>2024</v>
      </c>
      <c r="L13" s="1947" t="str">
        <f>"増減
"&amp;$K$13&amp;"-"&amp;$G$13</f>
        <v>増減
2024-2020</v>
      </c>
      <c r="M13" s="1871" t="str">
        <f>"対"&amp;$G$13&amp;"
年度
伸び率"</f>
        <v>対2020
年度
伸び率</v>
      </c>
      <c r="N13" s="1945" t="s">
        <v>14</v>
      </c>
      <c r="O13" s="1933" t="s">
        <v>13</v>
      </c>
      <c r="P13" s="1933" t="s">
        <v>15</v>
      </c>
      <c r="Q13" s="3"/>
      <c r="R13" s="1766" t="s">
        <v>49</v>
      </c>
      <c r="S13" s="1763" t="s">
        <v>10</v>
      </c>
      <c r="T13" s="1753" t="s">
        <v>70</v>
      </c>
      <c r="U13" s="1754"/>
      <c r="V13" s="1755"/>
      <c r="W13" s="1766" t="s">
        <v>49</v>
      </c>
      <c r="X13" s="1935" t="s">
        <v>11</v>
      </c>
      <c r="Y13" s="1786"/>
      <c r="Z13" s="1786"/>
      <c r="AA13" s="1786"/>
      <c r="AB13" s="1786"/>
      <c r="AC13" s="1787"/>
    </row>
    <row r="14" spans="1:32" ht="24" customHeight="1">
      <c r="B14" s="1731"/>
      <c r="C14" s="1790"/>
      <c r="D14" s="1790"/>
      <c r="E14" s="1790"/>
      <c r="F14" s="1791"/>
      <c r="G14" s="1800"/>
      <c r="H14" s="1785"/>
      <c r="I14" s="1785"/>
      <c r="J14" s="1969"/>
      <c r="K14" s="1971"/>
      <c r="L14" s="1948"/>
      <c r="M14" s="1782"/>
      <c r="N14" s="1946"/>
      <c r="O14" s="1933"/>
      <c r="P14" s="1970"/>
      <c r="Q14" s="3"/>
      <c r="R14" s="1767"/>
      <c r="S14" s="1764"/>
      <c r="T14" s="1756"/>
      <c r="U14" s="1757"/>
      <c r="V14" s="1758"/>
      <c r="W14" s="1767"/>
      <c r="X14" s="1936"/>
      <c r="Y14" s="1937"/>
      <c r="Z14" s="1937"/>
      <c r="AA14" s="1937"/>
      <c r="AB14" s="1937"/>
      <c r="AC14" s="1938"/>
    </row>
    <row r="15" spans="1:32" ht="24" customHeight="1">
      <c r="B15" s="1964" t="s">
        <v>604</v>
      </c>
      <c r="C15" s="1965"/>
      <c r="D15" s="1965"/>
      <c r="E15" s="1965"/>
      <c r="F15" s="1966"/>
      <c r="G15" s="477" t="str">
        <f>IFERROR((ROUND(G16/G21,8)),"－")</f>
        <v>－</v>
      </c>
      <c r="H15" s="477" t="str">
        <f t="shared" ref="H15:K15" si="0">IFERROR((ROUND(H16/H21,8)),"－")</f>
        <v>－</v>
      </c>
      <c r="I15" s="477" t="str">
        <f t="shared" si="0"/>
        <v>－</v>
      </c>
      <c r="J15" s="477" t="str">
        <f t="shared" si="0"/>
        <v>－</v>
      </c>
      <c r="K15" s="477" t="str">
        <f t="shared" si="0"/>
        <v>－</v>
      </c>
      <c r="L15" s="860" t="str">
        <f>IFERROR(ROUND(K15-G15,8)*100,"－")</f>
        <v>－</v>
      </c>
      <c r="M15" s="543"/>
      <c r="N15" s="1918" t="str">
        <f>IF(K15="－","－",IF(AND(J15&lt;絶対評価シート!$G$44,K15&lt;絶対評価シート!$G$44),2,IF(K15&lt;絶対評価シート!$G$44,4,IF(AND(K15&gt;=絶対評価シート!$G$44,OR(J15&lt;絶対評価シート!$G$44,J15="－")),8,IF(AND(J15&gt;=絶対評価シート!$G$44,K15&gt;=絶対評価シート!$G$44),10)))))</f>
        <v>－</v>
      </c>
      <c r="O15" s="1928" t="str" cm="1">
        <f t="array" ref="O15">IFERROR(_xlfn.IFS($L$15="－","－",$L$15/100&gt;=趨勢評価!E19,10,$L$15/100&gt;=趨勢評価!E18,8,$L$15/100&gt;趨勢評価!E17,6,$L$15/100&gt;趨勢評価!E16,4,$L$15/100&lt;=趨勢評価!E16,2),"－")</f>
        <v>－</v>
      </c>
      <c r="P15" s="1841" t="str">
        <f ca="1">IFERROR(OFFSET(INDEX(Z16:Z25,MATCH(K15,Z16:Z25,-1),1),0,-3),"－")</f>
        <v>－</v>
      </c>
      <c r="R15" s="1768"/>
      <c r="S15" s="1765"/>
      <c r="T15" s="1759"/>
      <c r="U15" s="1760"/>
      <c r="V15" s="1761"/>
      <c r="W15" s="1768"/>
      <c r="X15" s="1939" t="s">
        <v>51</v>
      </c>
      <c r="Y15" s="1940"/>
      <c r="Z15" s="1941"/>
      <c r="AA15" s="1942" t="s">
        <v>669</v>
      </c>
      <c r="AB15" s="1943"/>
      <c r="AC15" s="1944"/>
    </row>
    <row r="16" spans="1:32" ht="24" customHeight="1">
      <c r="B16" s="11"/>
      <c r="C16" s="1956" t="s">
        <v>626</v>
      </c>
      <c r="D16" s="1957"/>
      <c r="E16" s="1957"/>
      <c r="F16" s="1958"/>
      <c r="G16" s="322">
        <f>IFERROR(SUM(G17:G20),"－")</f>
        <v>0</v>
      </c>
      <c r="H16" s="322">
        <f t="shared" ref="H16:K16" si="1">IFERROR(SUM(H17:H20),"－")</f>
        <v>0</v>
      </c>
      <c r="I16" s="322">
        <f t="shared" si="1"/>
        <v>0</v>
      </c>
      <c r="J16" s="322">
        <f t="shared" si="1"/>
        <v>0</v>
      </c>
      <c r="K16" s="322">
        <f t="shared" si="1"/>
        <v>0</v>
      </c>
      <c r="L16" s="324">
        <f t="shared" ref="L16:L28" si="2">IFERROR((K16-G16),"－")</f>
        <v>0</v>
      </c>
      <c r="M16" s="528" t="str">
        <f t="shared" ref="M16:M17" si="3">IF(OR(G16="－",G16=0,K16="－",K16=0),"－",(IF(AND(G16&lt;0,K16&lt;0),(K16-G16)/G16*-1,IF(AND(G16&lt;0,K16&gt;0),(K16-G16)/G16*-1,(K16-G16)/G16))))</f>
        <v>－</v>
      </c>
      <c r="N16" s="1919"/>
      <c r="O16" s="1928"/>
      <c r="P16" s="1901"/>
      <c r="R16" s="1720">
        <v>10</v>
      </c>
      <c r="S16" s="1931">
        <v>1</v>
      </c>
      <c r="T16" s="1717" t="s">
        <v>493</v>
      </c>
      <c r="U16" s="1921"/>
      <c r="V16" s="1922"/>
      <c r="W16" s="72">
        <v>10</v>
      </c>
      <c r="X16" s="613">
        <f>高校法人!$AB37</f>
        <v>1.2645578099999999</v>
      </c>
      <c r="Y16" s="614" t="s">
        <v>511</v>
      </c>
      <c r="Z16" s="908">
        <v>1000</v>
      </c>
      <c r="AA16" s="613">
        <f>高校法人!$AB43</f>
        <v>0.41865465999999996</v>
      </c>
      <c r="AB16" s="650" t="s">
        <v>511</v>
      </c>
      <c r="AC16" s="909">
        <v>0</v>
      </c>
    </row>
    <row r="17" spans="2:29" ht="24" customHeight="1">
      <c r="B17" s="6"/>
      <c r="C17" s="10"/>
      <c r="D17" s="1953" t="s">
        <v>602</v>
      </c>
      <c r="E17" s="1954"/>
      <c r="F17" s="1955"/>
      <c r="G17" s="325">
        <f>IFERROR(SUM('法人入力シート（要入力）'!D68:D73,'法人入力シート（要入力）'!D76),"－")</f>
        <v>0</v>
      </c>
      <c r="H17" s="325">
        <f>IFERROR(SUM('法人入力シート（要入力）'!E68:E73,'法人入力シート（要入力）'!E76),"－")</f>
        <v>0</v>
      </c>
      <c r="I17" s="325">
        <f>IFERROR(SUM('法人入力シート（要入力）'!F68:F73,'法人入力シート（要入力）'!F76),"－")</f>
        <v>0</v>
      </c>
      <c r="J17" s="325">
        <f>IFERROR(SUM('法人入力シート（要入力）'!G68:G73,'法人入力シート（要入力）'!G76),"－")</f>
        <v>0</v>
      </c>
      <c r="K17" s="325">
        <f>IFERROR(SUM('法人入力シート（要入力）'!H68:H73,'法人入力シート（要入力）'!H76),"－")</f>
        <v>0</v>
      </c>
      <c r="L17" s="327">
        <f t="shared" si="2"/>
        <v>0</v>
      </c>
      <c r="M17" s="484" t="str">
        <f t="shared" si="3"/>
        <v>－</v>
      </c>
      <c r="N17" s="1919"/>
      <c r="O17" s="1928"/>
      <c r="P17" s="1901"/>
      <c r="R17" s="1720"/>
      <c r="S17" s="1932"/>
      <c r="T17" s="1923"/>
      <c r="U17" s="1924"/>
      <c r="V17" s="1925"/>
      <c r="W17" s="73">
        <v>9</v>
      </c>
      <c r="X17" s="616">
        <f>高校法人!$Y37</f>
        <v>0.94136966999999994</v>
      </c>
      <c r="Y17" s="617" t="s">
        <v>511</v>
      </c>
      <c r="Z17" s="642">
        <f>高校法人!$AA37</f>
        <v>1.2645578</v>
      </c>
      <c r="AA17" s="616">
        <f>高校法人!$Y43</f>
        <v>0.48844616000000002</v>
      </c>
      <c r="AB17" s="617" t="s">
        <v>511</v>
      </c>
      <c r="AC17" s="618">
        <f>高校法人!$AA43</f>
        <v>0.41865467000000001</v>
      </c>
    </row>
    <row r="18" spans="2:29" ht="24" customHeight="1">
      <c r="B18" s="6"/>
      <c r="C18" s="10"/>
      <c r="D18" s="1953" t="s">
        <v>605</v>
      </c>
      <c r="E18" s="1954"/>
      <c r="F18" s="1955"/>
      <c r="G18" s="325">
        <f>IFERROR('法人入力シート（要入力）'!D75,"－")</f>
        <v>0</v>
      </c>
      <c r="H18" s="325">
        <f>IFERROR('法人入力シート（要入力）'!E75,"－")</f>
        <v>0</v>
      </c>
      <c r="I18" s="325">
        <f>IFERROR('法人入力シート（要入力）'!F75,"－")</f>
        <v>0</v>
      </c>
      <c r="J18" s="325">
        <f>IFERROR('法人入力シート（要入力）'!G75,"－")</f>
        <v>0</v>
      </c>
      <c r="K18" s="326">
        <f>IFERROR('法人入力シート（要入力）'!H75,"－")</f>
        <v>0</v>
      </c>
      <c r="L18" s="327">
        <f t="shared" si="2"/>
        <v>0</v>
      </c>
      <c r="M18" s="484" t="str">
        <f>IF(OR(G18="－",G18=0,K18="－",K18=0),"－",(IF(AND(G18&lt;0,K18&lt;0),(K18-G18)/G18*-1,IF(AND(G18&lt;0,K18&gt;0),(K18-G18)/G18*-1,(K18-G18)/G18))))</f>
        <v>－</v>
      </c>
      <c r="N18" s="1919"/>
      <c r="O18" s="1928"/>
      <c r="P18" s="1901"/>
      <c r="R18" s="1719">
        <v>8</v>
      </c>
      <c r="S18" s="1929">
        <v>1</v>
      </c>
      <c r="T18" s="1717" t="s">
        <v>82</v>
      </c>
      <c r="U18" s="1921"/>
      <c r="V18" s="1922"/>
      <c r="W18" s="72">
        <v>8</v>
      </c>
      <c r="X18" s="613">
        <f>高校法人!$V37</f>
        <v>0.66805245999999996</v>
      </c>
      <c r="Y18" s="614" t="s">
        <v>511</v>
      </c>
      <c r="Z18" s="640">
        <f>高校法人!$X37</f>
        <v>0.94136966</v>
      </c>
      <c r="AA18" s="613">
        <f>高校法人!$V43</f>
        <v>0.5279834699999999</v>
      </c>
      <c r="AB18" s="650" t="s">
        <v>511</v>
      </c>
      <c r="AC18" s="619">
        <f>高校法人!$X43</f>
        <v>0.48844617000000001</v>
      </c>
    </row>
    <row r="19" spans="2:29" ht="24" customHeight="1">
      <c r="B19" s="6"/>
      <c r="C19" s="10"/>
      <c r="D19" s="1953" t="s">
        <v>606</v>
      </c>
      <c r="E19" s="1954"/>
      <c r="F19" s="1955"/>
      <c r="G19" s="325">
        <f>IFERROR('法人入力シート（要入力）'!D80,"－")</f>
        <v>0</v>
      </c>
      <c r="H19" s="325">
        <f>IFERROR('法人入力シート（要入力）'!E80,"－")</f>
        <v>0</v>
      </c>
      <c r="I19" s="325">
        <f>IFERROR('法人入力シート（要入力）'!F80,"－")</f>
        <v>0</v>
      </c>
      <c r="J19" s="325">
        <f>IFERROR('法人入力シート（要入力）'!G80,"－")</f>
        <v>0</v>
      </c>
      <c r="K19" s="326">
        <f>IFERROR('法人入力シート（要入力）'!H80,"－")</f>
        <v>0</v>
      </c>
      <c r="L19" s="327">
        <f t="shared" si="2"/>
        <v>0</v>
      </c>
      <c r="M19" s="484" t="str">
        <f t="shared" ref="M19:M25" si="4">IF(OR(G19="－",G19=0,K19="－",K19=0),"－",(IF(AND(G19&lt;0,K19&lt;0),(K19-G19)/G19*-1,IF(AND(G19&lt;0,K19&gt;0),(K19-G19)/G19*-1,(K19-G19)/G19))))</f>
        <v>－</v>
      </c>
      <c r="N19" s="1919"/>
      <c r="O19" s="1928"/>
      <c r="P19" s="1901"/>
      <c r="R19" s="1719"/>
      <c r="S19" s="1930"/>
      <c r="T19" s="1923"/>
      <c r="U19" s="1924"/>
      <c r="V19" s="1925"/>
      <c r="W19" s="73">
        <v>7</v>
      </c>
      <c r="X19" s="616">
        <f>高校法人!$S37</f>
        <v>0.50500113999999996</v>
      </c>
      <c r="Y19" s="617" t="s">
        <v>511</v>
      </c>
      <c r="Z19" s="642">
        <f>高校法人!$U37</f>
        <v>0.6680524499999998</v>
      </c>
      <c r="AA19" s="616">
        <f>高校法人!$S43</f>
        <v>0.56767406999999992</v>
      </c>
      <c r="AB19" s="617" t="s">
        <v>511</v>
      </c>
      <c r="AC19" s="618">
        <f>高校法人!$U43</f>
        <v>0.52798347999999995</v>
      </c>
    </row>
    <row r="20" spans="2:29" ht="24" customHeight="1">
      <c r="B20" s="6"/>
      <c r="C20" s="10"/>
      <c r="D20" s="1953" t="s">
        <v>607</v>
      </c>
      <c r="E20" s="1954"/>
      <c r="F20" s="1955"/>
      <c r="G20" s="325">
        <f>IFERROR('法人入力シート（要入力）'!D79,"－")</f>
        <v>0</v>
      </c>
      <c r="H20" s="325">
        <f>IFERROR('法人入力シート（要入力）'!E79,"－")</f>
        <v>0</v>
      </c>
      <c r="I20" s="325">
        <f>IFERROR('法人入力シート（要入力）'!F79,"－")</f>
        <v>0</v>
      </c>
      <c r="J20" s="325">
        <f>IFERROR('法人入力シート（要入力）'!G79,"－")</f>
        <v>0</v>
      </c>
      <c r="K20" s="326">
        <f>IFERROR('法人入力シート（要入力）'!H79,"－")</f>
        <v>0</v>
      </c>
      <c r="L20" s="327">
        <f t="shared" si="2"/>
        <v>0</v>
      </c>
      <c r="M20" s="484" t="str">
        <f t="shared" si="4"/>
        <v>－</v>
      </c>
      <c r="N20" s="1919"/>
      <c r="O20" s="1928"/>
      <c r="P20" s="1901"/>
      <c r="R20" s="1719">
        <v>6</v>
      </c>
      <c r="S20" s="1863" t="s">
        <v>84</v>
      </c>
      <c r="T20" s="1717" t="s">
        <v>76</v>
      </c>
      <c r="U20" s="1921"/>
      <c r="V20" s="1922"/>
      <c r="W20" s="72">
        <v>6</v>
      </c>
      <c r="X20" s="613">
        <f>高校法人!$P37</f>
        <v>0.38867494000000002</v>
      </c>
      <c r="Y20" s="614" t="s">
        <v>511</v>
      </c>
      <c r="Z20" s="640">
        <f>高校法人!$R37</f>
        <v>0.50500112999999991</v>
      </c>
      <c r="AA20" s="613">
        <f>高校法人!$P43</f>
        <v>0.6007965999999999</v>
      </c>
      <c r="AB20" s="650" t="s">
        <v>511</v>
      </c>
      <c r="AC20" s="619">
        <f>高校法人!$R43</f>
        <v>0.56767407999999997</v>
      </c>
    </row>
    <row r="21" spans="2:29" ht="24" customHeight="1">
      <c r="B21" s="6"/>
      <c r="C21" s="1956" t="s">
        <v>627</v>
      </c>
      <c r="D21" s="1957"/>
      <c r="E21" s="1957"/>
      <c r="F21" s="1958"/>
      <c r="G21" s="322">
        <f>IFERROR(SUM(G22:G25),"－")</f>
        <v>0</v>
      </c>
      <c r="H21" s="322">
        <f t="shared" ref="H21:K21" si="5">IFERROR(SUM(H22:H25),"－")</f>
        <v>0</v>
      </c>
      <c r="I21" s="322">
        <f t="shared" si="5"/>
        <v>0</v>
      </c>
      <c r="J21" s="322">
        <f t="shared" si="5"/>
        <v>0</v>
      </c>
      <c r="K21" s="323">
        <f t="shared" si="5"/>
        <v>0</v>
      </c>
      <c r="L21" s="324">
        <f t="shared" si="2"/>
        <v>0</v>
      </c>
      <c r="M21" s="528" t="str">
        <f t="shared" si="4"/>
        <v>－</v>
      </c>
      <c r="N21" s="1919"/>
      <c r="O21" s="1928"/>
      <c r="P21" s="1901"/>
      <c r="R21" s="1719"/>
      <c r="S21" s="1863"/>
      <c r="T21" s="1923"/>
      <c r="U21" s="1924"/>
      <c r="V21" s="1925"/>
      <c r="W21" s="73">
        <v>5</v>
      </c>
      <c r="X21" s="616">
        <f>高校法人!$M37</f>
        <v>0.28499023000000001</v>
      </c>
      <c r="Y21" s="617" t="s">
        <v>511</v>
      </c>
      <c r="Z21" s="642">
        <f>高校法人!$O37</f>
        <v>0.38867493000000003</v>
      </c>
      <c r="AA21" s="616">
        <f>高校法人!$M43</f>
        <v>0.62484216999999997</v>
      </c>
      <c r="AB21" s="617" t="s">
        <v>511</v>
      </c>
      <c r="AC21" s="618">
        <f>高校法人!$O43</f>
        <v>0.60079660999999995</v>
      </c>
    </row>
    <row r="22" spans="2:29" ht="24" customHeight="1">
      <c r="B22" s="6"/>
      <c r="C22" s="10"/>
      <c r="D22" s="1953" t="s">
        <v>608</v>
      </c>
      <c r="E22" s="1954"/>
      <c r="F22" s="1955"/>
      <c r="G22" s="325">
        <f>IFERROR('法人入力シート（要入力）'!D85,"－")</f>
        <v>0</v>
      </c>
      <c r="H22" s="325">
        <f>IFERROR('法人入力シート（要入力）'!E85,"－")</f>
        <v>0</v>
      </c>
      <c r="I22" s="325">
        <f>IFERROR('法人入力シート（要入力）'!F85,"－")</f>
        <v>0</v>
      </c>
      <c r="J22" s="325">
        <f>IFERROR('法人入力シート（要入力）'!G85,"－")</f>
        <v>0</v>
      </c>
      <c r="K22" s="326">
        <f>IFERROR('法人入力シート（要入力）'!H85,"－")</f>
        <v>0</v>
      </c>
      <c r="L22" s="327">
        <f t="shared" si="2"/>
        <v>0</v>
      </c>
      <c r="M22" s="484" t="str">
        <f t="shared" si="4"/>
        <v>－</v>
      </c>
      <c r="N22" s="1919"/>
      <c r="O22" s="1928"/>
      <c r="P22" s="1901"/>
      <c r="R22" s="1719">
        <v>4</v>
      </c>
      <c r="S22" s="1926">
        <v>1</v>
      </c>
      <c r="T22" s="1717" t="s">
        <v>494</v>
      </c>
      <c r="U22" s="1921"/>
      <c r="V22" s="1922"/>
      <c r="W22" s="72">
        <v>4</v>
      </c>
      <c r="X22" s="613">
        <f>高校法人!$J37</f>
        <v>0.19927817999999997</v>
      </c>
      <c r="Y22" s="614" t="s">
        <v>511</v>
      </c>
      <c r="Z22" s="640">
        <f>高校法人!$L37</f>
        <v>0.28499022000000002</v>
      </c>
      <c r="AA22" s="613">
        <f>高校法人!$J43</f>
        <v>0.65532121999999982</v>
      </c>
      <c r="AB22" s="650" t="s">
        <v>511</v>
      </c>
      <c r="AC22" s="619">
        <f>高校法人!$L43</f>
        <v>0.62484218000000002</v>
      </c>
    </row>
    <row r="23" spans="2:29" ht="24" customHeight="1">
      <c r="B23" s="6"/>
      <c r="C23" s="10"/>
      <c r="D23" s="1953" t="s">
        <v>609</v>
      </c>
      <c r="E23" s="1954"/>
      <c r="F23" s="1955"/>
      <c r="G23" s="325">
        <f>IFERROR('法人入力シート（要入力）'!D95,"－")</f>
        <v>0</v>
      </c>
      <c r="H23" s="325">
        <f>IFERROR('法人入力シート（要入力）'!E95,"－")</f>
        <v>0</v>
      </c>
      <c r="I23" s="325">
        <f>IFERROR('法人入力シート（要入力）'!F95,"－")</f>
        <v>0</v>
      </c>
      <c r="J23" s="325">
        <f>IFERROR('法人入力シート（要入力）'!G95,"－")</f>
        <v>0</v>
      </c>
      <c r="K23" s="326">
        <f>IFERROR('法人入力シート（要入力）'!H95,"－")</f>
        <v>0</v>
      </c>
      <c r="L23" s="327">
        <f t="shared" si="2"/>
        <v>0</v>
      </c>
      <c r="M23" s="484" t="str">
        <f t="shared" si="4"/>
        <v>－</v>
      </c>
      <c r="N23" s="1919"/>
      <c r="O23" s="1928"/>
      <c r="P23" s="1901"/>
      <c r="R23" s="1719"/>
      <c r="S23" s="1927"/>
      <c r="T23" s="1923"/>
      <c r="U23" s="1924"/>
      <c r="V23" s="1925"/>
      <c r="W23" s="73">
        <v>3</v>
      </c>
      <c r="X23" s="616">
        <f>高校法人!$G37</f>
        <v>0.13429551000000001</v>
      </c>
      <c r="Y23" s="617" t="s">
        <v>511</v>
      </c>
      <c r="Z23" s="642">
        <f>高校法人!$I37</f>
        <v>0.19927817</v>
      </c>
      <c r="AA23" s="616">
        <f>高校法人!$G43</f>
        <v>0.69227262999999994</v>
      </c>
      <c r="AB23" s="617" t="s">
        <v>511</v>
      </c>
      <c r="AC23" s="618">
        <f>高校法人!$I43</f>
        <v>0.65532122999999998</v>
      </c>
    </row>
    <row r="24" spans="2:29" ht="24" customHeight="1">
      <c r="B24" s="6"/>
      <c r="C24" s="10"/>
      <c r="D24" s="1953" t="s">
        <v>610</v>
      </c>
      <c r="E24" s="1954"/>
      <c r="F24" s="1955"/>
      <c r="G24" s="325">
        <f>IFERROR('法人入力シート（要入力）'!D96,"－")</f>
        <v>0</v>
      </c>
      <c r="H24" s="325">
        <f>IFERROR('法人入力シート（要入力）'!E96,"－")</f>
        <v>0</v>
      </c>
      <c r="I24" s="325">
        <f>IFERROR('法人入力シート（要入力）'!F96,"－")</f>
        <v>0</v>
      </c>
      <c r="J24" s="325">
        <f>IFERROR('法人入力シート（要入力）'!G96,"－")</f>
        <v>0</v>
      </c>
      <c r="K24" s="326">
        <f>IFERROR('法人入力シート（要入力）'!H96,"－")</f>
        <v>0</v>
      </c>
      <c r="L24" s="327">
        <f t="shared" si="2"/>
        <v>0</v>
      </c>
      <c r="M24" s="484" t="str">
        <f t="shared" si="4"/>
        <v>－</v>
      </c>
      <c r="N24" s="1919"/>
      <c r="O24" s="1928"/>
      <c r="P24" s="1901"/>
      <c r="R24" s="1719">
        <v>2</v>
      </c>
      <c r="S24" s="1949">
        <v>1</v>
      </c>
      <c r="T24" s="1844" t="s">
        <v>495</v>
      </c>
      <c r="U24" s="1907"/>
      <c r="V24" s="1908"/>
      <c r="W24" s="72">
        <v>2</v>
      </c>
      <c r="X24" s="620">
        <f>高校法人!$D37</f>
        <v>7.2386820000000004E-2</v>
      </c>
      <c r="Y24" s="614" t="s">
        <v>511</v>
      </c>
      <c r="Z24" s="644">
        <f>高校法人!$F37</f>
        <v>0.13429550000000001</v>
      </c>
      <c r="AA24" s="620">
        <f>高校法人!$D43</f>
        <v>0.74701535999999991</v>
      </c>
      <c r="AB24" s="650" t="s">
        <v>511</v>
      </c>
      <c r="AC24" s="651">
        <f>高校法人!$F43</f>
        <v>0.69227264000000011</v>
      </c>
    </row>
    <row r="25" spans="2:29" ht="24" customHeight="1">
      <c r="B25" s="6"/>
      <c r="C25" s="12"/>
      <c r="D25" s="1959" t="s">
        <v>603</v>
      </c>
      <c r="E25" s="1960"/>
      <c r="F25" s="1961"/>
      <c r="G25" s="328">
        <f>IFERROR(SUM('法人入力シート（要入力）'!D98:D104),"－")</f>
        <v>0</v>
      </c>
      <c r="H25" s="328">
        <f>IFERROR(SUM('法人入力シート（要入力）'!E98:E104),"－")</f>
        <v>0</v>
      </c>
      <c r="I25" s="328">
        <f>IFERROR(SUM('法人入力シート（要入力）'!F98:F104),"－")</f>
        <v>0</v>
      </c>
      <c r="J25" s="328">
        <f>IFERROR(SUM('法人入力シート（要入力）'!G98:G104),"－")</f>
        <v>0</v>
      </c>
      <c r="K25" s="329">
        <f>IFERROR(SUM('法人入力シート（要入力）'!H98:H104),"－")</f>
        <v>0</v>
      </c>
      <c r="L25" s="330">
        <f t="shared" si="2"/>
        <v>0</v>
      </c>
      <c r="M25" s="469" t="str">
        <f t="shared" si="4"/>
        <v>－</v>
      </c>
      <c r="N25" s="1920"/>
      <c r="O25" s="1928"/>
      <c r="P25" s="1843"/>
      <c r="R25" s="1719"/>
      <c r="S25" s="1950"/>
      <c r="T25" s="1909"/>
      <c r="U25" s="1910"/>
      <c r="V25" s="1911"/>
      <c r="W25" s="73">
        <v>1</v>
      </c>
      <c r="X25" s="622"/>
      <c r="Y25" s="617" t="s">
        <v>511</v>
      </c>
      <c r="Z25" s="642">
        <f>高校法人!$C37</f>
        <v>7.238681000000001E-2</v>
      </c>
      <c r="AA25" s="622"/>
      <c r="AB25" s="617" t="s">
        <v>511</v>
      </c>
      <c r="AC25" s="618">
        <f>高校法人!$C43</f>
        <v>0.74701537000000007</v>
      </c>
    </row>
    <row r="26" spans="2:29" ht="24" customHeight="1">
      <c r="B26" s="88"/>
      <c r="C26" s="89" t="s">
        <v>611</v>
      </c>
      <c r="D26" s="61"/>
      <c r="E26" s="61"/>
      <c r="F26" s="61"/>
      <c r="G26" s="331" t="str">
        <f>IFERROR((ROUND(G27/G28,8)),"－")</f>
        <v>－</v>
      </c>
      <c r="H26" s="331" t="str">
        <f t="shared" ref="H26:K26" si="6">IFERROR((ROUND(H27/H28,8)),"－")</f>
        <v>－</v>
      </c>
      <c r="I26" s="331" t="str">
        <f t="shared" si="6"/>
        <v>－</v>
      </c>
      <c r="J26" s="331" t="str">
        <f t="shared" si="6"/>
        <v>－</v>
      </c>
      <c r="K26" s="332" t="str">
        <f t="shared" si="6"/>
        <v>－</v>
      </c>
      <c r="L26" s="861" t="str">
        <f>IFERROR(ROUND(K26-G26,8)*100,"－")</f>
        <v>－</v>
      </c>
      <c r="M26" s="542"/>
      <c r="N26" s="1912"/>
      <c r="O26" s="1915"/>
      <c r="P26" s="1841" t="str">
        <f ca="1">IFERROR(OFFSET(INDEX(AC16:AC25,MATCH(K26,AC16:AC25,1),1),0,-6),"－")</f>
        <v>－</v>
      </c>
      <c r="R26" s="96" t="s">
        <v>566</v>
      </c>
    </row>
    <row r="27" spans="2:29" ht="24" customHeight="1">
      <c r="B27" s="6"/>
      <c r="C27" s="1962" t="s">
        <v>612</v>
      </c>
      <c r="D27" s="1963"/>
      <c r="E27" s="1963"/>
      <c r="F27" s="1963"/>
      <c r="G27" s="333">
        <f>IFERROR('法人入力シート（要入力）'!D108,"－")</f>
        <v>0</v>
      </c>
      <c r="H27" s="333">
        <f>IFERROR('法人入力シート（要入力）'!E108,"－")</f>
        <v>0</v>
      </c>
      <c r="I27" s="333">
        <f>IFERROR('法人入力シート（要入力）'!F108,"－")</f>
        <v>0</v>
      </c>
      <c r="J27" s="333">
        <f>IFERROR('法人入力シート（要入力）'!G108,"－")</f>
        <v>0</v>
      </c>
      <c r="K27" s="334">
        <f>IFERROR('法人入力シート（要入力）'!H108,"－")</f>
        <v>0</v>
      </c>
      <c r="L27" s="327">
        <f t="shared" si="2"/>
        <v>0</v>
      </c>
      <c r="M27" s="484" t="str">
        <f t="shared" ref="M27:M28" si="7">IF(OR(G27="－",G27=0,K27="－",K27=0),"－",(IF(AND(G27&lt;0,K27&lt;0),(K27-G27)/G27*-1,IF(AND(G27&lt;0,K27&gt;0),(K27-G27)/G27*-1,(K27-G27)/G27))))</f>
        <v>－</v>
      </c>
      <c r="N27" s="1913"/>
      <c r="O27" s="1916"/>
      <c r="P27" s="1901"/>
      <c r="Q27" s="2"/>
      <c r="R27" s="1"/>
    </row>
    <row r="28" spans="2:29" ht="24" customHeight="1">
      <c r="B28" s="8"/>
      <c r="C28" s="1951" t="s">
        <v>628</v>
      </c>
      <c r="D28" s="1952"/>
      <c r="E28" s="1952"/>
      <c r="F28" s="1952"/>
      <c r="G28" s="335">
        <f>IFERROR('法人入力シート（要入力）'!D109,"－")</f>
        <v>0</v>
      </c>
      <c r="H28" s="335">
        <f>IFERROR('法人入力シート（要入力）'!E109,"－")</f>
        <v>0</v>
      </c>
      <c r="I28" s="335">
        <f>IFERROR('法人入力シート（要入力）'!F109,"－")</f>
        <v>0</v>
      </c>
      <c r="J28" s="335">
        <f>IFERROR('法人入力シート（要入力）'!G109,"－")</f>
        <v>0</v>
      </c>
      <c r="K28" s="336">
        <f>IFERROR('法人入力シート（要入力）'!H109,"－")</f>
        <v>0</v>
      </c>
      <c r="L28" s="330">
        <f t="shared" si="2"/>
        <v>0</v>
      </c>
      <c r="M28" s="469" t="str">
        <f t="shared" si="7"/>
        <v>－</v>
      </c>
      <c r="N28" s="1914"/>
      <c r="O28" s="1917"/>
      <c r="P28" s="1843"/>
      <c r="Q28" s="2"/>
      <c r="R28" s="1"/>
    </row>
    <row r="29" spans="2:29" ht="3" customHeight="1">
      <c r="B29" s="7"/>
      <c r="C29" s="90"/>
      <c r="D29" s="90"/>
      <c r="E29" s="90"/>
      <c r="F29" s="90"/>
      <c r="G29" s="7"/>
      <c r="H29" s="7"/>
      <c r="I29" s="7"/>
      <c r="J29" s="7"/>
      <c r="K29" s="7"/>
      <c r="L29" s="7"/>
      <c r="M29" s="7"/>
      <c r="N29" s="91"/>
      <c r="O29" s="91"/>
      <c r="P29" s="91"/>
      <c r="Q29" s="2"/>
      <c r="R29" s="1"/>
    </row>
    <row r="30" spans="2:29" ht="9.75" customHeight="1">
      <c r="B30" s="652" t="s">
        <v>625</v>
      </c>
      <c r="C30" s="527"/>
      <c r="D30" s="527"/>
      <c r="E30" s="527"/>
      <c r="F30" s="527"/>
      <c r="G30" s="7"/>
      <c r="H30" s="7"/>
      <c r="I30" s="7"/>
      <c r="J30" s="7"/>
      <c r="K30" s="7"/>
      <c r="L30" s="7"/>
      <c r="M30" s="7"/>
      <c r="N30" s="91"/>
      <c r="O30" s="91"/>
      <c r="P30" s="91"/>
      <c r="Q30" s="2"/>
      <c r="R30" s="1"/>
    </row>
    <row r="31" spans="2:29" ht="9.75" customHeight="1">
      <c r="B31" s="652" t="s">
        <v>893</v>
      </c>
      <c r="C31" s="527"/>
      <c r="D31" s="527"/>
      <c r="E31" s="527"/>
      <c r="F31" s="527"/>
      <c r="G31" s="7"/>
      <c r="H31" s="7"/>
      <c r="I31" s="7"/>
      <c r="J31" s="7"/>
      <c r="K31" s="7"/>
      <c r="L31" s="7"/>
      <c r="M31" s="7"/>
      <c r="N31" s="91"/>
      <c r="O31" s="91"/>
      <c r="P31" s="91"/>
      <c r="Q31" s="2"/>
      <c r="R31" s="1"/>
    </row>
    <row r="32" spans="2:29" ht="24.9" customHeight="1">
      <c r="B32" s="1906" t="s">
        <v>1161</v>
      </c>
      <c r="C32" s="1906"/>
      <c r="D32" s="1906"/>
      <c r="E32" s="1906"/>
      <c r="F32" s="1906"/>
      <c r="G32" s="1906"/>
      <c r="H32" s="1906"/>
      <c r="I32" s="1906"/>
      <c r="J32" s="1906"/>
      <c r="K32" s="1906"/>
      <c r="L32" s="1906"/>
      <c r="M32" s="1906"/>
      <c r="N32" s="1906"/>
      <c r="O32" s="1906"/>
      <c r="P32" s="1906"/>
      <c r="Q32" s="1906"/>
      <c r="R32" s="1906"/>
      <c r="S32" s="1906"/>
      <c r="T32" s="1906"/>
      <c r="U32" s="1906"/>
      <c r="V32" s="1906"/>
      <c r="W32" s="1906"/>
      <c r="X32" s="1906"/>
      <c r="Y32" s="1906"/>
      <c r="Z32" s="1906"/>
      <c r="AA32" s="1906"/>
      <c r="AB32" s="1906"/>
      <c r="AC32" s="1906"/>
    </row>
    <row r="33" spans="2:29" ht="24" customHeight="1">
      <c r="B33" s="1906"/>
      <c r="C33" s="1906"/>
      <c r="D33" s="1906"/>
      <c r="E33" s="1906"/>
      <c r="F33" s="1906"/>
      <c r="G33" s="1906"/>
      <c r="H33" s="1906"/>
      <c r="I33" s="1906"/>
      <c r="J33" s="1906"/>
      <c r="K33" s="1906"/>
      <c r="L33" s="1906"/>
      <c r="M33" s="1906"/>
      <c r="N33" s="1906"/>
      <c r="O33" s="1906"/>
      <c r="P33" s="1906"/>
      <c r="Q33" s="1906"/>
      <c r="R33" s="1906"/>
      <c r="S33" s="1906"/>
      <c r="T33" s="1906"/>
      <c r="U33" s="1906"/>
      <c r="V33" s="1906"/>
      <c r="W33" s="1906"/>
      <c r="X33" s="1906"/>
      <c r="Y33" s="1906"/>
      <c r="Z33" s="1906"/>
      <c r="AA33" s="1906"/>
      <c r="AB33" s="1906"/>
      <c r="AC33" s="1906"/>
    </row>
  </sheetData>
  <mergeCells count="60">
    <mergeCell ref="A1:C1"/>
    <mergeCell ref="D1:H1"/>
    <mergeCell ref="B13:F14"/>
    <mergeCell ref="B15:F15"/>
    <mergeCell ref="D17:F17"/>
    <mergeCell ref="C10:E10"/>
    <mergeCell ref="C8:F8"/>
    <mergeCell ref="C9:F9"/>
    <mergeCell ref="C16:F16"/>
    <mergeCell ref="G13:G14"/>
    <mergeCell ref="H6:AC11"/>
    <mergeCell ref="J13:J14"/>
    <mergeCell ref="I13:I14"/>
    <mergeCell ref="P13:P14"/>
    <mergeCell ref="K13:K14"/>
    <mergeCell ref="M13:M14"/>
    <mergeCell ref="C28:F28"/>
    <mergeCell ref="D20:F20"/>
    <mergeCell ref="C21:F21"/>
    <mergeCell ref="H13:H14"/>
    <mergeCell ref="D22:F22"/>
    <mergeCell ref="D19:F19"/>
    <mergeCell ref="D18:F18"/>
    <mergeCell ref="D25:F25"/>
    <mergeCell ref="C27:F27"/>
    <mergeCell ref="D24:F24"/>
    <mergeCell ref="D23:F23"/>
    <mergeCell ref="N13:N14"/>
    <mergeCell ref="R16:R17"/>
    <mergeCell ref="L13:L14"/>
    <mergeCell ref="P15:P25"/>
    <mergeCell ref="S24:S25"/>
    <mergeCell ref="R22:R23"/>
    <mergeCell ref="R13:R15"/>
    <mergeCell ref="R24:R25"/>
    <mergeCell ref="R20:R21"/>
    <mergeCell ref="T1:AC1"/>
    <mergeCell ref="T20:V21"/>
    <mergeCell ref="T13:V15"/>
    <mergeCell ref="W13:W15"/>
    <mergeCell ref="X13:AC14"/>
    <mergeCell ref="X15:Z15"/>
    <mergeCell ref="AA15:AC15"/>
    <mergeCell ref="T16:V17"/>
    <mergeCell ref="B32:AC33"/>
    <mergeCell ref="T24:V25"/>
    <mergeCell ref="N26:N28"/>
    <mergeCell ref="O26:O28"/>
    <mergeCell ref="P26:P28"/>
    <mergeCell ref="N15:N25"/>
    <mergeCell ref="T18:V19"/>
    <mergeCell ref="T22:V23"/>
    <mergeCell ref="S22:S23"/>
    <mergeCell ref="O15:O25"/>
    <mergeCell ref="S13:S15"/>
    <mergeCell ref="S18:S19"/>
    <mergeCell ref="S16:S17"/>
    <mergeCell ref="O13:O14"/>
    <mergeCell ref="S20:S21"/>
    <mergeCell ref="R18:R19"/>
  </mergeCells>
  <phoneticPr fontId="1"/>
  <conditionalFormatting sqref="S16:S17">
    <cfRule type="expression" dxfId="420" priority="42">
      <formula>$N$15=10</formula>
    </cfRule>
  </conditionalFormatting>
  <conditionalFormatting sqref="S18:S19">
    <cfRule type="expression" dxfId="419" priority="41">
      <formula>$N$15=8</formula>
    </cfRule>
  </conditionalFormatting>
  <conditionalFormatting sqref="S22:S23">
    <cfRule type="expression" dxfId="418" priority="40">
      <formula>$N$15=4</formula>
    </cfRule>
  </conditionalFormatting>
  <conditionalFormatting sqref="S24:S25">
    <cfRule type="expression" dxfId="417" priority="39">
      <formula>$N$15=2</formula>
    </cfRule>
  </conditionalFormatting>
  <conditionalFormatting sqref="T16:V17">
    <cfRule type="expression" dxfId="416" priority="38">
      <formula>$O$15=10</formula>
    </cfRule>
  </conditionalFormatting>
  <conditionalFormatting sqref="T18:V19">
    <cfRule type="expression" dxfId="415" priority="37">
      <formula>$O$15=8</formula>
    </cfRule>
  </conditionalFormatting>
  <conditionalFormatting sqref="T20:V21">
    <cfRule type="expression" dxfId="414" priority="36">
      <formula>$O$15=6</formula>
    </cfRule>
  </conditionalFormatting>
  <conditionalFormatting sqref="T22:V23">
    <cfRule type="expression" dxfId="413" priority="35">
      <formula>$O$15=4</formula>
    </cfRule>
  </conditionalFormatting>
  <conditionalFormatting sqref="T24:V25">
    <cfRule type="expression" dxfId="412" priority="34">
      <formula>$O$15=2</formula>
    </cfRule>
  </conditionalFormatting>
  <conditionalFormatting sqref="X16:Z16">
    <cfRule type="expression" dxfId="411" priority="33">
      <formula>$P$15=10</formula>
    </cfRule>
  </conditionalFormatting>
  <conditionalFormatting sqref="X17:Z17">
    <cfRule type="expression" dxfId="410" priority="32">
      <formula>$P$15=9</formula>
    </cfRule>
  </conditionalFormatting>
  <conditionalFormatting sqref="X18:Z18">
    <cfRule type="expression" dxfId="409" priority="31">
      <formula>$P$15=8</formula>
    </cfRule>
  </conditionalFormatting>
  <conditionalFormatting sqref="X19:Z19">
    <cfRule type="expression" dxfId="408" priority="30">
      <formula>$P$15=7</formula>
    </cfRule>
  </conditionalFormatting>
  <conditionalFormatting sqref="X20:Z20">
    <cfRule type="expression" dxfId="407" priority="29">
      <formula>$P$15=6</formula>
    </cfRule>
  </conditionalFormatting>
  <conditionalFormatting sqref="X21:Z21">
    <cfRule type="expression" dxfId="406" priority="28">
      <formula>$P$15=5</formula>
    </cfRule>
  </conditionalFormatting>
  <conditionalFormatting sqref="X22:Z22">
    <cfRule type="expression" dxfId="405" priority="27">
      <formula>$P$15=4</formula>
    </cfRule>
  </conditionalFormatting>
  <conditionalFormatting sqref="X23:Z23">
    <cfRule type="expression" dxfId="404" priority="26">
      <formula>$P$15=3</formula>
    </cfRule>
  </conditionalFormatting>
  <conditionalFormatting sqref="X24:Z24">
    <cfRule type="expression" dxfId="403" priority="25">
      <formula>$P$15=2</formula>
    </cfRule>
  </conditionalFormatting>
  <conditionalFormatting sqref="X25:Z25">
    <cfRule type="expression" dxfId="402" priority="24">
      <formula>$P$15=1</formula>
    </cfRule>
  </conditionalFormatting>
  <conditionalFormatting sqref="Z16">
    <cfRule type="expression" dxfId="401" priority="23">
      <formula>$P$15=10</formula>
    </cfRule>
  </conditionalFormatting>
  <conditionalFormatting sqref="AA16:AC16">
    <cfRule type="expression" dxfId="400" priority="11">
      <formula>$P$26=10</formula>
    </cfRule>
  </conditionalFormatting>
  <conditionalFormatting sqref="AA17:AC17">
    <cfRule type="expression" dxfId="399" priority="10">
      <formula>$P$26=9</formula>
    </cfRule>
  </conditionalFormatting>
  <conditionalFormatting sqref="AA18:AC18">
    <cfRule type="expression" dxfId="398" priority="9">
      <formula>$P$26=8</formula>
    </cfRule>
  </conditionalFormatting>
  <conditionalFormatting sqref="AA19:AC19">
    <cfRule type="expression" dxfId="397" priority="8">
      <formula>$P$26=7</formula>
    </cfRule>
  </conditionalFormatting>
  <conditionalFormatting sqref="AA20:AC20">
    <cfRule type="expression" dxfId="396" priority="7">
      <formula>$P$26=6</formula>
    </cfRule>
  </conditionalFormatting>
  <conditionalFormatting sqref="AA21:AC21">
    <cfRule type="expression" dxfId="395" priority="6">
      <formula>$P$26=5</formula>
    </cfRule>
  </conditionalFormatting>
  <conditionalFormatting sqref="AA22:AC22">
    <cfRule type="expression" dxfId="394" priority="5">
      <formula>$P$26=4</formula>
    </cfRule>
  </conditionalFormatting>
  <conditionalFormatting sqref="AA23:AC23">
    <cfRule type="expression" dxfId="393" priority="4">
      <formula>$P$26=3</formula>
    </cfRule>
  </conditionalFormatting>
  <conditionalFormatting sqref="AA24:AC24">
    <cfRule type="expression" dxfId="392" priority="3">
      <formula>$P$26=2</formula>
    </cfRule>
  </conditionalFormatting>
  <conditionalFormatting sqref="AA25:AC25">
    <cfRule type="expression" dxfId="391" priority="2">
      <formula>$P$26=1</formula>
    </cfRule>
  </conditionalFormatting>
  <conditionalFormatting sqref="AC16">
    <cfRule type="expression" dxfId="390" priority="1">
      <formula>$P$26=10</formula>
    </cfRule>
  </conditionalFormatting>
  <hyperlinks>
    <hyperlink ref="T1:AC1" location="'総括表(法人全体)'!A1" display="総括表（法人全体）へ戻る"/>
  </hyperlinks>
  <pageMargins left="0.39370078740157483" right="0.39370078740157483" top="0.39370078740157483" bottom="0.39370078740157483" header="0" footer="0.19685039370078741"/>
  <pageSetup paperSize="9" scale="72" fitToHeight="0" orientation="landscape" r:id="rId1"/>
  <headerFooter scaleWithDoc="0">
    <oddFooter>&amp;P / &amp;N ページ</oddFooter>
  </headerFooter>
  <ignoredErrors>
    <ignoredError sqref="L26"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CCECFF"/>
  </sheetPr>
  <dimension ref="A1:AA29"/>
  <sheetViews>
    <sheetView showGridLines="0" zoomScaleNormal="100" workbookViewId="0">
      <selection sqref="A1:C1"/>
    </sheetView>
  </sheetViews>
  <sheetFormatPr defaultColWidth="10.6640625" defaultRowHeight="24" customHeight="1"/>
  <cols>
    <col min="1" max="2" width="4.6640625" style="1" customWidth="1"/>
    <col min="3" max="5" width="10.6640625" style="1"/>
    <col min="6" max="6" width="10.6640625" style="1" customWidth="1"/>
    <col min="7"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6640625" style="1" customWidth="1"/>
    <col min="20" max="20" width="2.44140625" style="2" customWidth="1"/>
    <col min="21" max="21" width="5.6640625" style="1" customWidth="1"/>
    <col min="22" max="23" width="3.77734375" style="1" customWidth="1"/>
    <col min="24" max="24" width="2.33203125" style="1" customWidth="1"/>
    <col min="25" max="25" width="3.77734375" style="1" customWidth="1"/>
    <col min="26" max="16384" width="10.6640625" style="1"/>
  </cols>
  <sheetData>
    <row r="1" spans="1:27" ht="24" customHeight="1" thickBot="1">
      <c r="A1" s="1747" t="s">
        <v>0</v>
      </c>
      <c r="B1" s="1748"/>
      <c r="C1" s="1749"/>
      <c r="D1" s="1792" t="str">
        <f>IF('法人入力シート（要入力）'!E4="","",'法人入力シート（要入力）'!E4)</f>
        <v/>
      </c>
      <c r="E1" s="1793"/>
      <c r="F1" s="1793"/>
      <c r="G1" s="1793"/>
      <c r="H1" s="1794"/>
      <c r="I1" s="65"/>
      <c r="J1" s="65"/>
      <c r="K1" s="65"/>
      <c r="L1" s="65"/>
      <c r="M1" s="65"/>
      <c r="N1" s="65"/>
      <c r="O1" s="65"/>
      <c r="P1" s="65"/>
      <c r="Q1" s="74"/>
      <c r="R1" s="1778" t="s">
        <v>490</v>
      </c>
      <c r="S1" s="1779"/>
      <c r="T1" s="1779"/>
      <c r="U1" s="1779"/>
      <c r="V1" s="1779"/>
      <c r="W1" s="1779"/>
      <c r="X1" s="1779"/>
      <c r="Y1" s="1779"/>
    </row>
    <row r="2" spans="1:27" ht="24" customHeight="1">
      <c r="A2" s="65"/>
      <c r="B2" s="65"/>
      <c r="C2" s="65"/>
      <c r="D2" s="65"/>
      <c r="E2" s="65"/>
      <c r="F2" s="65"/>
      <c r="G2" s="65"/>
      <c r="H2" s="65"/>
      <c r="I2" s="65"/>
      <c r="J2" s="65"/>
      <c r="K2" s="65"/>
      <c r="L2" s="65"/>
      <c r="M2" s="65"/>
      <c r="N2" s="65"/>
      <c r="O2" s="65"/>
      <c r="P2" s="65"/>
      <c r="Q2" s="74"/>
      <c r="R2" s="65"/>
      <c r="S2" s="65"/>
      <c r="T2" s="74"/>
      <c r="U2" s="65"/>
      <c r="V2" s="65"/>
      <c r="W2" s="65"/>
      <c r="X2" s="65"/>
      <c r="Y2" s="65"/>
    </row>
    <row r="3" spans="1:27" ht="24" customHeight="1">
      <c r="A3" s="64" t="s">
        <v>1</v>
      </c>
      <c r="B3" s="65"/>
      <c r="C3" s="65"/>
      <c r="D3" s="65"/>
      <c r="E3" s="65"/>
      <c r="F3" s="65"/>
      <c r="G3" s="65"/>
      <c r="H3" s="65"/>
      <c r="I3" s="65"/>
      <c r="J3" s="65"/>
      <c r="K3" s="65"/>
      <c r="L3" s="65"/>
      <c r="M3" s="65"/>
      <c r="N3" s="65"/>
      <c r="O3" s="65"/>
      <c r="P3" s="65"/>
      <c r="Q3" s="74"/>
      <c r="R3" s="65"/>
      <c r="S3" s="65"/>
      <c r="T3" s="74"/>
      <c r="U3" s="65"/>
      <c r="V3" s="65"/>
      <c r="W3" s="65"/>
      <c r="X3" s="65"/>
      <c r="Y3" s="65"/>
    </row>
    <row r="4" spans="1:27" ht="24" customHeight="1">
      <c r="A4" s="64" t="s">
        <v>18</v>
      </c>
      <c r="B4" s="65"/>
      <c r="C4" s="65"/>
      <c r="D4" s="65"/>
      <c r="E4" s="65"/>
      <c r="F4" s="65"/>
      <c r="G4" s="65"/>
      <c r="H4" s="65"/>
      <c r="I4" s="65"/>
      <c r="J4" s="65"/>
      <c r="K4" s="65"/>
      <c r="L4" s="65"/>
      <c r="M4" s="65"/>
      <c r="N4" s="65"/>
      <c r="O4" s="65"/>
      <c r="P4" s="65"/>
      <c r="Q4" s="74"/>
      <c r="R4" s="65"/>
      <c r="S4" s="65"/>
      <c r="T4" s="74"/>
      <c r="U4" s="65"/>
      <c r="V4" s="65"/>
      <c r="W4" s="65"/>
      <c r="X4" s="65"/>
      <c r="Y4" s="65"/>
    </row>
    <row r="5" spans="1:27" ht="24" customHeight="1">
      <c r="A5" s="65"/>
      <c r="B5" s="65"/>
      <c r="C5" s="65"/>
      <c r="D5" s="65"/>
      <c r="E5" s="65"/>
      <c r="F5" s="65"/>
      <c r="G5" s="65"/>
      <c r="I5" s="65" t="s">
        <v>3</v>
      </c>
      <c r="J5" s="65"/>
      <c r="K5" s="65"/>
      <c r="L5" s="65"/>
      <c r="M5" s="65"/>
      <c r="N5" s="65"/>
      <c r="O5" s="65"/>
      <c r="P5" s="65"/>
      <c r="Q5" s="65"/>
      <c r="R5" s="74"/>
      <c r="S5" s="65"/>
      <c r="T5" s="65"/>
      <c r="U5" s="74"/>
      <c r="V5" s="65"/>
      <c r="W5" s="65"/>
      <c r="X5" s="65"/>
      <c r="Y5" s="65"/>
    </row>
    <row r="6" spans="1:27" ht="24" customHeight="1">
      <c r="A6" s="65"/>
      <c r="B6" s="81" t="s">
        <v>35</v>
      </c>
      <c r="C6" s="65"/>
      <c r="D6" s="65"/>
      <c r="E6" s="65"/>
      <c r="F6" s="65"/>
      <c r="G6" s="65"/>
      <c r="I6" s="1762" t="s">
        <v>1157</v>
      </c>
      <c r="J6" s="1762"/>
      <c r="K6" s="1762"/>
      <c r="L6" s="1762"/>
      <c r="M6" s="1762"/>
      <c r="N6" s="1762"/>
      <c r="O6" s="1762"/>
      <c r="P6" s="1762"/>
      <c r="Q6" s="1762"/>
      <c r="R6" s="1762"/>
      <c r="S6" s="1762"/>
      <c r="T6" s="1762"/>
      <c r="U6" s="1762"/>
      <c r="V6" s="1762"/>
      <c r="W6" s="1762"/>
      <c r="X6" s="1762"/>
      <c r="Y6" s="1762"/>
    </row>
    <row r="7" spans="1:27" ht="24" customHeight="1">
      <c r="A7" s="65"/>
      <c r="B7" s="66"/>
      <c r="C7" s="880" t="s">
        <v>912</v>
      </c>
      <c r="D7" s="65"/>
      <c r="E7" s="65"/>
      <c r="F7" s="65"/>
      <c r="G7" s="65"/>
      <c r="H7" s="82"/>
      <c r="I7" s="1762"/>
      <c r="J7" s="1762"/>
      <c r="K7" s="1762"/>
      <c r="L7" s="1762"/>
      <c r="M7" s="1762"/>
      <c r="N7" s="1762"/>
      <c r="O7" s="1762"/>
      <c r="P7" s="1762"/>
      <c r="Q7" s="1762"/>
      <c r="R7" s="1762"/>
      <c r="S7" s="1762"/>
      <c r="T7" s="1762"/>
      <c r="U7" s="1762"/>
      <c r="V7" s="1762"/>
      <c r="W7" s="1762"/>
      <c r="X7" s="1762"/>
      <c r="Y7" s="1762"/>
    </row>
    <row r="8" spans="1:27" ht="24" customHeight="1">
      <c r="A8" s="65"/>
      <c r="B8" s="65"/>
      <c r="C8" s="66" t="s">
        <v>17</v>
      </c>
      <c r="D8" s="65"/>
      <c r="E8" s="65"/>
      <c r="F8" s="66"/>
      <c r="G8" s="66"/>
      <c r="H8" s="82"/>
      <c r="I8" s="1762"/>
      <c r="J8" s="1762"/>
      <c r="K8" s="1762"/>
      <c r="L8" s="1762"/>
      <c r="M8" s="1762"/>
      <c r="N8" s="1762"/>
      <c r="O8" s="1762"/>
      <c r="P8" s="1762"/>
      <c r="Q8" s="1762"/>
      <c r="R8" s="1762"/>
      <c r="S8" s="1762"/>
      <c r="T8" s="1762"/>
      <c r="U8" s="1762"/>
      <c r="V8" s="1762"/>
      <c r="W8" s="1762"/>
      <c r="X8" s="1762"/>
      <c r="Y8" s="1762"/>
    </row>
    <row r="9" spans="1:27" ht="24" customHeight="1">
      <c r="A9" s="65"/>
      <c r="B9" s="66"/>
      <c r="C9" s="1751" t="s">
        <v>36</v>
      </c>
      <c r="D9" s="1751"/>
      <c r="E9" s="1751"/>
      <c r="F9" s="66"/>
      <c r="G9" s="66"/>
      <c r="H9" s="82"/>
      <c r="I9" s="1762"/>
      <c r="J9" s="1762"/>
      <c r="K9" s="1762"/>
      <c r="L9" s="1762"/>
      <c r="M9" s="1762"/>
      <c r="N9" s="1762"/>
      <c r="O9" s="1762"/>
      <c r="P9" s="1762"/>
      <c r="Q9" s="1762"/>
      <c r="R9" s="1762"/>
      <c r="S9" s="1762"/>
      <c r="T9" s="1762"/>
      <c r="U9" s="1762"/>
      <c r="V9" s="1762"/>
      <c r="W9" s="1762"/>
      <c r="X9" s="1762"/>
      <c r="Y9" s="1762"/>
    </row>
    <row r="10" spans="1:27" ht="24" customHeight="1">
      <c r="A10" s="65"/>
      <c r="B10" s="66"/>
      <c r="C10" s="1752" t="s">
        <v>32</v>
      </c>
      <c r="D10" s="1752"/>
      <c r="E10" s="1752"/>
      <c r="F10" s="66"/>
      <c r="G10" s="66"/>
      <c r="H10" s="82"/>
      <c r="I10" s="1762"/>
      <c r="J10" s="1762"/>
      <c r="K10" s="1762"/>
      <c r="L10" s="1762"/>
      <c r="M10" s="1762"/>
      <c r="N10" s="1762"/>
      <c r="O10" s="1762"/>
      <c r="P10" s="1762"/>
      <c r="Q10" s="1762"/>
      <c r="R10" s="1762"/>
      <c r="S10" s="1762"/>
      <c r="T10" s="1762"/>
      <c r="U10" s="1762"/>
      <c r="V10" s="1762"/>
      <c r="W10" s="1762"/>
      <c r="X10" s="1762"/>
      <c r="Y10" s="1762"/>
    </row>
    <row r="11" spans="1:27" ht="24" customHeight="1">
      <c r="O11" s="38"/>
      <c r="Q11" s="79"/>
      <c r="R11" s="79"/>
      <c r="S11" s="79"/>
      <c r="T11" s="79"/>
      <c r="U11" s="79"/>
      <c r="V11" s="79"/>
      <c r="W11" s="79"/>
      <c r="X11" s="79"/>
      <c r="Y11" s="79"/>
    </row>
    <row r="12" spans="1:27" ht="24" customHeight="1">
      <c r="B12" s="1" t="s">
        <v>1169</v>
      </c>
      <c r="O12" s="38" t="s">
        <v>41</v>
      </c>
      <c r="P12" s="3"/>
      <c r="Q12" s="4" t="s">
        <v>61</v>
      </c>
      <c r="AA12" s="54"/>
    </row>
    <row r="13" spans="1:27" ht="24" customHeight="1">
      <c r="B13" s="1732" t="s">
        <v>16</v>
      </c>
      <c r="C13" s="1733"/>
      <c r="D13" s="1733"/>
      <c r="E13" s="1734"/>
      <c r="F13" s="1978">
        <f>'法人入力シート（要入力）'!$D$11</f>
        <v>2020</v>
      </c>
      <c r="G13" s="1801">
        <f>'法人入力シート（要入力）'!$E$11</f>
        <v>2021</v>
      </c>
      <c r="H13" s="1783">
        <f>'法人入力シート（要入力）'!$F$11</f>
        <v>2022</v>
      </c>
      <c r="I13" s="1976">
        <f>'法人入力シート（要入力）'!$G$11</f>
        <v>2023</v>
      </c>
      <c r="J13" s="1798">
        <f>'法人入力シート（要入力）'!$H$11</f>
        <v>2024</v>
      </c>
      <c r="K13" s="1772" t="str">
        <f>"増減
"&amp;$J$13&amp;"-"&amp;$F$13</f>
        <v>増減
2024-2020</v>
      </c>
      <c r="L13" s="1871" t="str">
        <f>"対"&amp;$F$13&amp;"
年度
伸び率"</f>
        <v>対2020
年度
伸び率</v>
      </c>
      <c r="M13" s="1755" t="s">
        <v>14</v>
      </c>
      <c r="N13" s="1769" t="s">
        <v>13</v>
      </c>
      <c r="O13" s="1769" t="s">
        <v>15</v>
      </c>
      <c r="P13" s="3"/>
      <c r="Q13" s="1766" t="s">
        <v>49</v>
      </c>
      <c r="R13" s="1769" t="s">
        <v>10</v>
      </c>
      <c r="S13" s="1753" t="s">
        <v>124</v>
      </c>
      <c r="T13" s="1754"/>
      <c r="U13" s="1755"/>
      <c r="V13" s="1775" t="s">
        <v>49</v>
      </c>
      <c r="W13" s="1786" t="s">
        <v>50</v>
      </c>
      <c r="X13" s="1786"/>
      <c r="Y13" s="1787"/>
      <c r="AA13" s="54"/>
    </row>
    <row r="14" spans="1:27" ht="24" customHeight="1">
      <c r="B14" s="1735"/>
      <c r="C14" s="1736"/>
      <c r="D14" s="1736"/>
      <c r="E14" s="1737"/>
      <c r="F14" s="1784"/>
      <c r="G14" s="1802"/>
      <c r="H14" s="1784"/>
      <c r="I14" s="1784"/>
      <c r="J14" s="1799"/>
      <c r="K14" s="1773"/>
      <c r="L14" s="1872"/>
      <c r="M14" s="1758"/>
      <c r="N14" s="1770"/>
      <c r="O14" s="1770"/>
      <c r="Q14" s="1767"/>
      <c r="R14" s="1764"/>
      <c r="S14" s="1756"/>
      <c r="T14" s="1757"/>
      <c r="U14" s="1758"/>
      <c r="V14" s="1776"/>
      <c r="W14" s="1788"/>
      <c r="X14" s="1788"/>
      <c r="Y14" s="1789"/>
      <c r="AA14" s="54"/>
    </row>
    <row r="15" spans="1:27" ht="24" customHeight="1">
      <c r="B15" s="1738"/>
      <c r="C15" s="1739"/>
      <c r="D15" s="1739"/>
      <c r="E15" s="1740"/>
      <c r="F15" s="1979"/>
      <c r="G15" s="1803"/>
      <c r="H15" s="1785"/>
      <c r="I15" s="1785"/>
      <c r="J15" s="1800"/>
      <c r="K15" s="1774"/>
      <c r="L15" s="1782"/>
      <c r="M15" s="1761"/>
      <c r="N15" s="1771"/>
      <c r="O15" s="1771"/>
      <c r="Q15" s="1768"/>
      <c r="R15" s="1765"/>
      <c r="S15" s="1759"/>
      <c r="T15" s="1760"/>
      <c r="U15" s="1761"/>
      <c r="V15" s="1777"/>
      <c r="W15" s="1790"/>
      <c r="X15" s="1790"/>
      <c r="Y15" s="1791"/>
      <c r="AA15" s="31"/>
    </row>
    <row r="16" spans="1:27" ht="24" customHeight="1">
      <c r="B16" s="1988" t="s">
        <v>621</v>
      </c>
      <c r="C16" s="1989"/>
      <c r="D16" s="1989"/>
      <c r="E16" s="1990"/>
      <c r="F16" s="1983" t="str">
        <f>IFERROR((IF(AND(F22&gt;0,F24&lt;0),ABS(ROUND(F22/F24,8)),"－")),"－")</f>
        <v>－</v>
      </c>
      <c r="G16" s="1983" t="str">
        <f>IFERROR((IF(AND(G22&gt;0,G24&lt;0),ABS(ROUND(G22/G24,8)),"－")),"－")</f>
        <v>－</v>
      </c>
      <c r="H16" s="1983" t="str">
        <f>IFERROR((IF(AND(H22&gt;0,H24&lt;0),ABS(ROUND(H22/H24,8)),"－")),"－")</f>
        <v>－</v>
      </c>
      <c r="I16" s="1983" t="str">
        <f>IFERROR((IF(AND(I22&gt;0,I24&lt;0),ABS(ROUND(I22/I24,8)),"－")),"－")</f>
        <v>－</v>
      </c>
      <c r="J16" s="1983" t="str">
        <f>IFERROR((IF(AND(J22&gt;0,J24&lt;0),ABS(ROUND(J22/J24,8)),"－")),"－")</f>
        <v>－</v>
      </c>
      <c r="K16" s="1972" t="str">
        <f>IFERROR((J16-F16),"－")</f>
        <v>－</v>
      </c>
      <c r="L16" s="1974" t="str">
        <f>IF(OR(F16="－",F16=0,J16="－",J16=0),"－",(IF(AND(F16&lt;0,J16&lt;0),ROUND((J16-F16)/F16,8)*-1,IF(AND(F16&lt;0,J16&gt;0),ROUND((J16-F16)/F16,8)*-1,ROUND((J16-F16)/F16,8)))))</f>
        <v>－</v>
      </c>
      <c r="M16" s="1996" t="str">
        <f>IF((J16&lt;&gt;"－"),IF(AND(I16&lt;&gt;"－",I16&gt;=絶対評価シート!$G$47,J16&gt;=絶対評価シート!$G$47),10,IF(J16&gt;=絶対評価シート!$G$47,8,IF(AND(I16&lt;&gt;"－",I16&lt;絶対評価シート!$G$47,J16&lt;絶対評価シート!$G$47),2,IF(J16&lt;絶対評価シート!$G$47,4,)))),"－")</f>
        <v>－</v>
      </c>
      <c r="N16" s="1834" t="str" cm="1">
        <f t="array" ref="N16">IFERROR(_xlfn.IFS($L$16="－","－",$L$16&gt;=趨勢評価!F19,10,$L$16&gt;=趨勢評価!F18,8,$L$16&gt;趨勢評価!F17,6,$L$16&gt;趨勢評価!F16,4,$L$16&lt;=趨勢評価!F16,2),"－")</f>
        <v>－</v>
      </c>
      <c r="O16" s="1915"/>
      <c r="Q16" s="1720">
        <v>10</v>
      </c>
      <c r="R16" s="1863" t="s">
        <v>678</v>
      </c>
      <c r="S16" s="1717" t="s">
        <v>496</v>
      </c>
      <c r="T16" s="1821"/>
      <c r="U16" s="1822"/>
      <c r="V16" s="72">
        <v>10</v>
      </c>
      <c r="W16" s="32"/>
      <c r="X16" s="33" t="s">
        <v>12</v>
      </c>
      <c r="Y16" s="34"/>
      <c r="AA16" s="31"/>
    </row>
    <row r="17" spans="2:27" ht="24" customHeight="1">
      <c r="B17" s="1991"/>
      <c r="C17" s="1992"/>
      <c r="D17" s="1992"/>
      <c r="E17" s="1993"/>
      <c r="F17" s="1984"/>
      <c r="G17" s="1984"/>
      <c r="H17" s="1984"/>
      <c r="I17" s="1984"/>
      <c r="J17" s="1984"/>
      <c r="K17" s="1973"/>
      <c r="L17" s="1975"/>
      <c r="M17" s="1997"/>
      <c r="N17" s="1835"/>
      <c r="O17" s="1916"/>
      <c r="Q17" s="1720"/>
      <c r="R17" s="1863"/>
      <c r="S17" s="1718"/>
      <c r="T17" s="1823"/>
      <c r="U17" s="1824"/>
      <c r="V17" s="73">
        <v>9</v>
      </c>
      <c r="W17" s="35"/>
      <c r="X17" s="36" t="s">
        <v>12</v>
      </c>
      <c r="Y17" s="37"/>
      <c r="AA17" s="31"/>
    </row>
    <row r="18" spans="2:27" ht="24" customHeight="1">
      <c r="B18" s="55"/>
      <c r="C18" s="1721" t="s">
        <v>613</v>
      </c>
      <c r="D18" s="1722"/>
      <c r="E18" s="1723"/>
      <c r="F18" s="1814">
        <f>IFERROR('法人入力シート（要入力）'!D105,"－")</f>
        <v>0</v>
      </c>
      <c r="G18" s="1814">
        <f>IFERROR('法人入力シート（要入力）'!E105,"－")</f>
        <v>0</v>
      </c>
      <c r="H18" s="1814">
        <f>IFERROR('法人入力シート（要入力）'!F105,"－")</f>
        <v>0</v>
      </c>
      <c r="I18" s="1814">
        <f>IFERROR('法人入力シート（要入力）'!G105,"－")</f>
        <v>0</v>
      </c>
      <c r="J18" s="1980">
        <f>IFERROR('法人入力シート（要入力）'!H105,"－")</f>
        <v>0</v>
      </c>
      <c r="K18" s="1837">
        <f>IFERROR(J18-F18,"－")</f>
        <v>0</v>
      </c>
      <c r="L18" s="1804" t="str">
        <f>IF(OR(F18="－",F18=0,J18="－",J18=0),"－",(IF(AND(F18&lt;0,J18&lt;0),(J18-F18)/F18*-1,IF(AND(F18&lt;0,J18&gt;0),(J18-F18)/F18*-1,(J18-F18)/F18))))</f>
        <v>－</v>
      </c>
      <c r="M18" s="1997"/>
      <c r="N18" s="1835"/>
      <c r="O18" s="1916"/>
      <c r="Q18" s="1719">
        <v>8</v>
      </c>
      <c r="R18" s="1863" t="s">
        <v>679</v>
      </c>
      <c r="S18" s="1717" t="s">
        <v>500</v>
      </c>
      <c r="T18" s="1821"/>
      <c r="U18" s="1822"/>
      <c r="V18" s="72">
        <v>8</v>
      </c>
      <c r="W18" s="32"/>
      <c r="X18" s="33" t="s">
        <v>12</v>
      </c>
      <c r="Y18" s="34"/>
      <c r="AA18" s="31"/>
    </row>
    <row r="19" spans="2:27" ht="24" customHeight="1">
      <c r="B19" s="55"/>
      <c r="C19" s="1724"/>
      <c r="D19" s="1725"/>
      <c r="E19" s="1726"/>
      <c r="F19" s="1815"/>
      <c r="G19" s="1815"/>
      <c r="H19" s="1815"/>
      <c r="I19" s="1815"/>
      <c r="J19" s="1981"/>
      <c r="K19" s="1977"/>
      <c r="L19" s="1840"/>
      <c r="M19" s="1997"/>
      <c r="N19" s="1835"/>
      <c r="O19" s="1916"/>
      <c r="Q19" s="1719"/>
      <c r="R19" s="1863"/>
      <c r="S19" s="1718"/>
      <c r="T19" s="1823"/>
      <c r="U19" s="1824"/>
      <c r="V19" s="73">
        <v>7</v>
      </c>
      <c r="W19" s="35"/>
      <c r="X19" s="36" t="s">
        <v>12</v>
      </c>
      <c r="Y19" s="37"/>
      <c r="AA19" s="31"/>
    </row>
    <row r="20" spans="2:27" ht="24" customHeight="1">
      <c r="B20" s="55"/>
      <c r="C20" s="1721" t="s">
        <v>619</v>
      </c>
      <c r="D20" s="1722"/>
      <c r="E20" s="1723"/>
      <c r="F20" s="1814">
        <f>IFERROR('法人入力シート（要入力）'!D110,"－")</f>
        <v>0</v>
      </c>
      <c r="G20" s="1814">
        <f>IFERROR('法人入力シート（要入力）'!E110,"－")</f>
        <v>0</v>
      </c>
      <c r="H20" s="1814">
        <f>IFERROR('法人入力シート（要入力）'!F110,"－")</f>
        <v>0</v>
      </c>
      <c r="I20" s="1814">
        <f>IFERROR('法人入力シート（要入力）'!G110,"－")</f>
        <v>0</v>
      </c>
      <c r="J20" s="1980">
        <f>IFERROR('法人入力シート（要入力）'!H110,"－")</f>
        <v>0</v>
      </c>
      <c r="K20" s="1837">
        <f>IFERROR(J20-F20,"－")</f>
        <v>0</v>
      </c>
      <c r="L20" s="1804" t="str">
        <f>IF(OR(F20="－",F20=0,J20="－",J20=0),"－",(IF(AND(F20&lt;0,J20&lt;0),(J20-F20)/F20*-1,IF(AND(F20&lt;0,J20&gt;0),(J20-F20)/F20*-1,(J20-F20)/F20))))</f>
        <v>－</v>
      </c>
      <c r="M20" s="1997"/>
      <c r="N20" s="1835"/>
      <c r="O20" s="1916"/>
      <c r="Q20" s="1719">
        <v>6</v>
      </c>
      <c r="R20" s="1863" t="s">
        <v>84</v>
      </c>
      <c r="S20" s="1717" t="s">
        <v>497</v>
      </c>
      <c r="T20" s="1821"/>
      <c r="U20" s="1822"/>
      <c r="V20" s="72">
        <v>6</v>
      </c>
      <c r="W20" s="32"/>
      <c r="X20" s="33" t="s">
        <v>12</v>
      </c>
      <c r="Y20" s="34"/>
      <c r="AA20" s="31"/>
    </row>
    <row r="21" spans="2:27" ht="24" customHeight="1">
      <c r="B21" s="55"/>
      <c r="C21" s="1724"/>
      <c r="D21" s="1725"/>
      <c r="E21" s="1726"/>
      <c r="F21" s="1815"/>
      <c r="G21" s="1815"/>
      <c r="H21" s="1815"/>
      <c r="I21" s="1815"/>
      <c r="J21" s="1981"/>
      <c r="K21" s="1977"/>
      <c r="L21" s="1840"/>
      <c r="M21" s="1997"/>
      <c r="N21" s="1835"/>
      <c r="O21" s="1916"/>
      <c r="Q21" s="1719"/>
      <c r="R21" s="1863"/>
      <c r="S21" s="1718"/>
      <c r="T21" s="1823"/>
      <c r="U21" s="1824"/>
      <c r="V21" s="73">
        <v>5</v>
      </c>
      <c r="W21" s="35"/>
      <c r="X21" s="36" t="s">
        <v>12</v>
      </c>
      <c r="Y21" s="37"/>
      <c r="AA21" s="31"/>
    </row>
    <row r="22" spans="2:27" ht="24" customHeight="1">
      <c r="B22" s="55"/>
      <c r="C22" s="1721" t="s">
        <v>620</v>
      </c>
      <c r="D22" s="1722"/>
      <c r="E22" s="1723"/>
      <c r="F22" s="1814">
        <f t="shared" ref="F22" si="0">IFERROR(F18-F20,"－")</f>
        <v>0</v>
      </c>
      <c r="G22" s="1814">
        <f t="shared" ref="G22:H22" si="1">IFERROR(G18-G20,"－")</f>
        <v>0</v>
      </c>
      <c r="H22" s="1814">
        <f t="shared" si="1"/>
        <v>0</v>
      </c>
      <c r="I22" s="1814">
        <f>IFERROR(I18-I20,"－")</f>
        <v>0</v>
      </c>
      <c r="J22" s="1814">
        <f>IFERROR(J18-J20,"－")</f>
        <v>0</v>
      </c>
      <c r="K22" s="1837">
        <f>IFERROR(J22-F22,"－")</f>
        <v>0</v>
      </c>
      <c r="L22" s="1804" t="str">
        <f>IF(OR(F22="－",F22=0,J22="－",J22=0),"－",(IF(AND(F22&lt;0,J22&lt;0),(J22-F22)/F22*-1,IF(AND(F22&lt;0,J22&gt;0),(J22-F22)/F22*-1,(J22-F22)/F22))))</f>
        <v>－</v>
      </c>
      <c r="M22" s="1997"/>
      <c r="N22" s="1835"/>
      <c r="O22" s="1916"/>
      <c r="Q22" s="1719">
        <v>4</v>
      </c>
      <c r="R22" s="1863" t="s">
        <v>680</v>
      </c>
      <c r="S22" s="1717" t="s">
        <v>498</v>
      </c>
      <c r="T22" s="1821"/>
      <c r="U22" s="1822"/>
      <c r="V22" s="72">
        <v>4</v>
      </c>
      <c r="W22" s="32"/>
      <c r="X22" s="33" t="s">
        <v>12</v>
      </c>
      <c r="Y22" s="34"/>
      <c r="AA22" s="31"/>
    </row>
    <row r="23" spans="2:27" ht="24" customHeight="1">
      <c r="B23" s="55"/>
      <c r="C23" s="1724"/>
      <c r="D23" s="1725"/>
      <c r="E23" s="1726"/>
      <c r="F23" s="1815"/>
      <c r="G23" s="1815"/>
      <c r="H23" s="1815"/>
      <c r="I23" s="1815"/>
      <c r="J23" s="1815"/>
      <c r="K23" s="1977"/>
      <c r="L23" s="1840"/>
      <c r="M23" s="1997"/>
      <c r="N23" s="1835"/>
      <c r="O23" s="1916"/>
      <c r="Q23" s="1719"/>
      <c r="R23" s="1863"/>
      <c r="S23" s="1718"/>
      <c r="T23" s="1823"/>
      <c r="U23" s="1824"/>
      <c r="V23" s="73">
        <v>3</v>
      </c>
      <c r="W23" s="35"/>
      <c r="X23" s="36" t="s">
        <v>12</v>
      </c>
      <c r="Y23" s="37"/>
      <c r="AA23" s="31"/>
    </row>
    <row r="24" spans="2:27" ht="24" customHeight="1">
      <c r="B24" s="55"/>
      <c r="C24" s="1721" t="s">
        <v>614</v>
      </c>
      <c r="D24" s="1722"/>
      <c r="E24" s="1723"/>
      <c r="F24" s="1985">
        <f>IFERROR('法人入力シート（要入力）'!D52-'法人入力シート（要入力）'!D53+'法人入力シート（要入力）'!D54,"－")</f>
        <v>0</v>
      </c>
      <c r="G24" s="1985">
        <f>IFERROR('法人入力シート（要入力）'!E52-'法人入力シート（要入力）'!E53+'法人入力シート（要入力）'!E54,"－")</f>
        <v>0</v>
      </c>
      <c r="H24" s="1814">
        <f>IFERROR('法人入力シート（要入力）'!F52-'法人入力シート（要入力）'!F53+'法人入力シート（要入力）'!F54,"－")</f>
        <v>0</v>
      </c>
      <c r="I24" s="1814">
        <f>IFERROR('法人入力シート（要入力）'!G52-'法人入力シート（要入力）'!G53+'法人入力シート（要入力）'!G54,"－")</f>
        <v>0</v>
      </c>
      <c r="J24" s="1814">
        <f>IFERROR('法人入力シート（要入力）'!H52-'法人入力シート（要入力）'!H53+'法人入力シート（要入力）'!H54,"－")</f>
        <v>0</v>
      </c>
      <c r="K24" s="1837">
        <f>IFERROR(J24-F24,"－")</f>
        <v>0</v>
      </c>
      <c r="L24" s="1804" t="str">
        <f>IF(OR(F24="－",F24=0,J24="－",J24=0),"－",(IF(AND(F24&lt;0,J24&lt;0),(J24-F24)/F24*-1,IF(AND(F24&lt;0,J24&gt;0),(J24-F24)/F24*-1,(J24-F24)/F24))))</f>
        <v>－</v>
      </c>
      <c r="M24" s="1997"/>
      <c r="N24" s="1835"/>
      <c r="O24" s="1916"/>
      <c r="Q24" s="1719">
        <v>2</v>
      </c>
      <c r="R24" s="1863" t="s">
        <v>681</v>
      </c>
      <c r="S24" s="1844" t="s">
        <v>499</v>
      </c>
      <c r="T24" s="1826"/>
      <c r="U24" s="1827"/>
      <c r="V24" s="72">
        <v>2</v>
      </c>
      <c r="W24" s="32"/>
      <c r="X24" s="33" t="s">
        <v>12</v>
      </c>
      <c r="Y24" s="34"/>
      <c r="AA24" s="31"/>
    </row>
    <row r="25" spans="2:27" ht="24" customHeight="1">
      <c r="B25" s="70"/>
      <c r="C25" s="1982"/>
      <c r="D25" s="1728"/>
      <c r="E25" s="1729"/>
      <c r="F25" s="1986"/>
      <c r="G25" s="1986"/>
      <c r="H25" s="1987"/>
      <c r="I25" s="1987"/>
      <c r="J25" s="1987"/>
      <c r="K25" s="1995"/>
      <c r="L25" s="1805"/>
      <c r="M25" s="1998"/>
      <c r="N25" s="1836"/>
      <c r="O25" s="1917"/>
      <c r="Q25" s="1719"/>
      <c r="R25" s="1863"/>
      <c r="S25" s="1828"/>
      <c r="T25" s="1829"/>
      <c r="U25" s="1830"/>
      <c r="V25" s="73">
        <v>1</v>
      </c>
      <c r="W25" s="35"/>
      <c r="X25" s="36" t="s">
        <v>12</v>
      </c>
      <c r="Y25" s="37"/>
    </row>
    <row r="26" spans="2:27" ht="24" customHeight="1">
      <c r="B26" s="647" t="s">
        <v>625</v>
      </c>
      <c r="Q26" s="1999"/>
      <c r="R26" s="1999"/>
      <c r="S26" s="1999"/>
      <c r="T26" s="1999"/>
      <c r="U26" s="1999"/>
      <c r="V26" s="1999"/>
      <c r="W26" s="1999"/>
      <c r="X26" s="1999"/>
      <c r="Y26" s="1999"/>
    </row>
    <row r="27" spans="2:27" ht="24" customHeight="1">
      <c r="B27" s="653" t="s">
        <v>630</v>
      </c>
      <c r="C27" s="517"/>
      <c r="D27" s="517"/>
      <c r="E27" s="517"/>
      <c r="F27" s="517"/>
      <c r="G27" s="517"/>
      <c r="Q27" s="1994"/>
      <c r="R27" s="1994"/>
      <c r="S27" s="1994"/>
      <c r="T27" s="1994"/>
      <c r="U27" s="1994"/>
      <c r="V27" s="1994"/>
      <c r="W27" s="1994"/>
      <c r="X27" s="1994"/>
      <c r="Y27" s="1994"/>
    </row>
    <row r="28" spans="2:27" ht="24" customHeight="1">
      <c r="B28" s="672" t="s">
        <v>637</v>
      </c>
      <c r="Q28" s="1994"/>
      <c r="R28" s="1994"/>
      <c r="S28" s="1994"/>
      <c r="T28" s="1994"/>
      <c r="U28" s="1994"/>
      <c r="V28" s="1994"/>
      <c r="W28" s="1994"/>
      <c r="X28" s="1994"/>
      <c r="Y28" s="1994"/>
    </row>
    <row r="29" spans="2:27" ht="24" customHeight="1">
      <c r="B29" s="672"/>
    </row>
  </sheetData>
  <mergeCells count="83">
    <mergeCell ref="Q28:Y28"/>
    <mergeCell ref="O16:O25"/>
    <mergeCell ref="R18:R19"/>
    <mergeCell ref="Q20:Q21"/>
    <mergeCell ref="R20:R21"/>
    <mergeCell ref="S18:U19"/>
    <mergeCell ref="S20:U21"/>
    <mergeCell ref="S16:U17"/>
    <mergeCell ref="Q24:Q25"/>
    <mergeCell ref="R24:R25"/>
    <mergeCell ref="Q22:Q23"/>
    <mergeCell ref="R22:R23"/>
    <mergeCell ref="Q18:Q19"/>
    <mergeCell ref="Q16:Q17"/>
    <mergeCell ref="R16:R17"/>
    <mergeCell ref="J22:J23"/>
    <mergeCell ref="S24:U25"/>
    <mergeCell ref="S22:U23"/>
    <mergeCell ref="Q27:Y27"/>
    <mergeCell ref="J24:J25"/>
    <mergeCell ref="K24:K25"/>
    <mergeCell ref="L24:L25"/>
    <mergeCell ref="M16:M25"/>
    <mergeCell ref="N16:N25"/>
    <mergeCell ref="J20:J21"/>
    <mergeCell ref="K20:K21"/>
    <mergeCell ref="L20:L21"/>
    <mergeCell ref="K22:K23"/>
    <mergeCell ref="L22:L23"/>
    <mergeCell ref="J16:J17"/>
    <mergeCell ref="Q26:Y26"/>
    <mergeCell ref="C24:E25"/>
    <mergeCell ref="F16:F17"/>
    <mergeCell ref="G16:G17"/>
    <mergeCell ref="H16:H17"/>
    <mergeCell ref="I16:I17"/>
    <mergeCell ref="F20:F21"/>
    <mergeCell ref="G20:G21"/>
    <mergeCell ref="H20:H21"/>
    <mergeCell ref="I20:I21"/>
    <mergeCell ref="F24:F25"/>
    <mergeCell ref="G24:G25"/>
    <mergeCell ref="H24:H25"/>
    <mergeCell ref="I24:I25"/>
    <mergeCell ref="B16:E17"/>
    <mergeCell ref="C18:E19"/>
    <mergeCell ref="C20:E21"/>
    <mergeCell ref="C22:E23"/>
    <mergeCell ref="V13:V15"/>
    <mergeCell ref="B13:E15"/>
    <mergeCell ref="J13:J15"/>
    <mergeCell ref="K13:K15"/>
    <mergeCell ref="L13:L15"/>
    <mergeCell ref="M13:M15"/>
    <mergeCell ref="N13:N15"/>
    <mergeCell ref="O13:O15"/>
    <mergeCell ref="Q13:Q15"/>
    <mergeCell ref="R13:R15"/>
    <mergeCell ref="L18:L19"/>
    <mergeCell ref="F22:F23"/>
    <mergeCell ref="G22:G23"/>
    <mergeCell ref="H22:H23"/>
    <mergeCell ref="I22:I23"/>
    <mergeCell ref="K16:K17"/>
    <mergeCell ref="L16:L17"/>
    <mergeCell ref="I13:I15"/>
    <mergeCell ref="K18:K19"/>
    <mergeCell ref="F13:F15"/>
    <mergeCell ref="F18:F19"/>
    <mergeCell ref="G18:G19"/>
    <mergeCell ref="H18:H19"/>
    <mergeCell ref="I18:I19"/>
    <mergeCell ref="J18:J19"/>
    <mergeCell ref="I6:Y10"/>
    <mergeCell ref="S13:U15"/>
    <mergeCell ref="W13:Y15"/>
    <mergeCell ref="A1:C1"/>
    <mergeCell ref="D1:H1"/>
    <mergeCell ref="C9:E9"/>
    <mergeCell ref="C10:E10"/>
    <mergeCell ref="G13:G15"/>
    <mergeCell ref="H13:H15"/>
    <mergeCell ref="R1:Y1"/>
  </mergeCells>
  <phoneticPr fontId="1"/>
  <conditionalFormatting sqref="R16:R17">
    <cfRule type="expression" dxfId="389" priority="9">
      <formula>$M$16=10</formula>
    </cfRule>
  </conditionalFormatting>
  <conditionalFormatting sqref="R18:R19">
    <cfRule type="expression" dxfId="388" priority="8">
      <formula>$M$16=8</formula>
    </cfRule>
  </conditionalFormatting>
  <conditionalFormatting sqref="R22:R23">
    <cfRule type="expression" dxfId="387" priority="7">
      <formula>$M$16=4</formula>
    </cfRule>
  </conditionalFormatting>
  <conditionalFormatting sqref="R24:R25">
    <cfRule type="expression" dxfId="386" priority="6">
      <formula>$M$16=2</formula>
    </cfRule>
  </conditionalFormatting>
  <conditionalFormatting sqref="S16:U17">
    <cfRule type="expression" dxfId="385" priority="5">
      <formula>$N$16=10</formula>
    </cfRule>
  </conditionalFormatting>
  <conditionalFormatting sqref="S18:U19">
    <cfRule type="expression" dxfId="384" priority="4">
      <formula>$N$16=8</formula>
    </cfRule>
  </conditionalFormatting>
  <conditionalFormatting sqref="S20:U21">
    <cfRule type="expression" dxfId="383" priority="3">
      <formula>$N$16=6</formula>
    </cfRule>
  </conditionalFormatting>
  <conditionalFormatting sqref="S22:U23">
    <cfRule type="expression" dxfId="382" priority="2">
      <formula>$N$16=4</formula>
    </cfRule>
  </conditionalFormatting>
  <conditionalFormatting sqref="S24:U25">
    <cfRule type="expression" dxfId="381" priority="1">
      <formula>$N$16=2</formula>
    </cfRule>
  </conditionalFormatting>
  <hyperlinks>
    <hyperlink ref="R1:Y1" location="'総括表(法人全体)'!A1" display="総括表（法人全体）へ戻る"/>
  </hyperlinks>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CCECFF"/>
  </sheetPr>
  <dimension ref="A1:AA28"/>
  <sheetViews>
    <sheetView showGridLines="0" zoomScaleNormal="100" workbookViewId="0">
      <selection sqref="A1:C1"/>
    </sheetView>
  </sheetViews>
  <sheetFormatPr defaultColWidth="10.6640625" defaultRowHeight="24" customHeight="1"/>
  <cols>
    <col min="1" max="2" width="4.6640625" style="1" customWidth="1"/>
    <col min="3" max="5" width="10.6640625" style="1"/>
    <col min="6" max="6" width="10.6640625" style="1" customWidth="1"/>
    <col min="7"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6640625" style="1" customWidth="1"/>
    <col min="20" max="20" width="2.44140625" style="2" customWidth="1"/>
    <col min="21" max="21" width="5.6640625" style="1" customWidth="1"/>
    <col min="22" max="22" width="3.44140625" style="1" bestFit="1" customWidth="1"/>
    <col min="23" max="23" width="3.6640625" style="1" customWidth="1"/>
    <col min="24" max="24" width="2.44140625" style="1" customWidth="1"/>
    <col min="25" max="25" width="3.6640625" style="1" customWidth="1"/>
    <col min="26" max="16384" width="10.6640625" style="1"/>
  </cols>
  <sheetData>
    <row r="1" spans="1:27" ht="24" customHeight="1" thickBot="1">
      <c r="A1" s="1747" t="s">
        <v>0</v>
      </c>
      <c r="B1" s="1748"/>
      <c r="C1" s="1749"/>
      <c r="D1" s="1792" t="str">
        <f>IF('法人入力シート（要入力）'!E4="","",'法人入力シート（要入力）'!E4)</f>
        <v/>
      </c>
      <c r="E1" s="1793"/>
      <c r="F1" s="1793"/>
      <c r="G1" s="1793"/>
      <c r="H1" s="1794"/>
      <c r="I1" s="65"/>
      <c r="J1" s="65"/>
      <c r="K1" s="65"/>
      <c r="L1" s="65"/>
      <c r="M1" s="65"/>
      <c r="N1" s="65"/>
      <c r="O1" s="65"/>
      <c r="P1" s="65"/>
      <c r="Q1" s="74"/>
      <c r="R1" s="1778" t="s">
        <v>490</v>
      </c>
      <c r="S1" s="1779"/>
      <c r="T1" s="1779"/>
      <c r="U1" s="1779"/>
      <c r="V1" s="1779"/>
      <c r="W1" s="1779"/>
      <c r="X1" s="1779"/>
      <c r="Y1" s="1779"/>
    </row>
    <row r="2" spans="1:27" ht="24" customHeight="1">
      <c r="A2" s="65"/>
      <c r="B2" s="65"/>
      <c r="C2" s="65"/>
      <c r="D2" s="65"/>
      <c r="E2" s="65"/>
      <c r="F2" s="65"/>
      <c r="G2" s="65"/>
      <c r="H2" s="65"/>
      <c r="I2" s="65"/>
      <c r="J2" s="65"/>
      <c r="K2" s="65"/>
      <c r="L2" s="65"/>
      <c r="M2" s="65"/>
      <c r="N2" s="65"/>
      <c r="O2" s="65"/>
      <c r="P2" s="65"/>
      <c r="Q2" s="74"/>
      <c r="R2" s="65"/>
      <c r="S2" s="65"/>
      <c r="T2" s="74"/>
      <c r="U2" s="65"/>
      <c r="V2" s="65"/>
      <c r="W2" s="65"/>
      <c r="X2" s="65"/>
      <c r="Y2" s="65"/>
    </row>
    <row r="3" spans="1:27" ht="24" customHeight="1">
      <c r="A3" s="64" t="s">
        <v>1</v>
      </c>
      <c r="B3" s="65"/>
      <c r="C3" s="65"/>
      <c r="D3" s="65"/>
      <c r="E3" s="65"/>
      <c r="F3" s="65"/>
      <c r="G3" s="65"/>
      <c r="H3" s="65"/>
      <c r="I3" s="65"/>
      <c r="J3" s="65"/>
      <c r="K3" s="65"/>
      <c r="L3" s="65"/>
      <c r="M3" s="65"/>
      <c r="N3" s="65"/>
      <c r="O3" s="65"/>
      <c r="P3" s="65"/>
      <c r="Q3" s="74"/>
      <c r="R3" s="65"/>
      <c r="S3" s="65"/>
      <c r="T3" s="74"/>
      <c r="U3" s="65"/>
      <c r="V3" s="65"/>
      <c r="W3" s="65"/>
      <c r="X3" s="65"/>
      <c r="Y3" s="65"/>
    </row>
    <row r="4" spans="1:27" ht="24" customHeight="1">
      <c r="A4" s="64" t="s">
        <v>18</v>
      </c>
      <c r="B4" s="65"/>
      <c r="C4" s="65"/>
      <c r="D4" s="65"/>
      <c r="E4" s="65"/>
      <c r="F4" s="65"/>
      <c r="G4" s="65"/>
      <c r="H4" s="65"/>
      <c r="I4" s="65"/>
      <c r="J4" s="65"/>
      <c r="K4" s="65"/>
      <c r="L4" s="65"/>
      <c r="M4" s="65"/>
      <c r="N4" s="65"/>
      <c r="O4" s="65"/>
      <c r="P4" s="65"/>
      <c r="Q4" s="74"/>
      <c r="R4" s="65"/>
      <c r="S4" s="65"/>
      <c r="T4" s="74"/>
      <c r="U4" s="65"/>
      <c r="V4" s="65"/>
      <c r="W4" s="65"/>
      <c r="X4" s="65"/>
      <c r="Y4" s="65"/>
    </row>
    <row r="5" spans="1:27" ht="24" customHeight="1">
      <c r="A5" s="65"/>
      <c r="B5" s="65"/>
      <c r="C5" s="65"/>
      <c r="D5" s="65"/>
      <c r="E5" s="65"/>
      <c r="F5" s="65"/>
      <c r="G5" s="65"/>
      <c r="I5" s="65" t="s">
        <v>3</v>
      </c>
      <c r="J5" s="65"/>
      <c r="K5" s="65"/>
      <c r="L5" s="65"/>
      <c r="M5" s="65"/>
      <c r="N5" s="65"/>
      <c r="O5" s="65"/>
      <c r="P5" s="65"/>
      <c r="Q5" s="65"/>
      <c r="R5" s="74"/>
      <c r="S5" s="65"/>
      <c r="T5" s="65"/>
      <c r="U5" s="74"/>
      <c r="V5" s="65"/>
      <c r="W5" s="65"/>
      <c r="X5" s="65"/>
      <c r="Y5" s="65"/>
    </row>
    <row r="6" spans="1:27" ht="24" customHeight="1">
      <c r="A6" s="65"/>
      <c r="B6" s="66" t="s">
        <v>37</v>
      </c>
      <c r="C6" s="65"/>
      <c r="D6" s="65"/>
      <c r="E6" s="65"/>
      <c r="F6" s="65"/>
      <c r="G6" s="65"/>
      <c r="I6" s="1762" t="s">
        <v>1158</v>
      </c>
      <c r="J6" s="1762"/>
      <c r="K6" s="1762"/>
      <c r="L6" s="1762"/>
      <c r="M6" s="1762"/>
      <c r="N6" s="1762"/>
      <c r="O6" s="1762"/>
      <c r="P6" s="1762"/>
      <c r="Q6" s="1762"/>
      <c r="R6" s="1762"/>
      <c r="S6" s="1762"/>
      <c r="T6" s="1762"/>
      <c r="U6" s="1762"/>
      <c r="V6" s="1762"/>
      <c r="W6" s="1762"/>
      <c r="X6" s="1762"/>
      <c r="Y6" s="1762"/>
      <c r="Z6" s="79"/>
    </row>
    <row r="7" spans="1:27" ht="24" customHeight="1">
      <c r="A7" s="65"/>
      <c r="B7" s="66"/>
      <c r="C7" s="671" t="s">
        <v>54</v>
      </c>
      <c r="D7" s="65"/>
      <c r="E7" s="65"/>
      <c r="F7" s="65"/>
      <c r="G7" s="65"/>
      <c r="I7" s="1762"/>
      <c r="J7" s="1762"/>
      <c r="K7" s="1762"/>
      <c r="L7" s="1762"/>
      <c r="M7" s="1762"/>
      <c r="N7" s="1762"/>
      <c r="O7" s="1762"/>
      <c r="P7" s="1762"/>
      <c r="Q7" s="1762"/>
      <c r="R7" s="1762"/>
      <c r="S7" s="1762"/>
      <c r="T7" s="1762"/>
      <c r="U7" s="1762"/>
      <c r="V7" s="1762"/>
      <c r="W7" s="1762"/>
      <c r="X7" s="1762"/>
      <c r="Y7" s="1762"/>
      <c r="Z7" s="79"/>
    </row>
    <row r="8" spans="1:27" ht="24" customHeight="1">
      <c r="A8" s="65"/>
      <c r="B8" s="65"/>
      <c r="C8" s="66" t="s">
        <v>17</v>
      </c>
      <c r="D8" s="65"/>
      <c r="E8" s="65"/>
      <c r="F8" s="66"/>
      <c r="G8" s="66"/>
      <c r="I8" s="1762"/>
      <c r="J8" s="1762"/>
      <c r="K8" s="1762"/>
      <c r="L8" s="1762"/>
      <c r="M8" s="1762"/>
      <c r="N8" s="1762"/>
      <c r="O8" s="1762"/>
      <c r="P8" s="1762"/>
      <c r="Q8" s="1762"/>
      <c r="R8" s="1762"/>
      <c r="S8" s="1762"/>
      <c r="T8" s="1762"/>
      <c r="U8" s="1762"/>
      <c r="V8" s="1762"/>
      <c r="W8" s="1762"/>
      <c r="X8" s="1762"/>
      <c r="Y8" s="1762"/>
      <c r="Z8" s="79"/>
    </row>
    <row r="9" spans="1:27" ht="24" customHeight="1">
      <c r="A9" s="65"/>
      <c r="B9" s="66"/>
      <c r="C9" s="1751" t="s">
        <v>20</v>
      </c>
      <c r="D9" s="1751"/>
      <c r="E9" s="1751"/>
      <c r="F9" s="66"/>
      <c r="G9" s="66"/>
      <c r="I9" s="1762"/>
      <c r="J9" s="1762"/>
      <c r="K9" s="1762"/>
      <c r="L9" s="1762"/>
      <c r="M9" s="1762"/>
      <c r="N9" s="1762"/>
      <c r="O9" s="1762"/>
      <c r="P9" s="1762"/>
      <c r="Q9" s="1762"/>
      <c r="R9" s="1762"/>
      <c r="S9" s="1762"/>
      <c r="T9" s="1762"/>
      <c r="U9" s="1762"/>
      <c r="V9" s="1762"/>
      <c r="W9" s="1762"/>
      <c r="X9" s="1762"/>
      <c r="Y9" s="1762"/>
      <c r="Z9" s="79"/>
    </row>
    <row r="10" spans="1:27" ht="24" customHeight="1">
      <c r="A10" s="65"/>
      <c r="B10" s="66"/>
      <c r="C10" s="1752" t="s">
        <v>32</v>
      </c>
      <c r="D10" s="1752"/>
      <c r="E10" s="1752"/>
      <c r="F10" s="66"/>
      <c r="G10" s="66"/>
      <c r="I10" s="1762"/>
      <c r="J10" s="1762"/>
      <c r="K10" s="1762"/>
      <c r="L10" s="1762"/>
      <c r="M10" s="1762"/>
      <c r="N10" s="1762"/>
      <c r="O10" s="1762"/>
      <c r="P10" s="1762"/>
      <c r="Q10" s="1762"/>
      <c r="R10" s="1762"/>
      <c r="S10" s="1762"/>
      <c r="T10" s="1762"/>
      <c r="U10" s="1762"/>
      <c r="V10" s="1762"/>
      <c r="W10" s="1762"/>
      <c r="X10" s="1762"/>
      <c r="Y10" s="1762"/>
      <c r="Z10" s="79"/>
    </row>
    <row r="11" spans="1:27" ht="24" customHeight="1">
      <c r="B11" s="66"/>
      <c r="C11" s="84"/>
      <c r="D11" s="84"/>
      <c r="E11" s="84"/>
      <c r="F11" s="66"/>
      <c r="G11" s="66"/>
      <c r="I11" s="79"/>
      <c r="J11" s="79"/>
      <c r="K11" s="79"/>
      <c r="L11" s="79"/>
      <c r="M11" s="79"/>
      <c r="N11" s="79"/>
      <c r="O11" s="79"/>
      <c r="P11" s="79"/>
      <c r="Q11" s="79"/>
      <c r="R11" s="79"/>
      <c r="S11" s="79"/>
      <c r="T11" s="79"/>
      <c r="U11" s="79"/>
      <c r="V11" s="79"/>
      <c r="W11" s="79"/>
      <c r="X11" s="79"/>
      <c r="Y11" s="79"/>
    </row>
    <row r="12" spans="1:27" ht="24" customHeight="1">
      <c r="B12" s="1" t="s">
        <v>1169</v>
      </c>
      <c r="O12" s="38" t="s">
        <v>41</v>
      </c>
      <c r="Q12" s="4" t="s">
        <v>61</v>
      </c>
      <c r="AA12" s="54"/>
    </row>
    <row r="13" spans="1:27" ht="24" customHeight="1">
      <c r="B13" s="1732" t="s">
        <v>16</v>
      </c>
      <c r="C13" s="1733"/>
      <c r="D13" s="1733"/>
      <c r="E13" s="1734"/>
      <c r="F13" s="901"/>
      <c r="G13" s="1801">
        <f>'法人入力シート（要入力）'!$E$11</f>
        <v>2021</v>
      </c>
      <c r="H13" s="1783">
        <f>'法人入力シート（要入力）'!$F$11</f>
        <v>2022</v>
      </c>
      <c r="I13" s="1783">
        <f>'法人入力シート（要入力）'!$G$11</f>
        <v>2023</v>
      </c>
      <c r="J13" s="1798">
        <f>'法人入力シート（要入力）'!$H$11</f>
        <v>2024</v>
      </c>
      <c r="K13" s="1772" t="str">
        <f>"増減
"&amp;$J$13&amp;"-"&amp;$F$14</f>
        <v>増減
2024-2020</v>
      </c>
      <c r="L13" s="1871" t="str">
        <f>"対"&amp;$F$14&amp;"
年度
伸び率"</f>
        <v>対2020
年度
伸び率</v>
      </c>
      <c r="M13" s="1755" t="s">
        <v>14</v>
      </c>
      <c r="N13" s="1769" t="s">
        <v>13</v>
      </c>
      <c r="O13" s="1769" t="s">
        <v>15</v>
      </c>
      <c r="P13" s="3"/>
      <c r="Q13" s="1766" t="s">
        <v>49</v>
      </c>
      <c r="R13" s="1769" t="s">
        <v>10</v>
      </c>
      <c r="S13" s="1753" t="s">
        <v>124</v>
      </c>
      <c r="T13" s="1754"/>
      <c r="U13" s="1755"/>
      <c r="V13" s="1775" t="s">
        <v>49</v>
      </c>
      <c r="W13" s="1786" t="s">
        <v>50</v>
      </c>
      <c r="X13" s="1786"/>
      <c r="Y13" s="1787"/>
      <c r="AA13" s="54"/>
    </row>
    <row r="14" spans="1:27" ht="24" customHeight="1">
      <c r="B14" s="1735"/>
      <c r="C14" s="1736"/>
      <c r="D14" s="1736"/>
      <c r="E14" s="1737"/>
      <c r="F14" s="899">
        <f>'法人入力シート（要入力）'!$D$11</f>
        <v>2020</v>
      </c>
      <c r="G14" s="1802"/>
      <c r="H14" s="1784"/>
      <c r="I14" s="1784"/>
      <c r="J14" s="1799"/>
      <c r="K14" s="1773"/>
      <c r="L14" s="1872"/>
      <c r="M14" s="1758"/>
      <c r="N14" s="1770"/>
      <c r="O14" s="1770"/>
      <c r="P14" s="3"/>
      <c r="Q14" s="1767"/>
      <c r="R14" s="1764"/>
      <c r="S14" s="1756"/>
      <c r="T14" s="1757"/>
      <c r="U14" s="1758"/>
      <c r="V14" s="1776"/>
      <c r="W14" s="1788"/>
      <c r="X14" s="1788"/>
      <c r="Y14" s="1789"/>
      <c r="AA14" s="54"/>
    </row>
    <row r="15" spans="1:27" ht="24" customHeight="1">
      <c r="B15" s="1738"/>
      <c r="C15" s="1739"/>
      <c r="D15" s="1739"/>
      <c r="E15" s="1740"/>
      <c r="F15" s="900"/>
      <c r="G15" s="1803"/>
      <c r="H15" s="1785"/>
      <c r="I15" s="1785"/>
      <c r="J15" s="1800"/>
      <c r="K15" s="1774"/>
      <c r="L15" s="1782"/>
      <c r="M15" s="1761"/>
      <c r="N15" s="1771"/>
      <c r="O15" s="1771"/>
      <c r="Q15" s="1768"/>
      <c r="R15" s="1765"/>
      <c r="S15" s="1759"/>
      <c r="T15" s="1760"/>
      <c r="U15" s="1761"/>
      <c r="V15" s="1777"/>
      <c r="W15" s="1790"/>
      <c r="X15" s="1790"/>
      <c r="Y15" s="1791"/>
      <c r="AA15" s="31"/>
    </row>
    <row r="16" spans="1:27" ht="24" customHeight="1">
      <c r="B16" s="1988" t="s">
        <v>615</v>
      </c>
      <c r="C16" s="2011"/>
      <c r="D16" s="2011"/>
      <c r="E16" s="2012"/>
      <c r="F16" s="1983" t="str">
        <f>IFERROR(IF(F23&lt;0,ABS(ROUND(F20/F23,8)),"－"),"－")</f>
        <v>－</v>
      </c>
      <c r="G16" s="1983" t="str">
        <f>IFERROR(IF(G23&lt;0,ABS(ROUND(G20/G23,8)),"－"),"－")</f>
        <v>－</v>
      </c>
      <c r="H16" s="1983" t="str">
        <f>IFERROR(IF(H23&lt;0,ABS(ROUND(H20/H23,8)),"－"),"－")</f>
        <v>－</v>
      </c>
      <c r="I16" s="1983" t="str">
        <f>IFERROR(IF(I23&lt;0,ABS(ROUND(I20/I23,8)),"－"),"－")</f>
        <v>－</v>
      </c>
      <c r="J16" s="1983" t="str">
        <f>IFERROR(IF(J23&lt;0,ABS(ROUND(J20/J23,8)),"－"),"－")</f>
        <v>－</v>
      </c>
      <c r="K16" s="2025" t="str">
        <f>IFERROR((J16-F16),"－")</f>
        <v>－</v>
      </c>
      <c r="L16" s="2028" t="str">
        <f>IF(OR(F16="－",J16="－"),"－",(IF(AND(F16&lt;0,J16&lt;0),ROUND((J16-F16)/F16,8)*-1,IF(AND(F16&lt;0,J16&gt;0),ROUND((J16-F16)/F16,8)*-1,ROUND((J16-F16)/F16,8)))))</f>
        <v>－</v>
      </c>
      <c r="M16" s="1996" t="str">
        <f>IF(AND(J16&lt;&gt;"－",J20&gt;0),IF(AND(I16&lt;&gt;"－",I16&gt;=絶対評価シート!$G$50,J16&gt;=絶対評価シート!$G$50),10,IF(J16&gt;=絶対評価シート!$G$50,8,IF(AND(I16&lt;&gt;"－",I16&lt;絶対評価シート!$G$50,J16&lt;絶対評価シート!$G$50),2,IF(J16&lt;絶対評価シート!$G$50,4,)))),"－")</f>
        <v>－</v>
      </c>
      <c r="N16" s="1867" t="str" cm="1">
        <f t="array" ref="N16">IFERROR(_xlfn.IFS($L$16="－","－",$L$16&gt;=趨勢評価!G19,10,$L$16&gt;=趨勢評価!G18,8,$L$16&gt;趨勢評価!G17,6,$L$16&gt;趨勢評価!G16,4,$L$16&lt;=趨勢評価!G16,2),"－")</f>
        <v>－</v>
      </c>
      <c r="O16" s="1915"/>
      <c r="Q16" s="1720">
        <v>10</v>
      </c>
      <c r="R16" s="1863" t="s">
        <v>678</v>
      </c>
      <c r="S16" s="1717" t="s">
        <v>496</v>
      </c>
      <c r="T16" s="1821"/>
      <c r="U16" s="1822"/>
      <c r="V16" s="72">
        <v>10</v>
      </c>
      <c r="W16" s="32"/>
      <c r="X16" s="33" t="s">
        <v>12</v>
      </c>
      <c r="Y16" s="34"/>
      <c r="AA16" s="31"/>
    </row>
    <row r="17" spans="2:27" ht="24" customHeight="1">
      <c r="B17" s="2013"/>
      <c r="C17" s="2014"/>
      <c r="D17" s="2014"/>
      <c r="E17" s="2015"/>
      <c r="F17" s="2002"/>
      <c r="G17" s="2002"/>
      <c r="H17" s="2002"/>
      <c r="I17" s="2002"/>
      <c r="J17" s="2002"/>
      <c r="K17" s="2026"/>
      <c r="L17" s="2029"/>
      <c r="M17" s="1997"/>
      <c r="N17" s="1868"/>
      <c r="O17" s="1916"/>
      <c r="Q17" s="1720"/>
      <c r="R17" s="1863"/>
      <c r="S17" s="1718"/>
      <c r="T17" s="1823"/>
      <c r="U17" s="1824"/>
      <c r="V17" s="73">
        <v>9</v>
      </c>
      <c r="W17" s="35"/>
      <c r="X17" s="36" t="s">
        <v>12</v>
      </c>
      <c r="Y17" s="37"/>
      <c r="AA17" s="31"/>
    </row>
    <row r="18" spans="2:27" ht="24" customHeight="1">
      <c r="B18" s="2013"/>
      <c r="C18" s="2014"/>
      <c r="D18" s="2014"/>
      <c r="E18" s="2015"/>
      <c r="F18" s="2002"/>
      <c r="G18" s="2002"/>
      <c r="H18" s="2002"/>
      <c r="I18" s="2002"/>
      <c r="J18" s="2002"/>
      <c r="K18" s="2026"/>
      <c r="L18" s="2029" t="e">
        <f>IF(OR(F18="－",J18="－"),"－",(IF(AND(F18&lt;0,J18&lt;0),(J18-F18)/F18*-1,IF(AND(F18&lt;0,J18&gt;0),(J18-F18)/F18*-1,(J18-F18)/F18))))</f>
        <v>#DIV/0!</v>
      </c>
      <c r="M18" s="1997"/>
      <c r="N18" s="1868"/>
      <c r="O18" s="1916"/>
      <c r="Q18" s="1719">
        <v>8</v>
      </c>
      <c r="R18" s="1863" t="s">
        <v>679</v>
      </c>
      <c r="S18" s="1717" t="s">
        <v>500</v>
      </c>
      <c r="T18" s="1821"/>
      <c r="U18" s="1822"/>
      <c r="V18" s="72">
        <v>8</v>
      </c>
      <c r="W18" s="32"/>
      <c r="X18" s="33" t="s">
        <v>12</v>
      </c>
      <c r="Y18" s="34"/>
      <c r="AA18" s="31"/>
    </row>
    <row r="19" spans="2:27" ht="24" customHeight="1">
      <c r="B19" s="2013"/>
      <c r="C19" s="2014"/>
      <c r="D19" s="2014"/>
      <c r="E19" s="2015"/>
      <c r="F19" s="1984"/>
      <c r="G19" s="1984"/>
      <c r="H19" s="1984"/>
      <c r="I19" s="1984"/>
      <c r="J19" s="1984"/>
      <c r="K19" s="2027"/>
      <c r="L19" s="2005"/>
      <c r="M19" s="1997"/>
      <c r="N19" s="1868"/>
      <c r="O19" s="1916"/>
      <c r="Q19" s="1719"/>
      <c r="R19" s="1863"/>
      <c r="S19" s="1718"/>
      <c r="T19" s="1823"/>
      <c r="U19" s="1824"/>
      <c r="V19" s="73">
        <v>7</v>
      </c>
      <c r="W19" s="35"/>
      <c r="X19" s="36" t="s">
        <v>12</v>
      </c>
      <c r="Y19" s="37"/>
      <c r="AA19" s="31"/>
    </row>
    <row r="20" spans="2:27" ht="24" customHeight="1">
      <c r="B20" s="55"/>
      <c r="C20" s="2016" t="s">
        <v>626</v>
      </c>
      <c r="D20" s="2017"/>
      <c r="E20" s="2018"/>
      <c r="F20" s="1814">
        <f>IFERROR('法人入力シート（要入力）'!D105,"－")</f>
        <v>0</v>
      </c>
      <c r="G20" s="1814">
        <f>IFERROR('法人入力シート（要入力）'!E105,"－")</f>
        <v>0</v>
      </c>
      <c r="H20" s="1814">
        <f>IFERROR('法人入力シート（要入力）'!F105,"－")</f>
        <v>0</v>
      </c>
      <c r="I20" s="1814">
        <f>IFERROR('法人入力シート（要入力）'!G105,"－")</f>
        <v>0</v>
      </c>
      <c r="J20" s="1980">
        <f>IFERROR('法人入力シート（要入力）'!H105,"－")</f>
        <v>0</v>
      </c>
      <c r="K20" s="1837">
        <f>IFERROR((J20-F20),"－")</f>
        <v>0</v>
      </c>
      <c r="L20" s="2003" t="str">
        <f>IF(OR(F20="－",F20=0,J20="－",J20=0),"－",(IF(AND(F20&lt;0,J20&lt;0),(J20-F20)/F20*-1,IF(AND(F20&lt;0,J20&gt;0),(J20-F20)/F20*-1,(J20-F20)/F20))))</f>
        <v>－</v>
      </c>
      <c r="M20" s="1997"/>
      <c r="N20" s="1868"/>
      <c r="O20" s="1916"/>
      <c r="Q20" s="1719">
        <v>6</v>
      </c>
      <c r="R20" s="1863" t="s">
        <v>84</v>
      </c>
      <c r="S20" s="1717" t="s">
        <v>497</v>
      </c>
      <c r="T20" s="1821"/>
      <c r="U20" s="1822"/>
      <c r="V20" s="72">
        <v>6</v>
      </c>
      <c r="W20" s="32"/>
      <c r="X20" s="33" t="s">
        <v>12</v>
      </c>
      <c r="Y20" s="34"/>
      <c r="AA20" s="31"/>
    </row>
    <row r="21" spans="2:27" ht="24" customHeight="1">
      <c r="B21" s="55"/>
      <c r="C21" s="2019"/>
      <c r="D21" s="2020"/>
      <c r="E21" s="2021"/>
      <c r="F21" s="2010"/>
      <c r="G21" s="2010"/>
      <c r="H21" s="2010"/>
      <c r="I21" s="2010"/>
      <c r="J21" s="2000"/>
      <c r="K21" s="1849"/>
      <c r="L21" s="2004"/>
      <c r="M21" s="1997"/>
      <c r="N21" s="1868"/>
      <c r="O21" s="1916"/>
      <c r="Q21" s="1719"/>
      <c r="R21" s="1863"/>
      <c r="S21" s="1718"/>
      <c r="T21" s="1823"/>
      <c r="U21" s="1824"/>
      <c r="V21" s="73">
        <v>5</v>
      </c>
      <c r="W21" s="35"/>
      <c r="X21" s="36" t="s">
        <v>12</v>
      </c>
      <c r="Y21" s="37"/>
      <c r="AA21" s="31"/>
    </row>
    <row r="22" spans="2:27" ht="24" customHeight="1">
      <c r="B22" s="55"/>
      <c r="C22" s="2022"/>
      <c r="D22" s="2023"/>
      <c r="E22" s="2024"/>
      <c r="F22" s="1815"/>
      <c r="G22" s="1815"/>
      <c r="H22" s="1815"/>
      <c r="I22" s="1815"/>
      <c r="J22" s="1981"/>
      <c r="K22" s="1838"/>
      <c r="L22" s="2005"/>
      <c r="M22" s="1997"/>
      <c r="N22" s="1868"/>
      <c r="O22" s="1916"/>
      <c r="Q22" s="1719">
        <v>4</v>
      </c>
      <c r="R22" s="1863" t="s">
        <v>680</v>
      </c>
      <c r="S22" s="1717" t="s">
        <v>498</v>
      </c>
      <c r="T22" s="1821"/>
      <c r="U22" s="1822"/>
      <c r="V22" s="72">
        <v>4</v>
      </c>
      <c r="W22" s="32"/>
      <c r="X22" s="33" t="s">
        <v>12</v>
      </c>
      <c r="Y22" s="34"/>
      <c r="AA22" s="31"/>
    </row>
    <row r="23" spans="2:27" ht="24" customHeight="1">
      <c r="B23" s="80"/>
      <c r="C23" s="1722" t="s">
        <v>614</v>
      </c>
      <c r="D23" s="1722"/>
      <c r="E23" s="1722"/>
      <c r="F23" s="1980">
        <f>IFERROR('法人入力シート（要入力）'!D52-'法人入力シート（要入力）'!D53+'法人入力シート（要入力）'!D54,"－")</f>
        <v>0</v>
      </c>
      <c r="G23" s="1980">
        <f>IFERROR('法人入力シート（要入力）'!E52-'法人入力シート（要入力）'!E53+'法人入力シート（要入力）'!E54,"－")</f>
        <v>0</v>
      </c>
      <c r="H23" s="1980">
        <f>IFERROR('法人入力シート（要入力）'!F52-'法人入力シート（要入力）'!F53+'法人入力シート（要入力）'!F54,"－")</f>
        <v>0</v>
      </c>
      <c r="I23" s="1980">
        <f>IFERROR('法人入力シート（要入力）'!G52-'法人入力シート（要入力）'!G53+'法人入力シート（要入力）'!G54,"－")</f>
        <v>0</v>
      </c>
      <c r="J23" s="1980">
        <f>IFERROR('法人入力シート（要入力）'!H52-'法人入力シート（要入力）'!H53+'法人入力シート（要入力）'!H54,"－")</f>
        <v>0</v>
      </c>
      <c r="K23" s="2006">
        <f>IFERROR(J23-F23,"－")</f>
        <v>0</v>
      </c>
      <c r="L23" s="2003" t="str">
        <f>IF(OR(F23="－",F23=0,J23="－",J23=0),"－",(IF(AND(F23&lt;0,J23&lt;0),(J23-F23)/F23*-1,IF(AND(F23&lt;0,J23&gt;0),(J23-F23)/F23*-1,(J23-F23)/F23))))</f>
        <v>－</v>
      </c>
      <c r="M23" s="1997"/>
      <c r="N23" s="1868"/>
      <c r="O23" s="1916"/>
      <c r="Q23" s="1719"/>
      <c r="R23" s="1863"/>
      <c r="S23" s="1718"/>
      <c r="T23" s="1823"/>
      <c r="U23" s="1824"/>
      <c r="V23" s="73">
        <v>3</v>
      </c>
      <c r="W23" s="35"/>
      <c r="X23" s="36" t="s">
        <v>12</v>
      </c>
      <c r="Y23" s="37"/>
      <c r="AA23" s="31"/>
    </row>
    <row r="24" spans="2:27" ht="24" customHeight="1">
      <c r="B24" s="85"/>
      <c r="C24" s="1858"/>
      <c r="D24" s="1858"/>
      <c r="E24" s="1858"/>
      <c r="F24" s="2000"/>
      <c r="G24" s="2000"/>
      <c r="H24" s="2000"/>
      <c r="I24" s="2000"/>
      <c r="J24" s="2000"/>
      <c r="K24" s="2007"/>
      <c r="L24" s="2004"/>
      <c r="M24" s="1997"/>
      <c r="N24" s="1868"/>
      <c r="O24" s="1916"/>
      <c r="Q24" s="1719">
        <v>2</v>
      </c>
      <c r="R24" s="1863" t="s">
        <v>681</v>
      </c>
      <c r="S24" s="1844" t="s">
        <v>499</v>
      </c>
      <c r="T24" s="1826"/>
      <c r="U24" s="1827"/>
      <c r="V24" s="72">
        <v>2</v>
      </c>
      <c r="W24" s="32"/>
      <c r="X24" s="33" t="s">
        <v>12</v>
      </c>
      <c r="Y24" s="34"/>
      <c r="AA24" s="31"/>
    </row>
    <row r="25" spans="2:27" ht="24" customHeight="1">
      <c r="B25" s="30"/>
      <c r="C25" s="1728"/>
      <c r="D25" s="1728"/>
      <c r="E25" s="1728"/>
      <c r="F25" s="2001"/>
      <c r="G25" s="2001"/>
      <c r="H25" s="2001"/>
      <c r="I25" s="2001"/>
      <c r="J25" s="2001"/>
      <c r="K25" s="2008"/>
      <c r="L25" s="2009"/>
      <c r="M25" s="1998"/>
      <c r="N25" s="1869"/>
      <c r="O25" s="1917"/>
      <c r="Q25" s="1719"/>
      <c r="R25" s="1863"/>
      <c r="S25" s="1828"/>
      <c r="T25" s="1829"/>
      <c r="U25" s="1830"/>
      <c r="V25" s="73">
        <v>1</v>
      </c>
      <c r="W25" s="35"/>
      <c r="X25" s="36" t="s">
        <v>12</v>
      </c>
      <c r="Y25" s="37"/>
    </row>
    <row r="26" spans="2:27" s="517" customFormat="1" ht="24" customHeight="1">
      <c r="B26" s="647" t="s">
        <v>625</v>
      </c>
      <c r="Q26" s="1999"/>
      <c r="R26" s="1999"/>
      <c r="S26" s="1999"/>
      <c r="T26" s="1999"/>
      <c r="U26" s="1999"/>
      <c r="V26" s="1999"/>
      <c r="W26" s="1999"/>
      <c r="X26" s="1999"/>
      <c r="Y26" s="1999"/>
    </row>
    <row r="27" spans="2:27" ht="24" customHeight="1">
      <c r="B27" s="672" t="s">
        <v>636</v>
      </c>
      <c r="Q27" s="1994"/>
      <c r="R27" s="1994"/>
      <c r="S27" s="1994"/>
      <c r="T27" s="1994"/>
      <c r="U27" s="1994"/>
      <c r="V27" s="1994"/>
      <c r="W27" s="1994"/>
      <c r="X27" s="1994"/>
      <c r="Y27" s="1994"/>
    </row>
    <row r="28" spans="2:27" ht="24" customHeight="1">
      <c r="B28" s="672"/>
    </row>
  </sheetData>
  <mergeCells count="65">
    <mergeCell ref="S22:U23"/>
    <mergeCell ref="S24:U25"/>
    <mergeCell ref="Q26:Y26"/>
    <mergeCell ref="Q27:Y27"/>
    <mergeCell ref="M16:M25"/>
    <mergeCell ref="N16:N25"/>
    <mergeCell ref="O16:O25"/>
    <mergeCell ref="Q20:Q21"/>
    <mergeCell ref="R20:R21"/>
    <mergeCell ref="Q22:Q23"/>
    <mergeCell ref="R22:R23"/>
    <mergeCell ref="Q24:Q25"/>
    <mergeCell ref="R24:R25"/>
    <mergeCell ref="S20:U21"/>
    <mergeCell ref="Q16:Q17"/>
    <mergeCell ref="R16:R17"/>
    <mergeCell ref="R18:R19"/>
    <mergeCell ref="S16:U17"/>
    <mergeCell ref="S18:U19"/>
    <mergeCell ref="H16:H19"/>
    <mergeCell ref="I16:I19"/>
    <mergeCell ref="J16:J19"/>
    <mergeCell ref="K16:K19"/>
    <mergeCell ref="L16:L19"/>
    <mergeCell ref="B13:E15"/>
    <mergeCell ref="L20:L22"/>
    <mergeCell ref="H23:H25"/>
    <mergeCell ref="I23:I25"/>
    <mergeCell ref="J23:J25"/>
    <mergeCell ref="K23:K25"/>
    <mergeCell ref="L23:L25"/>
    <mergeCell ref="H20:H22"/>
    <mergeCell ref="I20:I22"/>
    <mergeCell ref="J20:J22"/>
    <mergeCell ref="K20:K22"/>
    <mergeCell ref="B16:E19"/>
    <mergeCell ref="C23:E25"/>
    <mergeCell ref="C20:E22"/>
    <mergeCell ref="F20:F22"/>
    <mergeCell ref="G20:G22"/>
    <mergeCell ref="F23:F25"/>
    <mergeCell ref="G23:G25"/>
    <mergeCell ref="F16:F19"/>
    <mergeCell ref="G16:G19"/>
    <mergeCell ref="Q13:Q15"/>
    <mergeCell ref="Q18:Q19"/>
    <mergeCell ref="H13:H15"/>
    <mergeCell ref="G13:G15"/>
    <mergeCell ref="I13:I15"/>
    <mergeCell ref="J13:J15"/>
    <mergeCell ref="R1:Y1"/>
    <mergeCell ref="A1:C1"/>
    <mergeCell ref="D1:H1"/>
    <mergeCell ref="C9:E9"/>
    <mergeCell ref="C10:E10"/>
    <mergeCell ref="I6:Y10"/>
    <mergeCell ref="W13:Y15"/>
    <mergeCell ref="R13:R15"/>
    <mergeCell ref="V13:V15"/>
    <mergeCell ref="K13:K15"/>
    <mergeCell ref="S13:U15"/>
    <mergeCell ref="N13:N15"/>
    <mergeCell ref="O13:O15"/>
    <mergeCell ref="L13:L15"/>
    <mergeCell ref="M13:M15"/>
  </mergeCells>
  <phoneticPr fontId="1"/>
  <conditionalFormatting sqref="R16:R17">
    <cfRule type="expression" dxfId="380" priority="14">
      <formula>$M$16=10</formula>
    </cfRule>
  </conditionalFormatting>
  <conditionalFormatting sqref="R18:R19">
    <cfRule type="expression" dxfId="379" priority="13">
      <formula>$M$16=8</formula>
    </cfRule>
  </conditionalFormatting>
  <conditionalFormatting sqref="R22:R23">
    <cfRule type="expression" dxfId="378" priority="12">
      <formula>$M$16=4</formula>
    </cfRule>
  </conditionalFormatting>
  <conditionalFormatting sqref="R24:R25">
    <cfRule type="expression" dxfId="377" priority="11">
      <formula>$M$16=2</formula>
    </cfRule>
  </conditionalFormatting>
  <conditionalFormatting sqref="S16:U17">
    <cfRule type="expression" dxfId="376" priority="5">
      <formula>$N$16=10</formula>
    </cfRule>
  </conditionalFormatting>
  <conditionalFormatting sqref="S18:U19">
    <cfRule type="expression" dxfId="375" priority="4">
      <formula>$N$16=8</formula>
    </cfRule>
  </conditionalFormatting>
  <conditionalFormatting sqref="S20:U21">
    <cfRule type="expression" dxfId="374" priority="3">
      <formula>$N$16=6</formula>
    </cfRule>
  </conditionalFormatting>
  <conditionalFormatting sqref="S22:U23">
    <cfRule type="expression" dxfId="373" priority="2">
      <formula>$N$16=4</formula>
    </cfRule>
  </conditionalFormatting>
  <conditionalFormatting sqref="S24:U25">
    <cfRule type="expression" dxfId="372" priority="1">
      <formula>$N$16=2</formula>
    </cfRule>
  </conditionalFormatting>
  <hyperlinks>
    <hyperlink ref="R1:Y1" location="'総括表(法人全体)'!A1" display="総括表（法人全体）へ戻る"/>
  </hyperlinks>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CCECFF"/>
  </sheetPr>
  <dimension ref="A1:AE26"/>
  <sheetViews>
    <sheetView showGridLines="0" zoomScaleNormal="100" workbookViewId="0">
      <selection sqref="A1:C1"/>
    </sheetView>
  </sheetViews>
  <sheetFormatPr defaultColWidth="10.6640625" defaultRowHeight="24" customHeight="1"/>
  <cols>
    <col min="1" max="2" width="4.6640625" style="1" customWidth="1"/>
    <col min="3" max="5" width="10.6640625" style="1"/>
    <col min="6" max="10" width="10.6640625" style="1" customWidth="1"/>
    <col min="11" max="12" width="8.6640625" style="1" customWidth="1"/>
    <col min="13" max="15" width="6.6640625" style="1" customWidth="1"/>
    <col min="16" max="16" width="1.6640625" style="1" customWidth="1"/>
    <col min="17" max="17" width="3.6640625" style="2" customWidth="1"/>
    <col min="18" max="18" width="13.77734375" style="1" customWidth="1"/>
    <col min="19" max="19" width="4.6640625" style="1" customWidth="1"/>
    <col min="20" max="20" width="2.44140625" style="2" customWidth="1"/>
    <col min="21" max="22" width="4.6640625" style="1" customWidth="1"/>
    <col min="23" max="23" width="6.88671875" style="1" customWidth="1"/>
    <col min="24" max="24" width="3.44140625" style="1" bestFit="1" customWidth="1"/>
    <col min="25" max="25" width="6.88671875" style="1" customWidth="1"/>
    <col min="26" max="26" width="4.6640625" style="1" customWidth="1"/>
    <col min="27" max="27" width="2.44140625" style="1" customWidth="1"/>
    <col min="28" max="29" width="4.6640625" style="1" customWidth="1"/>
    <col min="30" max="30" width="2.44140625" style="1" customWidth="1"/>
    <col min="31" max="31" width="4.6640625" style="1" customWidth="1"/>
    <col min="32" max="16384" width="10.6640625" style="1"/>
  </cols>
  <sheetData>
    <row r="1" spans="1:31" ht="24" customHeight="1" thickBot="1">
      <c r="A1" s="1747" t="s">
        <v>0</v>
      </c>
      <c r="B1" s="1748"/>
      <c r="C1" s="1749"/>
      <c r="D1" s="1792" t="str">
        <f>IF('法人入力シート（要入力）'!E4="","",'法人入力シート（要入力）'!E4)</f>
        <v/>
      </c>
      <c r="E1" s="1793"/>
      <c r="F1" s="1793"/>
      <c r="G1" s="1793"/>
      <c r="H1" s="1794"/>
      <c r="I1" s="65"/>
      <c r="J1" s="65"/>
      <c r="R1" s="1778" t="s">
        <v>490</v>
      </c>
      <c r="S1" s="1779"/>
      <c r="T1" s="1779"/>
      <c r="U1" s="1779"/>
      <c r="V1" s="1779"/>
      <c r="W1" s="1779"/>
      <c r="X1" s="1779"/>
      <c r="Y1" s="1779"/>
    </row>
    <row r="2" spans="1:31" ht="24" customHeight="1">
      <c r="A2" s="65"/>
      <c r="B2" s="65"/>
      <c r="C2" s="65"/>
      <c r="D2" s="65"/>
      <c r="E2" s="65"/>
      <c r="F2" s="65"/>
      <c r="G2" s="65"/>
      <c r="H2" s="65"/>
      <c r="I2" s="65"/>
      <c r="J2" s="65"/>
    </row>
    <row r="3" spans="1:31" ht="24" customHeight="1">
      <c r="A3" s="64" t="s">
        <v>1</v>
      </c>
      <c r="B3" s="65"/>
      <c r="C3" s="65"/>
      <c r="D3" s="65"/>
      <c r="E3" s="65"/>
      <c r="F3" s="65"/>
      <c r="G3" s="65"/>
      <c r="H3" s="65"/>
      <c r="I3" s="65"/>
      <c r="J3" s="65"/>
    </row>
    <row r="4" spans="1:31" ht="24" customHeight="1">
      <c r="A4" s="64" t="s">
        <v>38</v>
      </c>
      <c r="B4" s="65"/>
      <c r="C4" s="65"/>
      <c r="D4" s="65"/>
      <c r="E4" s="65"/>
      <c r="F4" s="65"/>
      <c r="G4" s="65"/>
      <c r="H4" s="65"/>
      <c r="I4" s="65"/>
      <c r="J4" s="65"/>
    </row>
    <row r="5" spans="1:31" ht="24" customHeight="1">
      <c r="G5" s="65" t="s">
        <v>3</v>
      </c>
      <c r="Q5" s="1"/>
      <c r="R5" s="2"/>
      <c r="T5" s="1"/>
      <c r="U5" s="2"/>
    </row>
    <row r="6" spans="1:31" ht="24" customHeight="1">
      <c r="A6" s="65"/>
      <c r="B6" s="66" t="s">
        <v>56</v>
      </c>
      <c r="C6" s="65"/>
      <c r="D6" s="65"/>
      <c r="E6" s="65"/>
      <c r="G6" s="1762" t="s">
        <v>1159</v>
      </c>
      <c r="H6" s="1762"/>
      <c r="I6" s="1762"/>
      <c r="J6" s="1762"/>
      <c r="K6" s="1762"/>
      <c r="L6" s="1762"/>
      <c r="M6" s="1762"/>
      <c r="N6" s="1762"/>
      <c r="O6" s="1762"/>
      <c r="P6" s="1762"/>
      <c r="Q6" s="1762"/>
      <c r="R6" s="1762"/>
      <c r="S6" s="1762"/>
      <c r="T6" s="1762"/>
      <c r="U6" s="1762"/>
      <c r="V6" s="1762"/>
      <c r="W6" s="1762"/>
      <c r="X6" s="1762"/>
      <c r="Y6" s="1762"/>
      <c r="Z6" s="95"/>
      <c r="AA6" s="95"/>
      <c r="AB6" s="95"/>
      <c r="AC6" s="95"/>
      <c r="AD6" s="95"/>
      <c r="AE6" s="95"/>
    </row>
    <row r="7" spans="1:31" ht="24" customHeight="1">
      <c r="A7" s="65"/>
      <c r="B7" s="66"/>
      <c r="C7" s="66" t="s">
        <v>17</v>
      </c>
      <c r="D7" s="65"/>
      <c r="E7" s="65"/>
      <c r="G7" s="1762"/>
      <c r="H7" s="1762"/>
      <c r="I7" s="1762"/>
      <c r="J7" s="1762"/>
      <c r="K7" s="1762"/>
      <c r="L7" s="1762"/>
      <c r="M7" s="1762"/>
      <c r="N7" s="1762"/>
      <c r="O7" s="1762"/>
      <c r="P7" s="1762"/>
      <c r="Q7" s="1762"/>
      <c r="R7" s="1762"/>
      <c r="S7" s="1762"/>
      <c r="T7" s="1762"/>
      <c r="U7" s="1762"/>
      <c r="V7" s="1762"/>
      <c r="W7" s="1762"/>
      <c r="X7" s="1762"/>
      <c r="Y7" s="1762"/>
      <c r="Z7" s="95"/>
      <c r="AA7" s="95"/>
      <c r="AB7" s="95"/>
      <c r="AC7" s="95"/>
      <c r="AD7" s="95"/>
      <c r="AE7" s="95"/>
    </row>
    <row r="8" spans="1:31" ht="24" customHeight="1">
      <c r="A8" s="65"/>
      <c r="B8" s="65"/>
      <c r="C8" s="1751" t="s">
        <v>57</v>
      </c>
      <c r="D8" s="1751"/>
      <c r="E8" s="1751"/>
      <c r="F8" s="9"/>
      <c r="G8" s="1762"/>
      <c r="H8" s="1762"/>
      <c r="I8" s="1762"/>
      <c r="J8" s="1762"/>
      <c r="K8" s="1762"/>
      <c r="L8" s="1762"/>
      <c r="M8" s="1762"/>
      <c r="N8" s="1762"/>
      <c r="O8" s="1762"/>
      <c r="P8" s="1762"/>
      <c r="Q8" s="1762"/>
      <c r="R8" s="1762"/>
      <c r="S8" s="1762"/>
      <c r="T8" s="1762"/>
      <c r="U8" s="1762"/>
      <c r="V8" s="1762"/>
      <c r="W8" s="1762"/>
      <c r="X8" s="1762"/>
      <c r="Y8" s="1762"/>
      <c r="Z8" s="95"/>
      <c r="AA8" s="95"/>
      <c r="AB8" s="95"/>
      <c r="AC8" s="95"/>
      <c r="AD8" s="95"/>
      <c r="AE8" s="95"/>
    </row>
    <row r="9" spans="1:31" ht="24" customHeight="1">
      <c r="A9" s="65"/>
      <c r="B9" s="66"/>
      <c r="C9" s="1752" t="s">
        <v>58</v>
      </c>
      <c r="D9" s="1752"/>
      <c r="E9" s="1752"/>
      <c r="F9" s="9"/>
      <c r="G9" s="1762"/>
      <c r="H9" s="1762"/>
      <c r="I9" s="1762"/>
      <c r="J9" s="1762"/>
      <c r="K9" s="1762"/>
      <c r="L9" s="1762"/>
      <c r="M9" s="1762"/>
      <c r="N9" s="1762"/>
      <c r="O9" s="1762"/>
      <c r="P9" s="1762"/>
      <c r="Q9" s="1762"/>
      <c r="R9" s="1762"/>
      <c r="S9" s="1762"/>
      <c r="T9" s="1762"/>
      <c r="U9" s="1762"/>
      <c r="V9" s="1762"/>
      <c r="W9" s="1762"/>
      <c r="X9" s="1762"/>
      <c r="Y9" s="1762"/>
      <c r="Z9" s="95"/>
      <c r="AA9" s="95"/>
      <c r="AB9" s="95"/>
      <c r="AC9" s="95"/>
      <c r="AD9" s="95"/>
      <c r="AE9" s="95"/>
    </row>
    <row r="10" spans="1:31" ht="60" customHeight="1">
      <c r="A10" s="65"/>
      <c r="B10" s="66"/>
      <c r="C10" s="84"/>
      <c r="D10" s="84"/>
      <c r="E10" s="84"/>
      <c r="F10" s="9"/>
      <c r="G10" s="1762"/>
      <c r="H10" s="1762"/>
      <c r="I10" s="1762"/>
      <c r="J10" s="1762"/>
      <c r="K10" s="1762"/>
      <c r="L10" s="1762"/>
      <c r="M10" s="1762"/>
      <c r="N10" s="1762"/>
      <c r="O10" s="1762"/>
      <c r="P10" s="1762"/>
      <c r="Q10" s="1762"/>
      <c r="R10" s="1762"/>
      <c r="S10" s="1762"/>
      <c r="T10" s="1762"/>
      <c r="U10" s="1762"/>
      <c r="V10" s="1762"/>
      <c r="W10" s="1762"/>
      <c r="X10" s="1762"/>
      <c r="Y10" s="1762"/>
      <c r="Z10" s="95"/>
      <c r="AA10" s="95"/>
      <c r="AB10" s="95"/>
      <c r="AC10" s="95"/>
      <c r="AD10" s="95"/>
      <c r="AE10" s="95"/>
    </row>
    <row r="11" spans="1:31" ht="60" customHeight="1">
      <c r="B11" s="9"/>
      <c r="C11" s="62"/>
      <c r="D11" s="62"/>
      <c r="E11" s="62"/>
      <c r="F11" s="9"/>
      <c r="G11" s="1762"/>
      <c r="H11" s="1762"/>
      <c r="I11" s="1762"/>
      <c r="J11" s="1762"/>
      <c r="K11" s="1762"/>
      <c r="L11" s="1762"/>
      <c r="M11" s="1762"/>
      <c r="N11" s="1762"/>
      <c r="O11" s="1762"/>
      <c r="P11" s="1762"/>
      <c r="Q11" s="1762"/>
      <c r="R11" s="1762"/>
      <c r="S11" s="1762"/>
      <c r="T11" s="1762"/>
      <c r="U11" s="1762"/>
      <c r="V11" s="1762"/>
      <c r="W11" s="1762"/>
      <c r="X11" s="1762"/>
      <c r="Y11" s="1762"/>
      <c r="Z11" s="95"/>
      <c r="AA11" s="95"/>
      <c r="AB11" s="95"/>
      <c r="AC11" s="95"/>
      <c r="AD11" s="95"/>
      <c r="AE11" s="95"/>
    </row>
    <row r="12" spans="1:31" ht="24" customHeight="1">
      <c r="B12" s="1" t="s">
        <v>1169</v>
      </c>
      <c r="O12" s="38" t="s">
        <v>59</v>
      </c>
      <c r="Q12" s="4" t="s">
        <v>61</v>
      </c>
    </row>
    <row r="13" spans="1:31" ht="24" customHeight="1">
      <c r="B13" s="1732" t="s">
        <v>16</v>
      </c>
      <c r="C13" s="1733"/>
      <c r="D13" s="1733"/>
      <c r="E13" s="1734"/>
      <c r="F13" s="1783">
        <f>'法人入力シート（要入力）'!$D$11</f>
        <v>2020</v>
      </c>
      <c r="G13" s="1783">
        <f>'法人入力シート（要入力）'!$E$11</f>
        <v>2021</v>
      </c>
      <c r="H13" s="1798">
        <f>'法人入力シート（要入力）'!$F$11</f>
        <v>2022</v>
      </c>
      <c r="I13" s="1783">
        <f>'法人入力シート（要入力）'!$G$11</f>
        <v>2023</v>
      </c>
      <c r="J13" s="1798">
        <f>'法人入力シート（要入力）'!$H$11</f>
        <v>2024</v>
      </c>
      <c r="K13" s="1772" t="str">
        <f>"増減
"&amp;$J$13&amp;"-"&amp;$F$13</f>
        <v>増減
2024-2020</v>
      </c>
      <c r="L13" s="1871" t="str">
        <f>"対"&amp;$F$13&amp;"
年度
伸び率"</f>
        <v>対2020
年度
伸び率</v>
      </c>
      <c r="M13" s="1755" t="s">
        <v>14</v>
      </c>
      <c r="N13" s="1769" t="s">
        <v>13</v>
      </c>
      <c r="O13" s="1769" t="s">
        <v>15</v>
      </c>
      <c r="P13" s="3"/>
      <c r="Q13" s="1766" t="s">
        <v>49</v>
      </c>
      <c r="R13" s="1763" t="s">
        <v>10</v>
      </c>
      <c r="S13" s="1753" t="s">
        <v>70</v>
      </c>
      <c r="T13" s="1754"/>
      <c r="U13" s="1755"/>
      <c r="V13" s="1775" t="s">
        <v>49</v>
      </c>
      <c r="W13" s="1935" t="s">
        <v>60</v>
      </c>
      <c r="X13" s="1786"/>
      <c r="Y13" s="1787"/>
    </row>
    <row r="14" spans="1:31" ht="24" customHeight="1">
      <c r="B14" s="1735"/>
      <c r="C14" s="1736"/>
      <c r="D14" s="1736"/>
      <c r="E14" s="1737"/>
      <c r="F14" s="1784"/>
      <c r="G14" s="1784"/>
      <c r="H14" s="1799"/>
      <c r="I14" s="1784"/>
      <c r="J14" s="1799"/>
      <c r="K14" s="1773"/>
      <c r="L14" s="1872"/>
      <c r="M14" s="1758"/>
      <c r="N14" s="1770"/>
      <c r="O14" s="1770"/>
      <c r="P14" s="3"/>
      <c r="Q14" s="1767"/>
      <c r="R14" s="1764"/>
      <c r="S14" s="1756"/>
      <c r="T14" s="1757"/>
      <c r="U14" s="1758"/>
      <c r="V14" s="1776"/>
      <c r="W14" s="1730"/>
      <c r="X14" s="1788"/>
      <c r="Y14" s="1789"/>
    </row>
    <row r="15" spans="1:31" ht="24" customHeight="1">
      <c r="B15" s="1738"/>
      <c r="C15" s="1739"/>
      <c r="D15" s="1739"/>
      <c r="E15" s="1740"/>
      <c r="F15" s="1785"/>
      <c r="G15" s="1785"/>
      <c r="H15" s="1800"/>
      <c r="I15" s="1785"/>
      <c r="J15" s="1800"/>
      <c r="K15" s="1774"/>
      <c r="L15" s="1782"/>
      <c r="M15" s="1758"/>
      <c r="N15" s="1771"/>
      <c r="O15" s="1771"/>
      <c r="Q15" s="1768"/>
      <c r="R15" s="1765"/>
      <c r="S15" s="1759"/>
      <c r="T15" s="1760"/>
      <c r="U15" s="1761"/>
      <c r="V15" s="1777"/>
      <c r="W15" s="1731"/>
      <c r="X15" s="1790"/>
      <c r="Y15" s="1791"/>
    </row>
    <row r="16" spans="1:31" ht="24" customHeight="1">
      <c r="B16" s="1741" t="s">
        <v>616</v>
      </c>
      <c r="C16" s="1742"/>
      <c r="D16" s="1742"/>
      <c r="E16" s="1743"/>
      <c r="F16" s="1795" t="str">
        <f>IFERROR((ROUND(F20/F23,8)),"－")</f>
        <v>－</v>
      </c>
      <c r="G16" s="1795" t="str">
        <f t="shared" ref="G16:J16" si="0">IFERROR((ROUND(G20/G23,8)),"－")</f>
        <v>－</v>
      </c>
      <c r="H16" s="1795" t="str">
        <f t="shared" si="0"/>
        <v>－</v>
      </c>
      <c r="I16" s="1795" t="str">
        <f t="shared" si="0"/>
        <v>－</v>
      </c>
      <c r="J16" s="1795" t="str">
        <f t="shared" si="0"/>
        <v>－</v>
      </c>
      <c r="K16" s="1873" t="str">
        <f>IFERROR(ROUND(J16-F16,8)*100,"－")</f>
        <v>－</v>
      </c>
      <c r="L16" s="2035"/>
      <c r="M16" s="2032" t="str">
        <f>IF(J16="－","－",IF(AND(I16&lt;絶対評価シート!G52,J16&lt;絶対評価シート!G52),2,IF(J16&lt;絶対評価シート!G52,4,IF(J16&lt;絶対評価シート!F52,6,IF(AND(J16&gt;=絶対評価シート!F52,OR(I16&lt;絶対評価シート!F52,I16="－")),8,IF(AND(I16&gt;=絶対評価シート!F52,J16&gt;=絶対評価シート!F52),10))))))</f>
        <v>－</v>
      </c>
      <c r="N16" s="1834" t="str" cm="1">
        <f t="array" ref="N16">IFERROR(_xlfn.IFS($K$16="－","－",$K$16/100&gt;=趨勢評価!H19,10,$K$16/100&gt;=趨勢評価!H18,8,$K$16/100&gt;趨勢評価!H17,6,$K$16/100&gt;趨勢評価!H16,4,$K$16/100&lt;=趨勢評価!H16,2),"－")</f>
        <v>－</v>
      </c>
      <c r="O16" s="1841" t="str">
        <f ca="1">IFERROR(OFFSET(INDEX(Y16:Y25,MATCH(J16,Y16:Y25,-1),1),0,-3),"－")</f>
        <v>－</v>
      </c>
      <c r="Q16" s="1720">
        <v>10</v>
      </c>
      <c r="R16" s="1863" t="s">
        <v>87</v>
      </c>
      <c r="S16" s="1717" t="s">
        <v>493</v>
      </c>
      <c r="T16" s="1821"/>
      <c r="U16" s="1822"/>
      <c r="V16" s="72">
        <v>10</v>
      </c>
      <c r="W16" s="613">
        <f>高校法人!$AB61</f>
        <v>9.3460478499999997</v>
      </c>
      <c r="X16" s="614" t="s">
        <v>511</v>
      </c>
      <c r="Y16" s="907">
        <v>1000</v>
      </c>
    </row>
    <row r="17" spans="2:25" ht="24" customHeight="1">
      <c r="B17" s="1744"/>
      <c r="C17" s="1745"/>
      <c r="D17" s="1745"/>
      <c r="E17" s="1746"/>
      <c r="F17" s="1796"/>
      <c r="G17" s="1796"/>
      <c r="H17" s="1796"/>
      <c r="I17" s="1796"/>
      <c r="J17" s="1796"/>
      <c r="K17" s="1854"/>
      <c r="L17" s="2036"/>
      <c r="M17" s="1919"/>
      <c r="N17" s="1835"/>
      <c r="O17" s="1901"/>
      <c r="Q17" s="1720"/>
      <c r="R17" s="1863"/>
      <c r="S17" s="1718"/>
      <c r="T17" s="1823"/>
      <c r="U17" s="1824"/>
      <c r="V17" s="73">
        <v>9</v>
      </c>
      <c r="W17" s="616">
        <f>高校法人!$Y61</f>
        <v>5.9800096600000003</v>
      </c>
      <c r="X17" s="617" t="s">
        <v>511</v>
      </c>
      <c r="Y17" s="618">
        <f>高校法人!$AA61</f>
        <v>9.3460478399999989</v>
      </c>
    </row>
    <row r="18" spans="2:25" ht="24" customHeight="1">
      <c r="B18" s="1744"/>
      <c r="C18" s="1745"/>
      <c r="D18" s="1745"/>
      <c r="E18" s="1746"/>
      <c r="F18" s="1796"/>
      <c r="G18" s="1796"/>
      <c r="H18" s="1796"/>
      <c r="I18" s="1796"/>
      <c r="J18" s="1796"/>
      <c r="K18" s="1854"/>
      <c r="L18" s="2036"/>
      <c r="M18" s="1919"/>
      <c r="N18" s="1835"/>
      <c r="O18" s="1901"/>
      <c r="Q18" s="1719">
        <v>8</v>
      </c>
      <c r="R18" s="1863" t="s">
        <v>88</v>
      </c>
      <c r="S18" s="1717" t="s">
        <v>82</v>
      </c>
      <c r="T18" s="1821"/>
      <c r="U18" s="1822"/>
      <c r="V18" s="72">
        <v>8</v>
      </c>
      <c r="W18" s="613">
        <f>高校法人!$V61</f>
        <v>4.1241470800000002</v>
      </c>
      <c r="X18" s="614" t="s">
        <v>511</v>
      </c>
      <c r="Y18" s="619">
        <f>高校法人!$X61</f>
        <v>5.9800096500000004</v>
      </c>
    </row>
    <row r="19" spans="2:25" ht="24" customHeight="1">
      <c r="B19" s="1744"/>
      <c r="C19" s="1745"/>
      <c r="D19" s="1745"/>
      <c r="E19" s="1746"/>
      <c r="F19" s="1797"/>
      <c r="G19" s="1797"/>
      <c r="H19" s="1797"/>
      <c r="I19" s="1797"/>
      <c r="J19" s="1797"/>
      <c r="K19" s="1855"/>
      <c r="L19" s="2037"/>
      <c r="M19" s="1919"/>
      <c r="N19" s="1835"/>
      <c r="O19" s="1901"/>
      <c r="Q19" s="1719"/>
      <c r="R19" s="1863"/>
      <c r="S19" s="1718"/>
      <c r="T19" s="1823"/>
      <c r="U19" s="1824"/>
      <c r="V19" s="73">
        <v>7</v>
      </c>
      <c r="W19" s="616">
        <f>高校法人!$S61</f>
        <v>3.06202313</v>
      </c>
      <c r="X19" s="617" t="s">
        <v>511</v>
      </c>
      <c r="Y19" s="618">
        <f>高校法人!$U61</f>
        <v>4.1241470700000002</v>
      </c>
    </row>
    <row r="20" spans="2:25" ht="24" customHeight="1">
      <c r="B20" s="55"/>
      <c r="C20" s="1721" t="s">
        <v>617</v>
      </c>
      <c r="D20" s="1722"/>
      <c r="E20" s="1723"/>
      <c r="F20" s="1814">
        <f>IFERROR('法人入力シート（要入力）'!D78,"－")</f>
        <v>0</v>
      </c>
      <c r="G20" s="1814">
        <f>IFERROR('法人入力シート（要入力）'!E78,"－")</f>
        <v>0</v>
      </c>
      <c r="H20" s="1814">
        <f>IFERROR('法人入力シート（要入力）'!F78,"－")</f>
        <v>0</v>
      </c>
      <c r="I20" s="1814">
        <f>IFERROR('法人入力シート（要入力）'!G78,"－")</f>
        <v>0</v>
      </c>
      <c r="J20" s="1980">
        <f>IFERROR('法人入力シート（要入力）'!H78,"－")</f>
        <v>0</v>
      </c>
      <c r="K20" s="1889">
        <f>IFERROR((J20-F20),"－")</f>
        <v>0</v>
      </c>
      <c r="L20" s="2003" t="str">
        <f>IF(OR(F20="－",F20=0,J20="－",J20=0),"－",(IF(AND(F20&lt;0,J20&lt;0),(J20-F20)/F20*-1,IF(AND(F20&lt;0,J20&gt;0),(J20-F20)/F20*-1,(J20-F20)/F20))))</f>
        <v>－</v>
      </c>
      <c r="M20" s="1919"/>
      <c r="N20" s="1835"/>
      <c r="O20" s="1901"/>
      <c r="Q20" s="1719">
        <v>6</v>
      </c>
      <c r="R20" s="1863" t="s">
        <v>89</v>
      </c>
      <c r="S20" s="1717" t="s">
        <v>76</v>
      </c>
      <c r="T20" s="1821"/>
      <c r="U20" s="1822"/>
      <c r="V20" s="72">
        <v>6</v>
      </c>
      <c r="W20" s="613">
        <f>高校法人!$P61</f>
        <v>2.3561413199999999</v>
      </c>
      <c r="X20" s="614" t="s">
        <v>511</v>
      </c>
      <c r="Y20" s="615">
        <f>高校法人!$R61</f>
        <v>3.0620231200000001</v>
      </c>
    </row>
    <row r="21" spans="2:25" ht="24" customHeight="1">
      <c r="B21" s="55"/>
      <c r="C21" s="1857"/>
      <c r="D21" s="1858"/>
      <c r="E21" s="1859"/>
      <c r="F21" s="2010"/>
      <c r="G21" s="2010"/>
      <c r="H21" s="2010"/>
      <c r="I21" s="2010"/>
      <c r="J21" s="2000"/>
      <c r="K21" s="2030"/>
      <c r="L21" s="2029"/>
      <c r="M21" s="1919"/>
      <c r="N21" s="1835"/>
      <c r="O21" s="1901"/>
      <c r="Q21" s="1719"/>
      <c r="R21" s="1863"/>
      <c r="S21" s="1718"/>
      <c r="T21" s="1823"/>
      <c r="U21" s="1824"/>
      <c r="V21" s="73">
        <v>5</v>
      </c>
      <c r="W21" s="616">
        <f>高校法人!$M61</f>
        <v>1.8891726</v>
      </c>
      <c r="X21" s="617" t="s">
        <v>511</v>
      </c>
      <c r="Y21" s="618">
        <f>高校法人!$O61</f>
        <v>2.3561413099999999</v>
      </c>
    </row>
    <row r="22" spans="2:25" ht="24" customHeight="1">
      <c r="B22" s="55"/>
      <c r="C22" s="1724"/>
      <c r="D22" s="1725"/>
      <c r="E22" s="1726"/>
      <c r="F22" s="1815"/>
      <c r="G22" s="1815"/>
      <c r="H22" s="1815"/>
      <c r="I22" s="1815"/>
      <c r="J22" s="1981"/>
      <c r="K22" s="2034"/>
      <c r="L22" s="2005"/>
      <c r="M22" s="1919"/>
      <c r="N22" s="1835"/>
      <c r="O22" s="1901"/>
      <c r="Q22" s="1719">
        <v>4</v>
      </c>
      <c r="R22" s="1863" t="s">
        <v>85</v>
      </c>
      <c r="S22" s="1717" t="s">
        <v>484</v>
      </c>
      <c r="T22" s="1821"/>
      <c r="U22" s="1822"/>
      <c r="V22" s="72">
        <v>4</v>
      </c>
      <c r="W22" s="613">
        <f>高校法人!$J61</f>
        <v>1.4349551400000002</v>
      </c>
      <c r="X22" s="614" t="s">
        <v>511</v>
      </c>
      <c r="Y22" s="615">
        <f>高校法人!$L61</f>
        <v>1.88917259</v>
      </c>
    </row>
    <row r="23" spans="2:25" ht="24" customHeight="1">
      <c r="B23" s="55"/>
      <c r="C23" s="1721" t="s">
        <v>618</v>
      </c>
      <c r="D23" s="1722"/>
      <c r="E23" s="1722"/>
      <c r="F23" s="1814">
        <f>IFERROR('法人入力シート（要入力）'!D88,"－")</f>
        <v>0</v>
      </c>
      <c r="G23" s="1814">
        <f>IFERROR('法人入力シート（要入力）'!E88,"－")</f>
        <v>0</v>
      </c>
      <c r="H23" s="1814">
        <f>IFERROR('法人入力シート（要入力）'!F88,"－")</f>
        <v>0</v>
      </c>
      <c r="I23" s="1814">
        <f>IFERROR('法人入力シート（要入力）'!G88,"－")</f>
        <v>0</v>
      </c>
      <c r="J23" s="1980">
        <f>IFERROR('法人入力シート（要入力）'!H88,"－")</f>
        <v>0</v>
      </c>
      <c r="K23" s="1889">
        <f>IFERROR((J23-F23),"－")</f>
        <v>0</v>
      </c>
      <c r="L23" s="2003" t="str">
        <f>IF(OR(F23="－",F23=0,J23="－",J23=0),"－",(IF(AND(F23&lt;0,J23&lt;0),(J23-F23)/F23*-1,IF(AND(F23&lt;0,J23&gt;0),(J23-F23)/F23*-1,(J23-F23)/F23))))</f>
        <v>－</v>
      </c>
      <c r="M23" s="1919"/>
      <c r="N23" s="1835"/>
      <c r="O23" s="1901"/>
      <c r="Q23" s="1719"/>
      <c r="R23" s="1863"/>
      <c r="S23" s="1718"/>
      <c r="T23" s="1823"/>
      <c r="U23" s="1824"/>
      <c r="V23" s="73">
        <v>3</v>
      </c>
      <c r="W23" s="616">
        <f>高校法人!$G61</f>
        <v>1.0057972799999999</v>
      </c>
      <c r="X23" s="617" t="s">
        <v>511</v>
      </c>
      <c r="Y23" s="618">
        <f>高校法人!$I61</f>
        <v>1.4349551300000001</v>
      </c>
    </row>
    <row r="24" spans="2:25" ht="24" customHeight="1">
      <c r="B24" s="55"/>
      <c r="C24" s="1857"/>
      <c r="D24" s="1858"/>
      <c r="E24" s="1858"/>
      <c r="F24" s="2010"/>
      <c r="G24" s="2010"/>
      <c r="H24" s="2010"/>
      <c r="I24" s="2010"/>
      <c r="J24" s="2000"/>
      <c r="K24" s="2030"/>
      <c r="L24" s="2029"/>
      <c r="M24" s="1919"/>
      <c r="N24" s="1835"/>
      <c r="O24" s="1901"/>
      <c r="Q24" s="1719">
        <v>2</v>
      </c>
      <c r="R24" s="1863" t="s">
        <v>86</v>
      </c>
      <c r="S24" s="1844" t="s">
        <v>485</v>
      </c>
      <c r="T24" s="1826"/>
      <c r="U24" s="1827"/>
      <c r="V24" s="72">
        <v>2</v>
      </c>
      <c r="W24" s="620">
        <f>高校法人!$D61</f>
        <v>0.48464759000000002</v>
      </c>
      <c r="X24" s="614" t="s">
        <v>511</v>
      </c>
      <c r="Y24" s="621">
        <f>高校法人!$F61</f>
        <v>1.00579727</v>
      </c>
    </row>
    <row r="25" spans="2:25" ht="24" customHeight="1">
      <c r="B25" s="70"/>
      <c r="C25" s="1727"/>
      <c r="D25" s="1728"/>
      <c r="E25" s="1728"/>
      <c r="F25" s="1987"/>
      <c r="G25" s="1987"/>
      <c r="H25" s="1987"/>
      <c r="I25" s="1987"/>
      <c r="J25" s="2001"/>
      <c r="K25" s="1890"/>
      <c r="L25" s="2031"/>
      <c r="M25" s="2033"/>
      <c r="N25" s="1836"/>
      <c r="O25" s="1843"/>
      <c r="Q25" s="1719"/>
      <c r="R25" s="1863"/>
      <c r="S25" s="1828"/>
      <c r="T25" s="1829"/>
      <c r="U25" s="1830"/>
      <c r="V25" s="73">
        <v>1</v>
      </c>
      <c r="W25" s="622"/>
      <c r="X25" s="617" t="s">
        <v>511</v>
      </c>
      <c r="Y25" s="618">
        <f>高校法人!$C61</f>
        <v>0.48464758000000002</v>
      </c>
    </row>
    <row r="26" spans="2:25" ht="24" customHeight="1">
      <c r="Q26" s="94"/>
    </row>
  </sheetData>
  <mergeCells count="64">
    <mergeCell ref="H16:H19"/>
    <mergeCell ref="I16:I19"/>
    <mergeCell ref="J16:J19"/>
    <mergeCell ref="C23:E25"/>
    <mergeCell ref="C20:E22"/>
    <mergeCell ref="B16:E19"/>
    <mergeCell ref="F16:F19"/>
    <mergeCell ref="G16:G19"/>
    <mergeCell ref="F20:F22"/>
    <mergeCell ref="F23:F25"/>
    <mergeCell ref="G20:G22"/>
    <mergeCell ref="H20:H22"/>
    <mergeCell ref="I20:I22"/>
    <mergeCell ref="G23:G25"/>
    <mergeCell ref="H23:H25"/>
    <mergeCell ref="I23:I25"/>
    <mergeCell ref="G6:Y11"/>
    <mergeCell ref="A1:C1"/>
    <mergeCell ref="D1:H1"/>
    <mergeCell ref="C8:E8"/>
    <mergeCell ref="C9:E9"/>
    <mergeCell ref="B13:E15"/>
    <mergeCell ref="F13:F15"/>
    <mergeCell ref="G13:G15"/>
    <mergeCell ref="H13:H15"/>
    <mergeCell ref="I13:I15"/>
    <mergeCell ref="J13:J15"/>
    <mergeCell ref="K13:K15"/>
    <mergeCell ref="J20:J22"/>
    <mergeCell ref="K20:K22"/>
    <mergeCell ref="L20:L22"/>
    <mergeCell ref="L13:L15"/>
    <mergeCell ref="K16:K19"/>
    <mergeCell ref="L16:L19"/>
    <mergeCell ref="V13:V15"/>
    <mergeCell ref="S24:U25"/>
    <mergeCell ref="L23:L25"/>
    <mergeCell ref="M16:M25"/>
    <mergeCell ref="N16:N25"/>
    <mergeCell ref="O16:O25"/>
    <mergeCell ref="Q18:Q19"/>
    <mergeCell ref="Q16:Q17"/>
    <mergeCell ref="Q20:Q21"/>
    <mergeCell ref="M13:M15"/>
    <mergeCell ref="N13:N15"/>
    <mergeCell ref="O13:O15"/>
    <mergeCell ref="Q13:Q15"/>
    <mergeCell ref="R13:R15"/>
    <mergeCell ref="W13:Y15"/>
    <mergeCell ref="S13:U15"/>
    <mergeCell ref="J23:J25"/>
    <mergeCell ref="K23:K25"/>
    <mergeCell ref="R1:Y1"/>
    <mergeCell ref="Q22:Q23"/>
    <mergeCell ref="R22:R23"/>
    <mergeCell ref="Q24:Q25"/>
    <mergeCell ref="R24:R25"/>
    <mergeCell ref="R16:R17"/>
    <mergeCell ref="R18:R19"/>
    <mergeCell ref="R20:R21"/>
    <mergeCell ref="S16:U17"/>
    <mergeCell ref="S18:U19"/>
    <mergeCell ref="S20:U21"/>
    <mergeCell ref="S22:U23"/>
  </mergeCells>
  <phoneticPr fontId="1"/>
  <conditionalFormatting sqref="R16:R17">
    <cfRule type="expression" dxfId="371" priority="22">
      <formula>$M$16=10</formula>
    </cfRule>
  </conditionalFormatting>
  <conditionalFormatting sqref="R18:R19">
    <cfRule type="expression" dxfId="370" priority="21">
      <formula>$M$16=8</formula>
    </cfRule>
  </conditionalFormatting>
  <conditionalFormatting sqref="R20:R21">
    <cfRule type="expression" dxfId="369" priority="20">
      <formula>$M$16=6</formula>
    </cfRule>
  </conditionalFormatting>
  <conditionalFormatting sqref="R22:R23">
    <cfRule type="expression" dxfId="368" priority="19">
      <formula>$M$16=4</formula>
    </cfRule>
  </conditionalFormatting>
  <conditionalFormatting sqref="R24:R25">
    <cfRule type="expression" dxfId="367" priority="18">
      <formula>$M$16=2</formula>
    </cfRule>
  </conditionalFormatting>
  <conditionalFormatting sqref="S16:U17">
    <cfRule type="expression" dxfId="366" priority="17">
      <formula>$N$16=10</formula>
    </cfRule>
  </conditionalFormatting>
  <conditionalFormatting sqref="S18:U19">
    <cfRule type="expression" dxfId="365" priority="16">
      <formula>$N$16=8</formula>
    </cfRule>
  </conditionalFormatting>
  <conditionalFormatting sqref="S20:U21">
    <cfRule type="expression" dxfId="364" priority="15">
      <formula>$N$16=6</formula>
    </cfRule>
  </conditionalFormatting>
  <conditionalFormatting sqref="S22:U23">
    <cfRule type="expression" dxfId="363" priority="14">
      <formula>$N$16=4</formula>
    </cfRule>
  </conditionalFormatting>
  <conditionalFormatting sqref="S24:U25">
    <cfRule type="expression" dxfId="362" priority="13">
      <formula>$N$16=2</formula>
    </cfRule>
  </conditionalFormatting>
  <conditionalFormatting sqref="W16:X16">
    <cfRule type="expression" dxfId="361" priority="12">
      <formula>$O$16=10</formula>
    </cfRule>
  </conditionalFormatting>
  <conditionalFormatting sqref="W17:Y17">
    <cfRule type="expression" dxfId="360" priority="11">
      <formula>$O$16=9</formula>
    </cfRule>
  </conditionalFormatting>
  <conditionalFormatting sqref="W18:Y18">
    <cfRule type="expression" dxfId="359" priority="10">
      <formula>$O$16=8</formula>
    </cfRule>
  </conditionalFormatting>
  <conditionalFormatting sqref="W19:Y19">
    <cfRule type="expression" dxfId="358" priority="9">
      <formula>$O$16=7</formula>
    </cfRule>
  </conditionalFormatting>
  <conditionalFormatting sqref="W20:Y20">
    <cfRule type="expression" dxfId="357" priority="8">
      <formula>$O$16=6</formula>
    </cfRule>
  </conditionalFormatting>
  <conditionalFormatting sqref="W21:Y21">
    <cfRule type="expression" dxfId="356" priority="7">
      <formula>$O$16=5</formula>
    </cfRule>
  </conditionalFormatting>
  <conditionalFormatting sqref="W22:Y22">
    <cfRule type="expression" dxfId="355" priority="6">
      <formula>$O$16=4</formula>
    </cfRule>
  </conditionalFormatting>
  <conditionalFormatting sqref="W23:Y23">
    <cfRule type="expression" dxfId="354" priority="5">
      <formula>$O$16=3</formula>
    </cfRule>
  </conditionalFormatting>
  <conditionalFormatting sqref="W24:Y24">
    <cfRule type="expression" dxfId="353" priority="4">
      <formula>$O$16=2</formula>
    </cfRule>
  </conditionalFormatting>
  <conditionalFormatting sqref="W25:Y25">
    <cfRule type="expression" dxfId="352" priority="3">
      <formula>$O$16=1</formula>
    </cfRule>
  </conditionalFormatting>
  <conditionalFormatting sqref="Y16">
    <cfRule type="expression" dxfId="351" priority="1">
      <formula>$O$16=10</formula>
    </cfRule>
  </conditionalFormatting>
  <conditionalFormatting sqref="Y16">
    <cfRule type="expression" dxfId="350" priority="2">
      <formula>$O$16=10</formula>
    </cfRule>
  </conditionalFormatting>
  <hyperlinks>
    <hyperlink ref="R1:Y1" location="'総括表(法人全体)'!A1" display="総括表（法人全体）へ戻る"/>
  </hyperlinks>
  <pageMargins left="0.39370078740157483" right="0.39370078740157483" top="0.39370078740157483" bottom="0.39370078740157483" header="0" footer="0.19685039370078741"/>
  <pageSetup paperSize="9" scale="74" orientation="landscape" r:id="rId1"/>
  <headerFooter scaleWithDoc="0">
    <oddFooter>&amp;P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CCECFF"/>
  </sheetPr>
  <dimension ref="A1:AA29"/>
  <sheetViews>
    <sheetView showGridLines="0" zoomScaleNormal="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6640625" style="1" customWidth="1"/>
    <col min="20" max="20" width="2.44140625" style="2" customWidth="1"/>
    <col min="21" max="21" width="5.6640625" style="1" customWidth="1"/>
    <col min="22" max="22" width="3.44140625" style="1" bestFit="1" customWidth="1"/>
    <col min="23" max="23" width="3.77734375" style="1" customWidth="1"/>
    <col min="24" max="24" width="2.44140625" style="1" customWidth="1"/>
    <col min="25" max="25" width="3.6640625" style="1" customWidth="1"/>
    <col min="26" max="16384" width="10.6640625" style="1"/>
  </cols>
  <sheetData>
    <row r="1" spans="1:27" ht="24" customHeight="1" thickBot="1">
      <c r="A1" s="1747" t="s">
        <v>0</v>
      </c>
      <c r="B1" s="1748"/>
      <c r="C1" s="1749"/>
      <c r="D1" s="1792" t="str">
        <f>IF('法人入力シート（要入力）'!E4="","",'法人入力シート（要入力）'!E4)</f>
        <v/>
      </c>
      <c r="E1" s="1793"/>
      <c r="F1" s="1793"/>
      <c r="G1" s="1793"/>
      <c r="H1" s="1794"/>
      <c r="I1" s="65"/>
      <c r="J1" s="65"/>
      <c r="K1" s="65"/>
      <c r="L1" s="65"/>
      <c r="M1" s="65"/>
      <c r="N1" s="65"/>
      <c r="O1" s="65"/>
      <c r="P1" s="65"/>
      <c r="Q1" s="74"/>
      <c r="R1" s="1778" t="s">
        <v>490</v>
      </c>
      <c r="S1" s="1779"/>
      <c r="T1" s="1779"/>
      <c r="U1" s="1779"/>
      <c r="V1" s="1779"/>
      <c r="W1" s="1779"/>
      <c r="X1" s="1779"/>
      <c r="Y1" s="1779"/>
    </row>
    <row r="2" spans="1:27" ht="24" customHeight="1">
      <c r="A2" s="65"/>
      <c r="B2" s="65"/>
      <c r="C2" s="65"/>
      <c r="D2" s="65"/>
      <c r="E2" s="65"/>
      <c r="F2" s="65"/>
      <c r="G2" s="65"/>
      <c r="H2" s="65"/>
      <c r="I2" s="65"/>
      <c r="J2" s="65"/>
      <c r="K2" s="65"/>
      <c r="L2" s="65"/>
      <c r="M2" s="65"/>
      <c r="N2" s="65"/>
      <c r="O2" s="65"/>
      <c r="P2" s="65"/>
      <c r="Q2" s="74"/>
      <c r="R2" s="65"/>
      <c r="S2" s="65"/>
      <c r="T2" s="74"/>
      <c r="U2" s="65"/>
      <c r="V2" s="65"/>
      <c r="W2" s="65"/>
      <c r="X2" s="65"/>
      <c r="Y2" s="65"/>
    </row>
    <row r="3" spans="1:27" ht="24" customHeight="1">
      <c r="A3" s="64" t="s">
        <v>1</v>
      </c>
      <c r="B3" s="65"/>
      <c r="C3" s="65"/>
      <c r="D3" s="65"/>
      <c r="E3" s="65"/>
      <c r="F3" s="65"/>
      <c r="G3" s="65"/>
      <c r="H3" s="65"/>
      <c r="I3" s="65"/>
      <c r="J3" s="65"/>
      <c r="K3" s="65"/>
      <c r="L3" s="65"/>
      <c r="M3" s="65"/>
      <c r="N3" s="65"/>
      <c r="O3" s="65"/>
      <c r="P3" s="65"/>
      <c r="Q3" s="74"/>
      <c r="R3" s="65"/>
      <c r="S3" s="65"/>
      <c r="T3" s="74"/>
      <c r="U3" s="65"/>
      <c r="V3" s="65"/>
      <c r="W3" s="65"/>
      <c r="X3" s="65"/>
      <c r="Y3" s="65"/>
    </row>
    <row r="4" spans="1:27" ht="24" customHeight="1">
      <c r="A4" s="64" t="s">
        <v>38</v>
      </c>
      <c r="B4" s="65"/>
      <c r="C4" s="65"/>
      <c r="D4" s="65"/>
      <c r="E4" s="65"/>
      <c r="F4" s="65"/>
      <c r="G4" s="65"/>
      <c r="H4" s="65"/>
      <c r="I4" s="65"/>
      <c r="J4" s="65"/>
      <c r="K4" s="65"/>
      <c r="L4" s="65"/>
      <c r="M4" s="65"/>
      <c r="N4" s="65"/>
      <c r="O4" s="65"/>
      <c r="P4" s="65"/>
      <c r="Q4" s="74"/>
      <c r="R4" s="65"/>
      <c r="S4" s="65"/>
      <c r="T4" s="74"/>
      <c r="U4" s="65"/>
      <c r="V4" s="65"/>
      <c r="W4" s="65"/>
      <c r="X4" s="65"/>
      <c r="Y4" s="65"/>
    </row>
    <row r="5" spans="1:27" ht="24" customHeight="1">
      <c r="A5" s="65"/>
      <c r="B5" s="65"/>
      <c r="C5" s="65"/>
      <c r="D5" s="65"/>
      <c r="E5" s="65"/>
      <c r="F5" s="65"/>
      <c r="G5" s="65"/>
      <c r="I5" s="86" t="s">
        <v>3</v>
      </c>
      <c r="J5" s="65"/>
      <c r="K5" s="65"/>
      <c r="L5" s="65"/>
      <c r="M5" s="65"/>
      <c r="N5" s="65"/>
      <c r="O5" s="65"/>
      <c r="P5" s="65"/>
      <c r="Q5" s="65"/>
      <c r="R5" s="74"/>
      <c r="S5" s="65"/>
      <c r="T5" s="65"/>
      <c r="U5" s="74"/>
      <c r="V5" s="65"/>
      <c r="W5" s="65"/>
      <c r="X5" s="65"/>
      <c r="Y5" s="65"/>
    </row>
    <row r="6" spans="1:27" ht="24" customHeight="1">
      <c r="A6" s="65"/>
      <c r="B6" s="81" t="s">
        <v>39</v>
      </c>
      <c r="C6" s="83"/>
      <c r="D6" s="65"/>
      <c r="E6" s="65"/>
      <c r="F6" s="65"/>
      <c r="G6" s="65"/>
      <c r="I6" s="1762" t="s">
        <v>1160</v>
      </c>
      <c r="J6" s="1762"/>
      <c r="K6" s="1762"/>
      <c r="L6" s="1762"/>
      <c r="M6" s="1762"/>
      <c r="N6" s="1762"/>
      <c r="O6" s="1762"/>
      <c r="P6" s="1762"/>
      <c r="Q6" s="1762"/>
      <c r="R6" s="1762"/>
      <c r="S6" s="1762"/>
      <c r="T6" s="1762"/>
      <c r="U6" s="1762"/>
      <c r="V6" s="1762"/>
      <c r="W6" s="1762"/>
      <c r="X6" s="1762"/>
      <c r="Y6" s="1762"/>
    </row>
    <row r="7" spans="1:27" ht="24" customHeight="1">
      <c r="A7" s="65"/>
      <c r="B7" s="81"/>
      <c r="C7" s="880" t="s">
        <v>914</v>
      </c>
      <c r="D7" s="65"/>
      <c r="E7" s="65"/>
      <c r="F7" s="65"/>
      <c r="G7" s="65"/>
      <c r="H7" s="79"/>
      <c r="I7" s="1762"/>
      <c r="J7" s="1762"/>
      <c r="K7" s="1762"/>
      <c r="L7" s="1762"/>
      <c r="M7" s="1762"/>
      <c r="N7" s="1762"/>
      <c r="O7" s="1762"/>
      <c r="P7" s="1762"/>
      <c r="Q7" s="1762"/>
      <c r="R7" s="1762"/>
      <c r="S7" s="1762"/>
      <c r="T7" s="1762"/>
      <c r="U7" s="1762"/>
      <c r="V7" s="1762"/>
      <c r="W7" s="1762"/>
      <c r="X7" s="1762"/>
      <c r="Y7" s="1762"/>
    </row>
    <row r="8" spans="1:27" ht="24" customHeight="1">
      <c r="A8" s="65"/>
      <c r="B8" s="65"/>
      <c r="C8" s="66" t="s">
        <v>17</v>
      </c>
      <c r="D8" s="65"/>
      <c r="E8" s="65"/>
      <c r="F8" s="66"/>
      <c r="G8" s="66"/>
      <c r="H8" s="79"/>
      <c r="I8" s="1762"/>
      <c r="J8" s="1762"/>
      <c r="K8" s="1762"/>
      <c r="L8" s="1762"/>
      <c r="M8" s="1762"/>
      <c r="N8" s="1762"/>
      <c r="O8" s="1762"/>
      <c r="P8" s="1762"/>
      <c r="Q8" s="1762"/>
      <c r="R8" s="1762"/>
      <c r="S8" s="1762"/>
      <c r="T8" s="1762"/>
      <c r="U8" s="1762"/>
      <c r="V8" s="1762"/>
      <c r="W8" s="1762"/>
      <c r="X8" s="1762"/>
      <c r="Y8" s="1762"/>
    </row>
    <row r="9" spans="1:27" ht="24" customHeight="1">
      <c r="A9" s="65"/>
      <c r="B9" s="66"/>
      <c r="C9" s="1751" t="s">
        <v>40</v>
      </c>
      <c r="D9" s="1751"/>
      <c r="E9" s="1751"/>
      <c r="F9" s="66"/>
      <c r="G9" s="66"/>
      <c r="H9" s="79"/>
      <c r="I9" s="1762"/>
      <c r="J9" s="1762"/>
      <c r="K9" s="1762"/>
      <c r="L9" s="1762"/>
      <c r="M9" s="1762"/>
      <c r="N9" s="1762"/>
      <c r="O9" s="1762"/>
      <c r="P9" s="1762"/>
      <c r="Q9" s="1762"/>
      <c r="R9" s="1762"/>
      <c r="S9" s="1762"/>
      <c r="T9" s="1762"/>
      <c r="U9" s="1762"/>
      <c r="V9" s="1762"/>
      <c r="W9" s="1762"/>
      <c r="X9" s="1762"/>
      <c r="Y9" s="1762"/>
    </row>
    <row r="10" spans="1:27" ht="24" customHeight="1">
      <c r="A10" s="65"/>
      <c r="B10" s="66"/>
      <c r="C10" s="1752" t="s">
        <v>32</v>
      </c>
      <c r="D10" s="1752"/>
      <c r="E10" s="1752"/>
      <c r="F10" s="66"/>
      <c r="G10" s="66"/>
      <c r="H10" s="79"/>
      <c r="I10" s="1762"/>
      <c r="J10" s="1762"/>
      <c r="K10" s="1762"/>
      <c r="L10" s="1762"/>
      <c r="M10" s="1762"/>
      <c r="N10" s="1762"/>
      <c r="O10" s="1762"/>
      <c r="P10" s="1762"/>
      <c r="Q10" s="1762"/>
      <c r="R10" s="1762"/>
      <c r="S10" s="1762"/>
      <c r="T10" s="1762"/>
      <c r="U10" s="1762"/>
      <c r="V10" s="1762"/>
      <c r="W10" s="1762"/>
      <c r="X10" s="1762"/>
      <c r="Y10" s="1762"/>
    </row>
    <row r="11" spans="1:27" ht="24" customHeight="1">
      <c r="B11" s="66"/>
      <c r="C11" s="84"/>
      <c r="D11" s="84"/>
      <c r="E11" s="84"/>
      <c r="F11" s="66"/>
      <c r="G11" s="66"/>
      <c r="H11" s="79"/>
      <c r="I11" s="79"/>
      <c r="J11" s="79"/>
      <c r="K11" s="79"/>
      <c r="L11" s="79"/>
      <c r="M11" s="79"/>
      <c r="N11" s="79"/>
      <c r="O11" s="79"/>
      <c r="P11" s="79"/>
      <c r="Q11" s="79"/>
      <c r="R11" s="79"/>
      <c r="S11" s="79"/>
      <c r="T11" s="79"/>
      <c r="U11" s="79"/>
      <c r="V11" s="79"/>
      <c r="W11" s="79"/>
      <c r="X11" s="79"/>
      <c r="Y11" s="79"/>
    </row>
    <row r="12" spans="1:27" ht="24" customHeight="1">
      <c r="B12" s="1" t="s">
        <v>1169</v>
      </c>
      <c r="O12" s="38" t="s">
        <v>41</v>
      </c>
      <c r="Q12" s="4" t="s">
        <v>61</v>
      </c>
      <c r="AA12" s="54"/>
    </row>
    <row r="13" spans="1:27" ht="24" customHeight="1">
      <c r="B13" s="1732" t="s">
        <v>16</v>
      </c>
      <c r="C13" s="1733"/>
      <c r="D13" s="1733"/>
      <c r="E13" s="1734"/>
      <c r="F13" s="1978">
        <f>'法人入力シート（要入力）'!$D$11</f>
        <v>2020</v>
      </c>
      <c r="G13" s="1801">
        <f>'法人入力シート（要入力）'!$E$11</f>
        <v>2021</v>
      </c>
      <c r="H13" s="1783">
        <f>'法人入力シート（要入力）'!$F$11</f>
        <v>2022</v>
      </c>
      <c r="I13" s="1783">
        <f>'法人入力シート（要入力）'!$G$11</f>
        <v>2023</v>
      </c>
      <c r="J13" s="1798">
        <f>'法人入力シート（要入力）'!$H$11</f>
        <v>2024</v>
      </c>
      <c r="K13" s="1772" t="str">
        <f>"増減
"&amp;$J$13&amp;"-"&amp;$F$13</f>
        <v>増減
2024-2020</v>
      </c>
      <c r="L13" s="1871" t="str">
        <f>"対"&amp;$F$13&amp;"
年度
伸び率"</f>
        <v>対2020
年度
伸び率</v>
      </c>
      <c r="M13" s="1755" t="s">
        <v>14</v>
      </c>
      <c r="N13" s="1769" t="s">
        <v>13</v>
      </c>
      <c r="O13" s="1769" t="s">
        <v>15</v>
      </c>
      <c r="P13" s="3"/>
      <c r="Q13" s="1766" t="s">
        <v>49</v>
      </c>
      <c r="R13" s="1763" t="s">
        <v>10</v>
      </c>
      <c r="S13" s="1753" t="s">
        <v>124</v>
      </c>
      <c r="T13" s="1754"/>
      <c r="U13" s="1755"/>
      <c r="V13" s="1775" t="s">
        <v>49</v>
      </c>
      <c r="W13" s="1786" t="s">
        <v>50</v>
      </c>
      <c r="X13" s="1786"/>
      <c r="Y13" s="1787"/>
      <c r="AA13" s="54"/>
    </row>
    <row r="14" spans="1:27" ht="24" customHeight="1">
      <c r="B14" s="1735"/>
      <c r="C14" s="1736"/>
      <c r="D14" s="1736"/>
      <c r="E14" s="1737"/>
      <c r="F14" s="1784"/>
      <c r="G14" s="1802"/>
      <c r="H14" s="1784"/>
      <c r="I14" s="1784"/>
      <c r="J14" s="1799"/>
      <c r="K14" s="1773"/>
      <c r="L14" s="1872"/>
      <c r="M14" s="1758"/>
      <c r="N14" s="1770"/>
      <c r="O14" s="1770"/>
      <c r="P14" s="3"/>
      <c r="Q14" s="1767"/>
      <c r="R14" s="1764"/>
      <c r="S14" s="1756"/>
      <c r="T14" s="1757"/>
      <c r="U14" s="1758"/>
      <c r="V14" s="1776"/>
      <c r="W14" s="1788"/>
      <c r="X14" s="1788"/>
      <c r="Y14" s="1789"/>
      <c r="AA14" s="54"/>
    </row>
    <row r="15" spans="1:27" ht="24" customHeight="1">
      <c r="B15" s="1738"/>
      <c r="C15" s="1739"/>
      <c r="D15" s="1739"/>
      <c r="E15" s="1740"/>
      <c r="F15" s="1979"/>
      <c r="G15" s="1803"/>
      <c r="H15" s="1785"/>
      <c r="I15" s="1785"/>
      <c r="J15" s="1800"/>
      <c r="K15" s="1774"/>
      <c r="L15" s="1782"/>
      <c r="M15" s="1761"/>
      <c r="N15" s="1771"/>
      <c r="O15" s="1771"/>
      <c r="Q15" s="1768"/>
      <c r="R15" s="1765"/>
      <c r="S15" s="1759"/>
      <c r="T15" s="1760"/>
      <c r="U15" s="1761"/>
      <c r="V15" s="1777"/>
      <c r="W15" s="1790"/>
      <c r="X15" s="1790"/>
      <c r="Y15" s="1791"/>
      <c r="AA15" s="31"/>
    </row>
    <row r="16" spans="1:27" ht="24" customHeight="1">
      <c r="B16" s="1988" t="s">
        <v>917</v>
      </c>
      <c r="C16" s="2011"/>
      <c r="D16" s="2011"/>
      <c r="E16" s="2012"/>
      <c r="F16" s="2040" t="str">
        <f>IFERROR(IF(AND(F24&gt;0,F22&gt;0),(ROUND(F22/F24,8)),"－"),"－")</f>
        <v>－</v>
      </c>
      <c r="G16" s="2040" t="str">
        <f>IFERROR(IF(AND(G24&gt;0,G22&gt;0),(ROUND(G22/G24,8)),"－"),"－")</f>
        <v>－</v>
      </c>
      <c r="H16" s="2040" t="str">
        <f>IFERROR(IF(AND(H24&gt;0,H22&gt;0),(ROUND(H22/H24,8)),"－"),"－")</f>
        <v>－</v>
      </c>
      <c r="I16" s="2040" t="str">
        <f>IFERROR(IF(AND(I24&gt;0,I22&gt;0),(ROUND(I22/I24,8)),"－"),"－")</f>
        <v>－</v>
      </c>
      <c r="J16" s="2038" t="str">
        <f>IFERROR(IF(AND(J24&gt;0,J22&gt;0),(ROUND(J22/J24,8)),"－"),"－")</f>
        <v>－</v>
      </c>
      <c r="K16" s="2025" t="str">
        <f>IFERROR((J16-F16),"－")</f>
        <v>－</v>
      </c>
      <c r="L16" s="2045" t="str">
        <f>IF(OR(F16="－",F16=0,J16="－",J16=0),"－",(IF(AND(F16&lt;0,J16&lt;0),ROUND((J16-F16)/F16,8)*-1,IF(AND(F16&lt;0,J16&gt;0),ROUND((J16-F16)/F16,8)*-1,ROUND((J16-F16)/F16,8)))))</f>
        <v>－</v>
      </c>
      <c r="M16" s="1831" t="str">
        <f>IF((J16&lt;&gt;"－"),IF(AND(I16&lt;&gt;"－",I16&gt;絶対評価シート!$G$55,J16&gt;絶対評価シート!$G$55),2,IF(J16&gt;絶対評価シート!$G$55,4,IF(AND(I16&gt;絶対評価シート!$G$55,J16&lt;=絶対評価シート!$G$55),8,IF(AND(I16&lt;=絶対評価シート!$G$55,J16&lt;=絶対評価シート!$G$55),10)))),"－")</f>
        <v>－</v>
      </c>
      <c r="N16" s="1834" t="str" cm="1">
        <f t="array" ref="N16">IFERROR(_xlfn.IFS($L$16="－","－",$L$16&gt;=趨勢評価!N19,2,$L$16&gt;=趨勢評価!N18,4,$L$16&gt;趨勢評価!N17,6,$L$16&gt;趨勢評価!N16,8,$L$16&lt;=趨勢評価!N16,10),"－")</f>
        <v>－</v>
      </c>
      <c r="O16" s="1912"/>
      <c r="Q16" s="1720">
        <v>10</v>
      </c>
      <c r="R16" s="1863" t="s">
        <v>90</v>
      </c>
      <c r="S16" s="1717" t="s">
        <v>501</v>
      </c>
      <c r="T16" s="1821"/>
      <c r="U16" s="1822"/>
      <c r="V16" s="72">
        <v>10</v>
      </c>
      <c r="W16" s="32"/>
      <c r="X16" s="33" t="s">
        <v>12</v>
      </c>
      <c r="Y16" s="34"/>
      <c r="AA16" s="31"/>
    </row>
    <row r="17" spans="2:27" ht="24" customHeight="1">
      <c r="B17" s="2013"/>
      <c r="C17" s="2014"/>
      <c r="D17" s="2014"/>
      <c r="E17" s="2015"/>
      <c r="F17" s="2041"/>
      <c r="G17" s="2041"/>
      <c r="H17" s="2041"/>
      <c r="I17" s="2041"/>
      <c r="J17" s="2039"/>
      <c r="K17" s="2027"/>
      <c r="L17" s="2043"/>
      <c r="M17" s="1832"/>
      <c r="N17" s="1835"/>
      <c r="O17" s="1913"/>
      <c r="Q17" s="1720"/>
      <c r="R17" s="1863"/>
      <c r="S17" s="1718"/>
      <c r="T17" s="1823"/>
      <c r="U17" s="1824"/>
      <c r="V17" s="73">
        <v>9</v>
      </c>
      <c r="W17" s="35"/>
      <c r="X17" s="36" t="s">
        <v>12</v>
      </c>
      <c r="Y17" s="37"/>
      <c r="AA17" s="31"/>
    </row>
    <row r="18" spans="2:27" ht="24" customHeight="1">
      <c r="B18" s="55"/>
      <c r="C18" s="1721" t="s">
        <v>613</v>
      </c>
      <c r="D18" s="1722"/>
      <c r="E18" s="1723"/>
      <c r="F18" s="1814">
        <f>IFERROR('法人入力シート（要入力）'!D105,"－")</f>
        <v>0</v>
      </c>
      <c r="G18" s="1814">
        <f>IFERROR('法人入力シート（要入力）'!E105,"－")</f>
        <v>0</v>
      </c>
      <c r="H18" s="1814">
        <f>IFERROR('法人入力シート（要入力）'!F105,"－")</f>
        <v>0</v>
      </c>
      <c r="I18" s="1814">
        <f>IFERROR('法人入力シート（要入力）'!G105,"－")</f>
        <v>0</v>
      </c>
      <c r="J18" s="1980">
        <f>IFERROR('法人入力シート（要入力）'!H105,"－")</f>
        <v>0</v>
      </c>
      <c r="K18" s="1837">
        <f>IFERROR(J18-F18,"－")</f>
        <v>0</v>
      </c>
      <c r="L18" s="2042" t="str">
        <f>IF(OR(F18="－",F18=0,J18="－",J18=0),"－",(IF(AND(F18&lt;0,J18&lt;0),(J18-F18)/F18*-1,IF(AND(F18&lt;0,J18&gt;0),(J18-F18)/F18*-1,(J18-F18)/F18))))</f>
        <v>－</v>
      </c>
      <c r="M18" s="1832"/>
      <c r="N18" s="1835"/>
      <c r="O18" s="1913"/>
      <c r="Q18" s="1719">
        <v>8</v>
      </c>
      <c r="R18" s="1863" t="s">
        <v>91</v>
      </c>
      <c r="S18" s="1717" t="s">
        <v>502</v>
      </c>
      <c r="T18" s="1821"/>
      <c r="U18" s="1822"/>
      <c r="V18" s="72">
        <v>8</v>
      </c>
      <c r="W18" s="32"/>
      <c r="X18" s="33" t="s">
        <v>12</v>
      </c>
      <c r="Y18" s="34"/>
      <c r="AA18" s="31"/>
    </row>
    <row r="19" spans="2:27" ht="24" customHeight="1">
      <c r="B19" s="55"/>
      <c r="C19" s="1724"/>
      <c r="D19" s="1725"/>
      <c r="E19" s="1726"/>
      <c r="F19" s="1815"/>
      <c r="G19" s="1815"/>
      <c r="H19" s="1815"/>
      <c r="I19" s="1815"/>
      <c r="J19" s="1981"/>
      <c r="K19" s="1838"/>
      <c r="L19" s="2043"/>
      <c r="M19" s="1832"/>
      <c r="N19" s="1835"/>
      <c r="O19" s="1913"/>
      <c r="Q19" s="1719"/>
      <c r="R19" s="1863"/>
      <c r="S19" s="1718"/>
      <c r="T19" s="1823"/>
      <c r="U19" s="1824"/>
      <c r="V19" s="73">
        <v>7</v>
      </c>
      <c r="W19" s="35"/>
      <c r="X19" s="36" t="s">
        <v>12</v>
      </c>
      <c r="Y19" s="37"/>
      <c r="AA19" s="31"/>
    </row>
    <row r="20" spans="2:27" ht="24" customHeight="1">
      <c r="B20" s="55"/>
      <c r="C20" s="1721" t="s">
        <v>619</v>
      </c>
      <c r="D20" s="1722"/>
      <c r="E20" s="1723"/>
      <c r="F20" s="1814">
        <f>IFERROR('法人入力シート（要入力）'!D110,"－")</f>
        <v>0</v>
      </c>
      <c r="G20" s="1814">
        <f>IFERROR('法人入力シート（要入力）'!E110,"－")</f>
        <v>0</v>
      </c>
      <c r="H20" s="1814">
        <f>IFERROR('法人入力シート（要入力）'!F110,"－")</f>
        <v>0</v>
      </c>
      <c r="I20" s="1814">
        <f>IFERROR('法人入力シート（要入力）'!G110,"－")</f>
        <v>0</v>
      </c>
      <c r="J20" s="1980">
        <f>IFERROR('法人入力シート（要入力）'!H110,"－")</f>
        <v>0</v>
      </c>
      <c r="K20" s="1837">
        <f>IFERROR(J20-F20,"－")</f>
        <v>0</v>
      </c>
      <c r="L20" s="2042" t="str">
        <f>IF(OR(F20="－",F20=0,J20="－",J20=0),"－",(IF(AND(F20&lt;0,J20&lt;0),(J20-F20)/F20*-1,IF(AND(F20&lt;0,J20&gt;0),(J20-F20)/F20*-1,(J20-F20)/F20))))</f>
        <v>－</v>
      </c>
      <c r="M20" s="1832"/>
      <c r="N20" s="1835"/>
      <c r="O20" s="1913"/>
      <c r="Q20" s="1719">
        <v>6</v>
      </c>
      <c r="R20" s="1863" t="s">
        <v>84</v>
      </c>
      <c r="S20" s="1717" t="s">
        <v>672</v>
      </c>
      <c r="T20" s="1821"/>
      <c r="U20" s="1822"/>
      <c r="V20" s="72">
        <v>6</v>
      </c>
      <c r="W20" s="32"/>
      <c r="X20" s="33" t="s">
        <v>12</v>
      </c>
      <c r="Y20" s="34"/>
      <c r="AA20" s="31"/>
    </row>
    <row r="21" spans="2:27" ht="24" customHeight="1">
      <c r="B21" s="55"/>
      <c r="C21" s="1724"/>
      <c r="D21" s="1725"/>
      <c r="E21" s="1726"/>
      <c r="F21" s="1815"/>
      <c r="G21" s="1815"/>
      <c r="H21" s="1815"/>
      <c r="I21" s="1815"/>
      <c r="J21" s="1981"/>
      <c r="K21" s="1977"/>
      <c r="L21" s="2043"/>
      <c r="M21" s="1832"/>
      <c r="N21" s="1835"/>
      <c r="O21" s="1913"/>
      <c r="Q21" s="1719"/>
      <c r="R21" s="1863"/>
      <c r="S21" s="1718"/>
      <c r="T21" s="1823"/>
      <c r="U21" s="1824"/>
      <c r="V21" s="73">
        <v>5</v>
      </c>
      <c r="W21" s="35"/>
      <c r="X21" s="36" t="s">
        <v>12</v>
      </c>
      <c r="Y21" s="37"/>
      <c r="AA21" s="31"/>
    </row>
    <row r="22" spans="2:27" ht="24" customHeight="1">
      <c r="B22" s="55"/>
      <c r="C22" s="1721" t="s">
        <v>918</v>
      </c>
      <c r="D22" s="1722"/>
      <c r="E22" s="1723"/>
      <c r="F22" s="1814">
        <f>IFERROR(F20-F18,"－")</f>
        <v>0</v>
      </c>
      <c r="G22" s="1814">
        <f t="shared" ref="G22:J22" si="0">IFERROR(G20-G18,"－")</f>
        <v>0</v>
      </c>
      <c r="H22" s="1814">
        <f t="shared" si="0"/>
        <v>0</v>
      </c>
      <c r="I22" s="1814">
        <f t="shared" si="0"/>
        <v>0</v>
      </c>
      <c r="J22" s="1980">
        <f t="shared" si="0"/>
        <v>0</v>
      </c>
      <c r="K22" s="1837">
        <f>IFERROR(J22-F22,"－")</f>
        <v>0</v>
      </c>
      <c r="L22" s="2042" t="str">
        <f>IF(OR(F22="－",F22=0,J22="－",J22=0),"－",(IF(AND(F22&lt;0,J22&lt;0),(J22-F22)/F22*-1,IF(AND(F22&lt;0,J22&gt;0),(J22-F22)/F22*-1,(J22-F22)/F22))))</f>
        <v>－</v>
      </c>
      <c r="M22" s="1832"/>
      <c r="N22" s="1835"/>
      <c r="O22" s="1913"/>
      <c r="Q22" s="1719">
        <v>4</v>
      </c>
      <c r="R22" s="1863" t="s">
        <v>92</v>
      </c>
      <c r="S22" s="1717" t="s">
        <v>503</v>
      </c>
      <c r="T22" s="1821"/>
      <c r="U22" s="1822"/>
      <c r="V22" s="72">
        <v>4</v>
      </c>
      <c r="W22" s="32"/>
      <c r="X22" s="33" t="s">
        <v>12</v>
      </c>
      <c r="Y22" s="34"/>
      <c r="AA22" s="31"/>
    </row>
    <row r="23" spans="2:27" ht="24" customHeight="1">
      <c r="B23" s="55"/>
      <c r="C23" s="1724"/>
      <c r="D23" s="1725"/>
      <c r="E23" s="1726"/>
      <c r="F23" s="1815"/>
      <c r="G23" s="1815"/>
      <c r="H23" s="1815"/>
      <c r="I23" s="1815"/>
      <c r="J23" s="1981"/>
      <c r="K23" s="1977"/>
      <c r="L23" s="2043"/>
      <c r="M23" s="1832"/>
      <c r="N23" s="1835"/>
      <c r="O23" s="1913"/>
      <c r="Q23" s="1719"/>
      <c r="R23" s="1863"/>
      <c r="S23" s="1718"/>
      <c r="T23" s="1823"/>
      <c r="U23" s="1824"/>
      <c r="V23" s="73">
        <v>3</v>
      </c>
      <c r="W23" s="35"/>
      <c r="X23" s="36" t="s">
        <v>12</v>
      </c>
      <c r="Y23" s="37"/>
      <c r="AA23" s="31"/>
    </row>
    <row r="24" spans="2:27" ht="24" customHeight="1">
      <c r="B24" s="55"/>
      <c r="C24" s="1721" t="s">
        <v>614</v>
      </c>
      <c r="D24" s="1722"/>
      <c r="E24" s="1722"/>
      <c r="F24" s="1814">
        <f>IFERROR('法人入力シート（要入力）'!D52-'法人入力シート（要入力）'!D53+'法人入力シート（要入力）'!D54,"－")</f>
        <v>0</v>
      </c>
      <c r="G24" s="1814">
        <f>IFERROR('法人入力シート（要入力）'!E52-'法人入力シート（要入力）'!E53+'法人入力シート（要入力）'!E54,"－")</f>
        <v>0</v>
      </c>
      <c r="H24" s="1814">
        <f>IFERROR('法人入力シート（要入力）'!F52-'法人入力シート（要入力）'!F53+'法人入力シート（要入力）'!F54,"－")</f>
        <v>0</v>
      </c>
      <c r="I24" s="1814">
        <f>IFERROR('法人入力シート（要入力）'!G52-'法人入力シート（要入力）'!G53+'法人入力シート（要入力）'!G54,"－")</f>
        <v>0</v>
      </c>
      <c r="J24" s="1814">
        <f>IFERROR('法人入力シート（要入力）'!H52-'法人入力シート（要入力）'!H53+'法人入力シート（要入力）'!H54,"－")</f>
        <v>0</v>
      </c>
      <c r="K24" s="1837">
        <f>IFERROR(J24-F24,"－")</f>
        <v>0</v>
      </c>
      <c r="L24" s="2042" t="str">
        <f>IF(OR(F24="－",F24=0,J24="－",J24=0),"－",(IF(AND(F24&lt;0,J24&lt;0),(J24-F24)/F24*-1,IF(AND(F24&lt;0,J24&gt;0),(J24-F24)/F24*-1,(J24-F24)/F24))))</f>
        <v>－</v>
      </c>
      <c r="M24" s="1832"/>
      <c r="N24" s="1835"/>
      <c r="O24" s="1913"/>
      <c r="Q24" s="1719">
        <v>2</v>
      </c>
      <c r="R24" s="1863" t="s">
        <v>93</v>
      </c>
      <c r="S24" s="1844" t="s">
        <v>504</v>
      </c>
      <c r="T24" s="1826"/>
      <c r="U24" s="1827"/>
      <c r="V24" s="72">
        <v>2</v>
      </c>
      <c r="W24" s="32"/>
      <c r="X24" s="33" t="s">
        <v>12</v>
      </c>
      <c r="Y24" s="34"/>
      <c r="AA24" s="31"/>
    </row>
    <row r="25" spans="2:27" ht="24" customHeight="1">
      <c r="B25" s="8"/>
      <c r="C25" s="1727"/>
      <c r="D25" s="1728"/>
      <c r="E25" s="1728"/>
      <c r="F25" s="1987"/>
      <c r="G25" s="1987"/>
      <c r="H25" s="1987"/>
      <c r="I25" s="1987"/>
      <c r="J25" s="1987"/>
      <c r="K25" s="1995"/>
      <c r="L25" s="2044"/>
      <c r="M25" s="1833"/>
      <c r="N25" s="1836"/>
      <c r="O25" s="1914"/>
      <c r="Q25" s="1719"/>
      <c r="R25" s="1863"/>
      <c r="S25" s="1828"/>
      <c r="T25" s="1829"/>
      <c r="U25" s="1830"/>
      <c r="V25" s="73">
        <v>1</v>
      </c>
      <c r="W25" s="35"/>
      <c r="X25" s="36" t="s">
        <v>12</v>
      </c>
      <c r="Y25" s="37"/>
    </row>
    <row r="26" spans="2:27" s="517" customFormat="1" ht="24" customHeight="1">
      <c r="B26" s="647" t="s">
        <v>625</v>
      </c>
      <c r="C26" s="525"/>
      <c r="D26" s="525"/>
      <c r="E26" s="525"/>
      <c r="F26" s="518"/>
      <c r="G26" s="518"/>
      <c r="H26" s="518"/>
      <c r="I26" s="518"/>
      <c r="J26" s="518"/>
      <c r="K26" s="518"/>
      <c r="L26" s="519"/>
      <c r="M26" s="91"/>
      <c r="N26" s="91"/>
      <c r="O26" s="91"/>
      <c r="Q26" s="91"/>
      <c r="R26" s="520"/>
      <c r="S26" s="521"/>
      <c r="T26" s="521"/>
      <c r="U26" s="521"/>
      <c r="V26" s="522"/>
      <c r="W26" s="523"/>
      <c r="X26" s="91"/>
      <c r="Y26" s="524"/>
    </row>
    <row r="27" spans="2:27" s="517" customFormat="1" ht="24" customHeight="1">
      <c r="B27" s="1" t="s">
        <v>630</v>
      </c>
      <c r="Q27" s="526"/>
      <c r="T27" s="526"/>
    </row>
    <row r="28" spans="2:27" ht="24" customHeight="1">
      <c r="B28" s="579"/>
      <c r="C28" s="579" t="s">
        <v>913</v>
      </c>
    </row>
    <row r="29" spans="2:27" ht="24" customHeight="1">
      <c r="C29" s="579"/>
    </row>
  </sheetData>
  <mergeCells count="80">
    <mergeCell ref="K22:K23"/>
    <mergeCell ref="S22:U23"/>
    <mergeCell ref="R18:R19"/>
    <mergeCell ref="W13:Y15"/>
    <mergeCell ref="Q22:Q23"/>
    <mergeCell ref="R22:R23"/>
    <mergeCell ref="R13:R15"/>
    <mergeCell ref="S13:U15"/>
    <mergeCell ref="R16:R17"/>
    <mergeCell ref="Q13:Q15"/>
    <mergeCell ref="Q20:Q21"/>
    <mergeCell ref="Q16:Q17"/>
    <mergeCell ref="Q18:Q19"/>
    <mergeCell ref="K13:K15"/>
    <mergeCell ref="L13:L15"/>
    <mergeCell ref="J24:J25"/>
    <mergeCell ref="K24:K25"/>
    <mergeCell ref="I6:Y10"/>
    <mergeCell ref="L20:L21"/>
    <mergeCell ref="L22:L23"/>
    <mergeCell ref="L16:L17"/>
    <mergeCell ref="V13:V15"/>
    <mergeCell ref="M13:M15"/>
    <mergeCell ref="N13:N15"/>
    <mergeCell ref="O13:O15"/>
    <mergeCell ref="R20:R21"/>
    <mergeCell ref="S16:U17"/>
    <mergeCell ref="S18:U19"/>
    <mergeCell ref="S20:U21"/>
    <mergeCell ref="S24:U25"/>
    <mergeCell ref="I13:I15"/>
    <mergeCell ref="H20:H21"/>
    <mergeCell ref="I24:I25"/>
    <mergeCell ref="R1:Y1"/>
    <mergeCell ref="H13:H15"/>
    <mergeCell ref="G13:G15"/>
    <mergeCell ref="G18:G19"/>
    <mergeCell ref="O16:O25"/>
    <mergeCell ref="L18:L19"/>
    <mergeCell ref="K20:K21"/>
    <mergeCell ref="Q24:Q25"/>
    <mergeCell ref="R24:R25"/>
    <mergeCell ref="L24:L25"/>
    <mergeCell ref="M16:M25"/>
    <mergeCell ref="N16:N25"/>
    <mergeCell ref="K18:K19"/>
    <mergeCell ref="K16:K17"/>
    <mergeCell ref="G20:G21"/>
    <mergeCell ref="H18:H19"/>
    <mergeCell ref="G22:G23"/>
    <mergeCell ref="J20:J21"/>
    <mergeCell ref="C24:E25"/>
    <mergeCell ref="C22:E23"/>
    <mergeCell ref="C20:E21"/>
    <mergeCell ref="I20:I21"/>
    <mergeCell ref="I22:I23"/>
    <mergeCell ref="J22:J23"/>
    <mergeCell ref="H22:H23"/>
    <mergeCell ref="G24:G25"/>
    <mergeCell ref="H24:H25"/>
    <mergeCell ref="F20:F21"/>
    <mergeCell ref="F22:F23"/>
    <mergeCell ref="F24:F25"/>
    <mergeCell ref="J16:J17"/>
    <mergeCell ref="F13:F15"/>
    <mergeCell ref="F16:F17"/>
    <mergeCell ref="J13:J15"/>
    <mergeCell ref="J18:J19"/>
    <mergeCell ref="G16:G17"/>
    <mergeCell ref="H16:H17"/>
    <mergeCell ref="I16:I17"/>
    <mergeCell ref="F18:F19"/>
    <mergeCell ref="I18:I19"/>
    <mergeCell ref="A1:C1"/>
    <mergeCell ref="D1:H1"/>
    <mergeCell ref="C9:E9"/>
    <mergeCell ref="C10:E10"/>
    <mergeCell ref="C18:E19"/>
    <mergeCell ref="B13:E15"/>
    <mergeCell ref="B16:E17"/>
  </mergeCells>
  <phoneticPr fontId="1"/>
  <conditionalFormatting sqref="R16:R17">
    <cfRule type="expression" dxfId="349" priority="13">
      <formula>$M$16=10</formula>
    </cfRule>
  </conditionalFormatting>
  <conditionalFormatting sqref="R18:R19">
    <cfRule type="expression" dxfId="348" priority="11">
      <formula>$M$16=8</formula>
    </cfRule>
  </conditionalFormatting>
  <conditionalFormatting sqref="R20:R21">
    <cfRule type="expression" dxfId="347" priority="10">
      <formula>$M$16=6</formula>
    </cfRule>
  </conditionalFormatting>
  <conditionalFormatting sqref="R22:R23">
    <cfRule type="expression" dxfId="346" priority="9">
      <formula>$M$16=4</formula>
    </cfRule>
  </conditionalFormatting>
  <conditionalFormatting sqref="R24:R25">
    <cfRule type="expression" dxfId="345" priority="8">
      <formula>$M$16=2</formula>
    </cfRule>
  </conditionalFormatting>
  <conditionalFormatting sqref="S16:U17">
    <cfRule type="expression" dxfId="344" priority="7">
      <formula>$N$16=10</formula>
    </cfRule>
  </conditionalFormatting>
  <conditionalFormatting sqref="S18:U19">
    <cfRule type="expression" dxfId="343" priority="6">
      <formula>$N$16=8</formula>
    </cfRule>
  </conditionalFormatting>
  <conditionalFormatting sqref="S20:U21">
    <cfRule type="expression" dxfId="342" priority="5">
      <formula>$N$16=6</formula>
    </cfRule>
  </conditionalFormatting>
  <conditionalFormatting sqref="S22:U23">
    <cfRule type="expression" dxfId="341" priority="4">
      <formula>$N$16=4</formula>
    </cfRule>
  </conditionalFormatting>
  <conditionalFormatting sqref="S24:U25">
    <cfRule type="expression" dxfId="340" priority="3">
      <formula>$N$16=2</formula>
    </cfRule>
  </conditionalFormatting>
  <hyperlinks>
    <hyperlink ref="R1:Y1" location="'総括表(法人全体)'!A1" display="総括表（法人全体）へ戻る"/>
  </hyperlinks>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CCFF"/>
  </sheetPr>
  <dimension ref="A1:AI27"/>
  <sheetViews>
    <sheetView showGridLines="0" zoomScaleNormal="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6640625" style="1" customWidth="1"/>
    <col min="20" max="20" width="2.33203125" style="2" customWidth="1"/>
    <col min="21" max="21" width="5.6640625" style="1" customWidth="1"/>
    <col min="22" max="22" width="3.44140625" style="1" bestFit="1" customWidth="1"/>
    <col min="23" max="23" width="6.44140625" style="1" bestFit="1" customWidth="1"/>
    <col min="24" max="24" width="4.88671875" style="1" customWidth="1"/>
    <col min="25" max="25" width="7.33203125" style="1" bestFit="1" customWidth="1"/>
    <col min="26" max="16384" width="10.6640625" style="1"/>
  </cols>
  <sheetData>
    <row r="1" spans="1:27"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1778" t="s">
        <v>491</v>
      </c>
      <c r="S1" s="1779"/>
      <c r="T1" s="1779"/>
      <c r="U1" s="1779"/>
      <c r="V1" s="1779"/>
      <c r="W1" s="1779"/>
      <c r="X1" s="1779"/>
      <c r="Y1" s="1779"/>
    </row>
    <row r="2" spans="1:27"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65"/>
      <c r="T2" s="74"/>
      <c r="U2" s="65"/>
      <c r="V2" s="65"/>
      <c r="W2" s="65"/>
      <c r="X2" s="65"/>
      <c r="Y2" s="65"/>
    </row>
    <row r="3" spans="1:27" ht="24" customHeight="1">
      <c r="A3" s="65"/>
      <c r="B3" s="65"/>
      <c r="C3" s="65"/>
      <c r="D3" s="65"/>
      <c r="E3" s="65"/>
      <c r="F3" s="65"/>
      <c r="G3" s="65"/>
      <c r="H3" s="65"/>
      <c r="I3" s="65"/>
      <c r="J3" s="65"/>
      <c r="K3" s="65"/>
      <c r="L3" s="65"/>
      <c r="M3" s="65"/>
      <c r="N3" s="65"/>
      <c r="O3" s="65"/>
      <c r="P3" s="65"/>
      <c r="Q3" s="74"/>
      <c r="R3" s="65"/>
      <c r="S3" s="65"/>
      <c r="T3" s="74"/>
      <c r="U3" s="65"/>
      <c r="V3" s="65"/>
      <c r="W3" s="65"/>
      <c r="X3" s="65"/>
      <c r="Y3" s="65"/>
    </row>
    <row r="4" spans="1:27" ht="24" customHeight="1">
      <c r="A4" s="64" t="s">
        <v>118</v>
      </c>
      <c r="B4" s="65"/>
      <c r="C4" s="65"/>
      <c r="D4" s="65"/>
      <c r="E4" s="65"/>
      <c r="F4" s="65"/>
      <c r="G4" s="65"/>
      <c r="H4" s="65"/>
      <c r="I4" s="65"/>
      <c r="J4" s="65"/>
      <c r="K4" s="65"/>
      <c r="L4" s="65"/>
      <c r="M4" s="65"/>
      <c r="N4" s="65"/>
      <c r="O4" s="65"/>
      <c r="P4" s="65"/>
      <c r="Q4" s="74"/>
      <c r="R4" s="65"/>
      <c r="S4" s="65"/>
      <c r="T4" s="74"/>
      <c r="U4" s="65"/>
      <c r="V4" s="65"/>
      <c r="W4" s="65"/>
      <c r="X4" s="65"/>
      <c r="Y4" s="65"/>
    </row>
    <row r="5" spans="1:27" ht="24" customHeight="1">
      <c r="A5" s="649" t="s">
        <v>631</v>
      </c>
      <c r="B5" s="65"/>
      <c r="C5" s="65"/>
      <c r="D5" s="65"/>
      <c r="E5" s="65"/>
      <c r="F5" s="65"/>
      <c r="G5" s="65"/>
      <c r="I5" s="65"/>
      <c r="J5" s="65"/>
      <c r="K5" s="65"/>
      <c r="L5" s="65"/>
      <c r="M5" s="65"/>
      <c r="N5" s="65"/>
      <c r="O5" s="65"/>
      <c r="P5" s="65"/>
      <c r="Q5" s="74"/>
      <c r="R5" s="65"/>
      <c r="S5" s="65"/>
      <c r="T5" s="74"/>
      <c r="U5" s="65"/>
      <c r="V5" s="65"/>
      <c r="W5" s="65"/>
      <c r="X5" s="65"/>
      <c r="Y5" s="65"/>
    </row>
    <row r="6" spans="1:27" ht="24" customHeight="1">
      <c r="A6" s="65"/>
      <c r="B6" s="65"/>
      <c r="C6" s="65"/>
      <c r="D6" s="65"/>
      <c r="E6" s="65"/>
      <c r="F6" s="65"/>
      <c r="G6" s="65"/>
      <c r="H6" s="65" t="s">
        <v>3</v>
      </c>
      <c r="I6" s="126"/>
      <c r="J6" s="126"/>
      <c r="K6" s="126"/>
      <c r="L6" s="126"/>
      <c r="M6" s="126"/>
      <c r="N6" s="126"/>
      <c r="O6" s="126"/>
      <c r="P6" s="126"/>
      <c r="Q6" s="126"/>
      <c r="R6" s="126"/>
      <c r="S6" s="126"/>
      <c r="T6" s="126"/>
      <c r="U6" s="126"/>
      <c r="V6" s="126"/>
      <c r="W6" s="126"/>
      <c r="X6" s="126"/>
      <c r="Y6" s="126"/>
    </row>
    <row r="7" spans="1:27" ht="24" customHeight="1">
      <c r="A7" s="65"/>
      <c r="B7" s="66" t="s">
        <v>2</v>
      </c>
      <c r="C7" s="65"/>
      <c r="D7" s="65"/>
      <c r="E7" s="65"/>
      <c r="F7" s="65"/>
      <c r="G7" s="65"/>
      <c r="H7" s="1968" t="s">
        <v>1069</v>
      </c>
      <c r="I7" s="1968"/>
      <c r="J7" s="1968"/>
      <c r="K7" s="1968"/>
      <c r="L7" s="1968"/>
      <c r="M7" s="1968"/>
      <c r="N7" s="1968"/>
      <c r="O7" s="1968"/>
      <c r="P7" s="1968"/>
      <c r="Q7" s="1968"/>
      <c r="R7" s="1968"/>
      <c r="S7" s="1968"/>
      <c r="T7" s="1968"/>
      <c r="U7" s="1968"/>
      <c r="V7" s="1968"/>
      <c r="W7" s="1968"/>
      <c r="X7" s="1968"/>
      <c r="Y7" s="1968"/>
    </row>
    <row r="8" spans="1:27" ht="24" customHeight="1">
      <c r="A8" s="65"/>
      <c r="B8" s="66"/>
      <c r="C8" s="66" t="s">
        <v>17</v>
      </c>
      <c r="D8" s="65"/>
      <c r="E8" s="65"/>
      <c r="F8" s="65"/>
      <c r="G8" s="65"/>
      <c r="H8" s="1968"/>
      <c r="I8" s="1968"/>
      <c r="J8" s="1968"/>
      <c r="K8" s="1968"/>
      <c r="L8" s="1968"/>
      <c r="M8" s="1968"/>
      <c r="N8" s="1968"/>
      <c r="O8" s="1968"/>
      <c r="P8" s="1968"/>
      <c r="Q8" s="1968"/>
      <c r="R8" s="1968"/>
      <c r="S8" s="1968"/>
      <c r="T8" s="1968"/>
      <c r="U8" s="1968"/>
      <c r="V8" s="1968"/>
      <c r="W8" s="1968"/>
      <c r="X8" s="1968"/>
      <c r="Y8" s="1968"/>
    </row>
    <row r="9" spans="1:27" ht="24" customHeight="1">
      <c r="A9" s="65"/>
      <c r="B9" s="65"/>
      <c r="C9" s="1751" t="s">
        <v>5</v>
      </c>
      <c r="D9" s="1751"/>
      <c r="E9" s="1751"/>
      <c r="F9" s="66"/>
      <c r="G9" s="66"/>
      <c r="H9" s="1968"/>
      <c r="I9" s="1968"/>
      <c r="J9" s="1968"/>
      <c r="K9" s="1968"/>
      <c r="L9" s="1968"/>
      <c r="M9" s="1968"/>
      <c r="N9" s="1968"/>
      <c r="O9" s="1968"/>
      <c r="P9" s="1968"/>
      <c r="Q9" s="1968"/>
      <c r="R9" s="1968"/>
      <c r="S9" s="1968"/>
      <c r="T9" s="1968"/>
      <c r="U9" s="1968"/>
      <c r="V9" s="1968"/>
      <c r="W9" s="1968"/>
      <c r="X9" s="1968"/>
      <c r="Y9" s="1968"/>
    </row>
    <row r="10" spans="1:27" ht="24" customHeight="1">
      <c r="A10" s="65"/>
      <c r="B10" s="66"/>
      <c r="C10" s="1752" t="s">
        <v>4</v>
      </c>
      <c r="D10" s="1752"/>
      <c r="E10" s="1752"/>
      <c r="F10" s="66"/>
      <c r="G10" s="66"/>
      <c r="H10" s="1968"/>
      <c r="I10" s="1968"/>
      <c r="J10" s="1968"/>
      <c r="K10" s="1968"/>
      <c r="L10" s="1968"/>
      <c r="M10" s="1968"/>
      <c r="N10" s="1968"/>
      <c r="O10" s="1968"/>
      <c r="P10" s="1968"/>
      <c r="Q10" s="1968"/>
      <c r="R10" s="1968"/>
      <c r="S10" s="1968"/>
      <c r="T10" s="1968"/>
      <c r="U10" s="1968"/>
      <c r="V10" s="1968"/>
      <c r="W10" s="1968"/>
      <c r="X10" s="1968"/>
      <c r="Y10" s="1968"/>
    </row>
    <row r="11" spans="1:27" ht="72" customHeight="1">
      <c r="B11" s="9"/>
      <c r="C11" s="1750"/>
      <c r="D11" s="1750"/>
      <c r="E11" s="1750"/>
      <c r="F11" s="9"/>
      <c r="G11" s="9"/>
      <c r="H11" s="1968"/>
      <c r="I11" s="1968"/>
      <c r="J11" s="1968"/>
      <c r="K11" s="1968"/>
      <c r="L11" s="1968"/>
      <c r="M11" s="1968"/>
      <c r="N11" s="1968"/>
      <c r="O11" s="1968"/>
      <c r="P11" s="1968"/>
      <c r="Q11" s="1968"/>
      <c r="R11" s="1968"/>
      <c r="S11" s="1968"/>
      <c r="T11" s="1968"/>
      <c r="U11" s="1968"/>
      <c r="V11" s="1968"/>
      <c r="W11" s="1968"/>
      <c r="X11" s="1968"/>
      <c r="Y11" s="1968"/>
    </row>
    <row r="12" spans="1:27" ht="22.5" customHeight="1">
      <c r="B12" s="9"/>
      <c r="C12" s="863"/>
      <c r="D12" s="863"/>
      <c r="E12" s="863"/>
      <c r="F12" s="9"/>
      <c r="G12" s="9"/>
      <c r="H12" s="1968"/>
      <c r="I12" s="1968"/>
      <c r="J12" s="1968"/>
      <c r="K12" s="1968"/>
      <c r="L12" s="1968"/>
      <c r="M12" s="1968"/>
      <c r="N12" s="1968"/>
      <c r="O12" s="1968"/>
      <c r="P12" s="1968"/>
      <c r="Q12" s="1968"/>
      <c r="R12" s="1968"/>
      <c r="S12" s="1968"/>
      <c r="T12" s="1968"/>
      <c r="U12" s="1968"/>
      <c r="V12" s="1968"/>
      <c r="W12" s="1968"/>
      <c r="X12" s="1968"/>
      <c r="Y12" s="1968"/>
    </row>
    <row r="13" spans="1:27" ht="24" customHeight="1">
      <c r="B13" s="1" t="s">
        <v>1169</v>
      </c>
      <c r="O13" s="38" t="s">
        <v>41</v>
      </c>
      <c r="Q13" s="4" t="s">
        <v>61</v>
      </c>
    </row>
    <row r="14" spans="1:27" ht="24" customHeight="1">
      <c r="B14" s="1935" t="s">
        <v>16</v>
      </c>
      <c r="C14" s="1786"/>
      <c r="D14" s="1786"/>
      <c r="E14" s="1787"/>
      <c r="F14" s="901"/>
      <c r="G14" s="1801">
        <f>'法人入力シート（要入力）'!$E$11</f>
        <v>2021</v>
      </c>
      <c r="H14" s="1783">
        <f>'法人入力シート（要入力）'!$F$11</f>
        <v>2022</v>
      </c>
      <c r="I14" s="1783">
        <f>'法人入力シート（要入力）'!$G$11</f>
        <v>2023</v>
      </c>
      <c r="J14" s="1798">
        <f>'法人入力シート（要入力）'!$H$11</f>
        <v>2024</v>
      </c>
      <c r="K14" s="1772" t="str">
        <f>"増減
"&amp;$J$14&amp;"-"&amp;$F$15</f>
        <v>増減
2024-2020</v>
      </c>
      <c r="L14" s="1871" t="str">
        <f>"対"&amp;$F$15&amp;"
年度
伸び率"</f>
        <v>対2020
年度
伸び率</v>
      </c>
      <c r="M14" s="2047" t="s">
        <v>14</v>
      </c>
      <c r="N14" s="1769" t="s">
        <v>13</v>
      </c>
      <c r="O14" s="1769" t="s">
        <v>15</v>
      </c>
      <c r="P14" s="3"/>
      <c r="Q14" s="1766" t="s">
        <v>49</v>
      </c>
      <c r="R14" s="1763" t="s">
        <v>10</v>
      </c>
      <c r="S14" s="1753" t="s">
        <v>70</v>
      </c>
      <c r="T14" s="1754"/>
      <c r="U14" s="1755"/>
      <c r="V14" s="1775" t="s">
        <v>49</v>
      </c>
      <c r="W14" s="1935" t="s">
        <v>50</v>
      </c>
      <c r="X14" s="1786"/>
      <c r="Y14" s="1787"/>
      <c r="AA14" s="54"/>
    </row>
    <row r="15" spans="1:27" ht="24" customHeight="1">
      <c r="B15" s="1730"/>
      <c r="C15" s="1788"/>
      <c r="D15" s="1788"/>
      <c r="E15" s="1789"/>
      <c r="F15" s="899">
        <f>'法人入力シート（要入力）'!$D$11</f>
        <v>2020</v>
      </c>
      <c r="G15" s="1802"/>
      <c r="H15" s="1784"/>
      <c r="I15" s="1784"/>
      <c r="J15" s="1799"/>
      <c r="K15" s="1773"/>
      <c r="L15" s="1872"/>
      <c r="M15" s="2048"/>
      <c r="N15" s="1770"/>
      <c r="O15" s="1770"/>
      <c r="P15" s="3"/>
      <c r="Q15" s="1767"/>
      <c r="R15" s="1764"/>
      <c r="S15" s="1756"/>
      <c r="T15" s="1757"/>
      <c r="U15" s="1758"/>
      <c r="V15" s="1776"/>
      <c r="W15" s="1730"/>
      <c r="X15" s="1788"/>
      <c r="Y15" s="1789"/>
      <c r="AA15" s="54"/>
    </row>
    <row r="16" spans="1:27" ht="24" customHeight="1">
      <c r="B16" s="1731"/>
      <c r="C16" s="1790"/>
      <c r="D16" s="1790"/>
      <c r="E16" s="1791"/>
      <c r="F16" s="900"/>
      <c r="G16" s="1803"/>
      <c r="H16" s="1785"/>
      <c r="I16" s="1785"/>
      <c r="J16" s="1800"/>
      <c r="K16" s="1774"/>
      <c r="L16" s="1782"/>
      <c r="M16" s="2049"/>
      <c r="N16" s="1771"/>
      <c r="O16" s="1771"/>
      <c r="Q16" s="1768"/>
      <c r="R16" s="1765"/>
      <c r="S16" s="1759"/>
      <c r="T16" s="1760"/>
      <c r="U16" s="1761"/>
      <c r="V16" s="1777"/>
      <c r="W16" s="1731"/>
      <c r="X16" s="1790"/>
      <c r="Y16" s="1791"/>
      <c r="AA16" s="54"/>
    </row>
    <row r="17" spans="2:35" ht="24" customHeight="1">
      <c r="B17" s="1741" t="s">
        <v>9</v>
      </c>
      <c r="C17" s="1742"/>
      <c r="D17" s="1742"/>
      <c r="E17" s="1743"/>
      <c r="F17" s="1795" t="str">
        <f>IFERROR((ROUND(F25/F21,8)),"－")</f>
        <v>－</v>
      </c>
      <c r="G17" s="1795" t="str">
        <f>IFERROR((ROUND(G25/G21,8)),"－")</f>
        <v>－</v>
      </c>
      <c r="H17" s="1795" t="str">
        <f>IFERROR((ROUND(H25/H21,8)),"－")</f>
        <v>－</v>
      </c>
      <c r="I17" s="1795" t="str">
        <f>IFERROR((ROUND(I25/I21,8)),"－")</f>
        <v>－</v>
      </c>
      <c r="J17" s="1795" t="str">
        <f>IFERROR((ROUND(J25/J21,8)),"－")</f>
        <v>－</v>
      </c>
      <c r="K17" s="2054" t="str">
        <f>IFERROR(ROUND(J17-F17,8)*100,"－")</f>
        <v>－</v>
      </c>
      <c r="L17" s="2057"/>
      <c r="M17" s="1831" t="str">
        <f>IF(J17="－","－",IF(AND($I$17&lt;絶対評価シート!D67,$J$17&lt;絶対評価シート!F67),絶対評価シート!G67,IF(AND($I$17&gt;=絶対評価シート!C66,$J$17&lt;絶対評価シート!F66),絶対評価シート!G66,IF(AND($J$17&gt;=絶対評価シート!E65,$J$17&lt;絶対評価シート!F65),絶対評価シート!G65,IF(AND($J$17&gt;=絶対評価シート!E64,OR($I$17&lt;絶対評価シート!D64,$I$17="－")),絶対評価シート!G64,IF(AND($I$17&gt;=絶対評価シート!C63,$J$17&gt;=絶対評価シート!E63),絶対評価シート!G63))))))</f>
        <v>－</v>
      </c>
      <c r="N17" s="1867" t="str" cm="1">
        <f t="array" ref="N17">IFERROR(_xlfn.IFS($K$17="－","－",$K$17/100&gt;=趨勢評価!C31,10,$K$17/100&gt;=趨勢評価!C30,8,$K$17/100&gt;趨勢評価!C29,6,$K$17/100&gt;趨勢評価!C28,4,$K$17/100&lt;=趨勢評価!C28,2),"－")</f>
        <v>－</v>
      </c>
      <c r="O17" s="1841" t="str">
        <f ca="1">IFERROR(OFFSET(INDEX(Y17:Y26,MATCH(J17,Y17:Y26,-1),1),0,-3),"－")</f>
        <v>－</v>
      </c>
      <c r="Q17" s="1720">
        <v>10</v>
      </c>
      <c r="R17" s="1863" t="s">
        <v>64</v>
      </c>
      <c r="S17" s="1717" t="s">
        <v>69</v>
      </c>
      <c r="T17" s="1821"/>
      <c r="U17" s="1822"/>
      <c r="V17" s="72">
        <v>10</v>
      </c>
      <c r="W17" s="613">
        <f>高校部門!AB9</f>
        <v>0.13141957000000001</v>
      </c>
      <c r="X17" s="614" t="s">
        <v>547</v>
      </c>
      <c r="Y17" s="907">
        <v>10</v>
      </c>
      <c r="AA17" s="31"/>
    </row>
    <row r="18" spans="2:35" ht="24" customHeight="1">
      <c r="B18" s="1744"/>
      <c r="C18" s="1745"/>
      <c r="D18" s="1745"/>
      <c r="E18" s="1746"/>
      <c r="F18" s="1796"/>
      <c r="G18" s="1796"/>
      <c r="H18" s="1796"/>
      <c r="I18" s="1796"/>
      <c r="J18" s="1796"/>
      <c r="K18" s="2055"/>
      <c r="L18" s="2058"/>
      <c r="M18" s="1832"/>
      <c r="N18" s="1868"/>
      <c r="O18" s="1842"/>
      <c r="Q18" s="1720"/>
      <c r="R18" s="1863"/>
      <c r="S18" s="1718"/>
      <c r="T18" s="1823"/>
      <c r="U18" s="1824"/>
      <c r="V18" s="73">
        <v>9</v>
      </c>
      <c r="W18" s="616">
        <f>高校部門!Y9</f>
        <v>8.382044000000001E-2</v>
      </c>
      <c r="X18" s="617" t="s">
        <v>547</v>
      </c>
      <c r="Y18" s="618">
        <f>高校部門!AA9</f>
        <v>0.13141956000000002</v>
      </c>
      <c r="AA18" s="31"/>
    </row>
    <row r="19" spans="2:35" ht="24" customHeight="1">
      <c r="B19" s="1744"/>
      <c r="C19" s="1745"/>
      <c r="D19" s="1745"/>
      <c r="E19" s="1746"/>
      <c r="F19" s="1796"/>
      <c r="G19" s="1796"/>
      <c r="H19" s="1796"/>
      <c r="I19" s="1796"/>
      <c r="J19" s="1796"/>
      <c r="K19" s="2055"/>
      <c r="L19" s="2058"/>
      <c r="M19" s="1832"/>
      <c r="N19" s="1868"/>
      <c r="O19" s="1842"/>
      <c r="Q19" s="1719">
        <v>8</v>
      </c>
      <c r="R19" s="1863" t="s">
        <v>65</v>
      </c>
      <c r="S19" s="1717" t="s">
        <v>71</v>
      </c>
      <c r="T19" s="1821"/>
      <c r="U19" s="1822"/>
      <c r="V19" s="72">
        <v>8</v>
      </c>
      <c r="W19" s="613">
        <f>高校部門!V9</f>
        <v>4.7422640000000002E-2</v>
      </c>
      <c r="X19" s="614" t="s">
        <v>547</v>
      </c>
      <c r="Y19" s="619">
        <f>高校部門!X9</f>
        <v>8.3820430000000001E-2</v>
      </c>
      <c r="AA19" s="31"/>
    </row>
    <row r="20" spans="2:35" ht="24" customHeight="1">
      <c r="B20" s="1744"/>
      <c r="C20" s="1745"/>
      <c r="D20" s="1745"/>
      <c r="E20" s="1746"/>
      <c r="F20" s="1797"/>
      <c r="G20" s="1797"/>
      <c r="H20" s="1797"/>
      <c r="I20" s="1797"/>
      <c r="J20" s="1797"/>
      <c r="K20" s="2056"/>
      <c r="L20" s="2059"/>
      <c r="M20" s="1832"/>
      <c r="N20" s="1868"/>
      <c r="O20" s="1842"/>
      <c r="Q20" s="1719"/>
      <c r="R20" s="1863"/>
      <c r="S20" s="1718"/>
      <c r="T20" s="1823"/>
      <c r="U20" s="1824"/>
      <c r="V20" s="73">
        <v>7</v>
      </c>
      <c r="W20" s="616">
        <f>高校部門!S9</f>
        <v>1.5934070000000002E-2</v>
      </c>
      <c r="X20" s="617" t="s">
        <v>547</v>
      </c>
      <c r="Y20" s="618">
        <f>高校部門!U9</f>
        <v>4.742263E-2</v>
      </c>
      <c r="AA20" s="31"/>
    </row>
    <row r="21" spans="2:35" ht="24" customHeight="1">
      <c r="B21" s="6"/>
      <c r="C21" s="1721" t="s">
        <v>6</v>
      </c>
      <c r="D21" s="1722"/>
      <c r="E21" s="1723"/>
      <c r="F21" s="1814">
        <f>IFERROR('学校入力シート（要入力）'!D18,"－")</f>
        <v>0</v>
      </c>
      <c r="G21" s="1814">
        <f>IFERROR('学校入力シート（要入力）'!E18,"－")</f>
        <v>0</v>
      </c>
      <c r="H21" s="1814">
        <f>IFERROR('学校入力シート（要入力）'!F18,"－")</f>
        <v>0</v>
      </c>
      <c r="I21" s="1814">
        <f>IFERROR('学校入力シート（要入力）'!G18,"－")</f>
        <v>0</v>
      </c>
      <c r="J21" s="1980">
        <f>IFERROR('学校入力シート（要入力）'!H18,"－")</f>
        <v>0</v>
      </c>
      <c r="K21" s="1837">
        <f>IFERROR(J21-F21,"－")</f>
        <v>0</v>
      </c>
      <c r="L21" s="1879" t="str">
        <f>IF(OR(F21="－",F21=0,J21="－",J21=0),"－",(IF(AND(F21&lt;0,J21&lt;0),(J21-F21)/F21*-1,IF(AND(F21&lt;0,J21&gt;0),(J21-F21)/F21*-1,(J21-F21)/F21))))</f>
        <v>－</v>
      </c>
      <c r="M21" s="1832"/>
      <c r="N21" s="1868"/>
      <c r="O21" s="1842"/>
      <c r="Q21" s="1719">
        <v>6</v>
      </c>
      <c r="R21" s="1863" t="s">
        <v>66</v>
      </c>
      <c r="S21" s="1717" t="s">
        <v>72</v>
      </c>
      <c r="T21" s="1821"/>
      <c r="U21" s="1822"/>
      <c r="V21" s="72">
        <v>6</v>
      </c>
      <c r="W21" s="613">
        <f>高校部門!P9</f>
        <v>-1.277115E-2</v>
      </c>
      <c r="X21" s="614" t="s">
        <v>547</v>
      </c>
      <c r="Y21" s="615">
        <f>高校部門!R9</f>
        <v>1.593406E-2</v>
      </c>
      <c r="AA21" s="31"/>
      <c r="AI21" s="647"/>
    </row>
    <row r="22" spans="2:35" ht="24" customHeight="1">
      <c r="B22" s="6"/>
      <c r="C22" s="1724"/>
      <c r="D22" s="1725"/>
      <c r="E22" s="1726"/>
      <c r="F22" s="1815"/>
      <c r="G22" s="1815"/>
      <c r="H22" s="1815"/>
      <c r="I22" s="1815"/>
      <c r="J22" s="1981"/>
      <c r="K22" s="1977"/>
      <c r="L22" s="1885"/>
      <c r="M22" s="1832"/>
      <c r="N22" s="1868"/>
      <c r="O22" s="1842"/>
      <c r="Q22" s="1719"/>
      <c r="R22" s="1863"/>
      <c r="S22" s="1718"/>
      <c r="T22" s="1823"/>
      <c r="U22" s="1824"/>
      <c r="V22" s="73">
        <v>5</v>
      </c>
      <c r="W22" s="616">
        <f>高校部門!M9</f>
        <v>-4.4340730000000009E-2</v>
      </c>
      <c r="X22" s="617" t="s">
        <v>547</v>
      </c>
      <c r="Y22" s="618">
        <f>高校部門!O9</f>
        <v>-1.2771159999999998E-2</v>
      </c>
      <c r="AA22" s="31"/>
    </row>
    <row r="23" spans="2:35" ht="24" customHeight="1">
      <c r="B23" s="6"/>
      <c r="C23" s="1721" t="s">
        <v>7</v>
      </c>
      <c r="D23" s="1722"/>
      <c r="E23" s="1723"/>
      <c r="F23" s="1814">
        <f>IFERROR('学校入力シート（要入力）'!D19,"－")</f>
        <v>0</v>
      </c>
      <c r="G23" s="1814">
        <f>IFERROR('学校入力シート（要入力）'!E19,"－")</f>
        <v>0</v>
      </c>
      <c r="H23" s="1814">
        <f>IFERROR('学校入力シート（要入力）'!F19,"－")</f>
        <v>0</v>
      </c>
      <c r="I23" s="1814">
        <f>IFERROR('学校入力シート（要入力）'!G19,"－")</f>
        <v>0</v>
      </c>
      <c r="J23" s="1980">
        <f>IFERROR('学校入力シート（要入力）'!H19,"－")</f>
        <v>0</v>
      </c>
      <c r="K23" s="1837">
        <f>IFERROR(J23-F23,"－")</f>
        <v>0</v>
      </c>
      <c r="L23" s="1879" t="str">
        <f>IF(OR(F23="－",F23=0,J23="－",J23=0),"－",(IF(AND(F23&lt;0,J23&lt;0),(J23-F23)/F23*-1,IF(AND(F23&lt;0,J23&gt;0),(J23-F23)/F23*-1,(J23-F23)/F23))))</f>
        <v>－</v>
      </c>
      <c r="M23" s="1832"/>
      <c r="N23" s="1868"/>
      <c r="O23" s="1842"/>
      <c r="Q23" s="1719">
        <v>4</v>
      </c>
      <c r="R23" s="1863" t="s">
        <v>67</v>
      </c>
      <c r="S23" s="1717" t="s">
        <v>119</v>
      </c>
      <c r="T23" s="1821"/>
      <c r="U23" s="1822"/>
      <c r="V23" s="72">
        <v>4</v>
      </c>
      <c r="W23" s="613">
        <f>高校部門!J9</f>
        <v>-8.9192729999999998E-2</v>
      </c>
      <c r="X23" s="614" t="s">
        <v>547</v>
      </c>
      <c r="Y23" s="615">
        <f>高校部門!L9</f>
        <v>-4.434074000000001E-2</v>
      </c>
      <c r="AA23" s="31"/>
    </row>
    <row r="24" spans="2:35" ht="24" customHeight="1">
      <c r="B24" s="6"/>
      <c r="C24" s="1724"/>
      <c r="D24" s="1725"/>
      <c r="E24" s="1726"/>
      <c r="F24" s="1815"/>
      <c r="G24" s="1815"/>
      <c r="H24" s="1815"/>
      <c r="I24" s="1815"/>
      <c r="J24" s="1981"/>
      <c r="K24" s="1977"/>
      <c r="L24" s="1885"/>
      <c r="M24" s="1832"/>
      <c r="N24" s="1868"/>
      <c r="O24" s="1842"/>
      <c r="Q24" s="1719"/>
      <c r="R24" s="1863"/>
      <c r="S24" s="1718"/>
      <c r="T24" s="1823"/>
      <c r="U24" s="1824"/>
      <c r="V24" s="73">
        <v>3</v>
      </c>
      <c r="W24" s="616">
        <f>高校部門!G9</f>
        <v>-0.13754394</v>
      </c>
      <c r="X24" s="617" t="s">
        <v>547</v>
      </c>
      <c r="Y24" s="618">
        <f>高校部門!I9</f>
        <v>-8.9192739999999993E-2</v>
      </c>
      <c r="AA24" s="31"/>
    </row>
    <row r="25" spans="2:35" ht="24" customHeight="1">
      <c r="B25" s="6"/>
      <c r="C25" s="1721" t="s">
        <v>8</v>
      </c>
      <c r="D25" s="1722"/>
      <c r="E25" s="1723"/>
      <c r="F25" s="1814">
        <f>IFERROR(F21-F23,"－")</f>
        <v>0</v>
      </c>
      <c r="G25" s="1814">
        <f t="shared" ref="G25:J25" si="0">IFERROR(G21-G23,"－")</f>
        <v>0</v>
      </c>
      <c r="H25" s="1814">
        <f t="shared" si="0"/>
        <v>0</v>
      </c>
      <c r="I25" s="1814">
        <f t="shared" si="0"/>
        <v>0</v>
      </c>
      <c r="J25" s="1980">
        <f t="shared" si="0"/>
        <v>0</v>
      </c>
      <c r="K25" s="1837">
        <f>IFERROR(J25-F25,"－")</f>
        <v>0</v>
      </c>
      <c r="L25" s="1879" t="str">
        <f>IF(OR(F25="－",F25=0,J25="－",J25=0),"－",(IF(AND(F25&lt;0,J25&lt;0),(J25-F25)/F25*-1,IF(AND(F25&lt;0,J25&gt;0),(J25-F25)/F25*-1,(J25-F25)/F25))))</f>
        <v>－</v>
      </c>
      <c r="M25" s="1832"/>
      <c r="N25" s="1868"/>
      <c r="O25" s="1842"/>
      <c r="Q25" s="1719">
        <v>2</v>
      </c>
      <c r="R25" s="1863" t="s">
        <v>120</v>
      </c>
      <c r="S25" s="1844" t="s">
        <v>121</v>
      </c>
      <c r="T25" s="1826"/>
      <c r="U25" s="1827"/>
      <c r="V25" s="72">
        <v>2</v>
      </c>
      <c r="W25" s="620">
        <f>高校部門!D9</f>
        <v>-0.23486588999999999</v>
      </c>
      <c r="X25" s="614" t="s">
        <v>547</v>
      </c>
      <c r="Y25" s="621">
        <f>高校部門!F9</f>
        <v>-0.13754395</v>
      </c>
      <c r="AA25" s="31"/>
    </row>
    <row r="26" spans="2:35" ht="24" customHeight="1">
      <c r="B26" s="8"/>
      <c r="C26" s="1727"/>
      <c r="D26" s="1728"/>
      <c r="E26" s="1729"/>
      <c r="F26" s="1987"/>
      <c r="G26" s="1987"/>
      <c r="H26" s="1987"/>
      <c r="I26" s="1987"/>
      <c r="J26" s="2001"/>
      <c r="K26" s="1995"/>
      <c r="L26" s="2046"/>
      <c r="M26" s="1833"/>
      <c r="N26" s="1869"/>
      <c r="O26" s="1843"/>
      <c r="Q26" s="1719"/>
      <c r="R26" s="1863"/>
      <c r="S26" s="1828"/>
      <c r="T26" s="1829"/>
      <c r="U26" s="1830"/>
      <c r="V26" s="73">
        <v>1</v>
      </c>
      <c r="W26" s="622"/>
      <c r="X26" s="617" t="s">
        <v>547</v>
      </c>
      <c r="Y26" s="618">
        <f>高校部門!C9</f>
        <v>-0.23486589999999999</v>
      </c>
      <c r="AA26" s="31"/>
    </row>
    <row r="27" spans="2:35" ht="24" customHeight="1">
      <c r="B27" s="51"/>
    </row>
  </sheetData>
  <mergeCells count="74">
    <mergeCell ref="S14:U16"/>
    <mergeCell ref="G14:G16"/>
    <mergeCell ref="H14:H16"/>
    <mergeCell ref="I17:I20"/>
    <mergeCell ref="B14:E16"/>
    <mergeCell ref="O17:O26"/>
    <mergeCell ref="C23:E24"/>
    <mergeCell ref="F23:F24"/>
    <mergeCell ref="G23:G24"/>
    <mergeCell ref="H23:H24"/>
    <mergeCell ref="I23:I24"/>
    <mergeCell ref="C21:E22"/>
    <mergeCell ref="F21:F22"/>
    <mergeCell ref="G21:G22"/>
    <mergeCell ref="H21:H22"/>
    <mergeCell ref="I21:I22"/>
    <mergeCell ref="R14:R16"/>
    <mergeCell ref="I14:I16"/>
    <mergeCell ref="J14:J16"/>
    <mergeCell ref="K14:K16"/>
    <mergeCell ref="L14:L16"/>
    <mergeCell ref="G17:G20"/>
    <mergeCell ref="H17:H20"/>
    <mergeCell ref="N14:N16"/>
    <mergeCell ref="O14:O16"/>
    <mergeCell ref="Q14:Q16"/>
    <mergeCell ref="J17:J20"/>
    <mergeCell ref="K17:K20"/>
    <mergeCell ref="L17:L20"/>
    <mergeCell ref="C11:E11"/>
    <mergeCell ref="A1:C1"/>
    <mergeCell ref="D1:H1"/>
    <mergeCell ref="A2:C2"/>
    <mergeCell ref="D2:H2"/>
    <mergeCell ref="C9:E9"/>
    <mergeCell ref="H7:Y12"/>
    <mergeCell ref="R1:Y1"/>
    <mergeCell ref="C10:E10"/>
    <mergeCell ref="W14:Y16"/>
    <mergeCell ref="V14:V16"/>
    <mergeCell ref="B17:E20"/>
    <mergeCell ref="F17:F20"/>
    <mergeCell ref="M14:M16"/>
    <mergeCell ref="Q17:Q18"/>
    <mergeCell ref="R17:R18"/>
    <mergeCell ref="S17:U18"/>
    <mergeCell ref="M17:M26"/>
    <mergeCell ref="Q19:Q20"/>
    <mergeCell ref="R19:R20"/>
    <mergeCell ref="S19:U20"/>
    <mergeCell ref="C25:E26"/>
    <mergeCell ref="F25:F26"/>
    <mergeCell ref="G25:G26"/>
    <mergeCell ref="R21:R22"/>
    <mergeCell ref="S21:U22"/>
    <mergeCell ref="Q25:Q26"/>
    <mergeCell ref="R25:R26"/>
    <mergeCell ref="S25:U26"/>
    <mergeCell ref="Q23:Q24"/>
    <mergeCell ref="R23:R24"/>
    <mergeCell ref="S23:U24"/>
    <mergeCell ref="Q21:Q22"/>
    <mergeCell ref="H25:H26"/>
    <mergeCell ref="I25:I26"/>
    <mergeCell ref="J25:J26"/>
    <mergeCell ref="K25:K26"/>
    <mergeCell ref="J23:J24"/>
    <mergeCell ref="K23:K24"/>
    <mergeCell ref="J21:J22"/>
    <mergeCell ref="N17:N26"/>
    <mergeCell ref="K21:K22"/>
    <mergeCell ref="L21:L22"/>
    <mergeCell ref="L23:L24"/>
    <mergeCell ref="L25:L26"/>
  </mergeCells>
  <phoneticPr fontId="1"/>
  <conditionalFormatting sqref="S25:U26">
    <cfRule type="expression" dxfId="339" priority="15">
      <formula>$N$17=2</formula>
    </cfRule>
  </conditionalFormatting>
  <conditionalFormatting sqref="R17:R18">
    <cfRule type="expression" dxfId="338" priority="24">
      <formula>$M$17=10</formula>
    </cfRule>
  </conditionalFormatting>
  <conditionalFormatting sqref="R19:R20">
    <cfRule type="expression" dxfId="337" priority="23">
      <formula>$M$17=8</formula>
    </cfRule>
  </conditionalFormatting>
  <conditionalFormatting sqref="R21:R22">
    <cfRule type="expression" dxfId="336" priority="22">
      <formula>$M$17=6</formula>
    </cfRule>
  </conditionalFormatting>
  <conditionalFormatting sqref="R23:R24">
    <cfRule type="expression" dxfId="335" priority="21">
      <formula>$M$17=4</formula>
    </cfRule>
  </conditionalFormatting>
  <conditionalFormatting sqref="R25:R26">
    <cfRule type="expression" dxfId="334" priority="20">
      <formula>$M$17=2</formula>
    </cfRule>
  </conditionalFormatting>
  <conditionalFormatting sqref="S17:U18">
    <cfRule type="expression" dxfId="333" priority="19">
      <formula>$N$17=10</formula>
    </cfRule>
  </conditionalFormatting>
  <conditionalFormatting sqref="S19:U20">
    <cfRule type="expression" dxfId="332" priority="18">
      <formula>$N$17=8</formula>
    </cfRule>
  </conditionalFormatting>
  <conditionalFormatting sqref="S21:U22">
    <cfRule type="expression" dxfId="331" priority="17">
      <formula>$N$17=6</formula>
    </cfRule>
  </conditionalFormatting>
  <conditionalFormatting sqref="S23:U24">
    <cfRule type="expression" dxfId="330" priority="16">
      <formula>$N$17=4</formula>
    </cfRule>
  </conditionalFormatting>
  <conditionalFormatting sqref="Y17">
    <cfRule type="expression" dxfId="329" priority="1">
      <formula>$O$17=10</formula>
    </cfRule>
  </conditionalFormatting>
  <conditionalFormatting sqref="Y17">
    <cfRule type="expression" dxfId="328" priority="2">
      <formula>$O$17=10</formula>
    </cfRule>
  </conditionalFormatting>
  <conditionalFormatting sqref="W17:X17">
    <cfRule type="expression" dxfId="327" priority="12">
      <formula>$O$17=10</formula>
    </cfRule>
  </conditionalFormatting>
  <conditionalFormatting sqref="W18:Y18">
    <cfRule type="expression" dxfId="326" priority="11">
      <formula>$O$17=9</formula>
    </cfRule>
  </conditionalFormatting>
  <conditionalFormatting sqref="W19:Y19">
    <cfRule type="expression" dxfId="325" priority="10">
      <formula>$O$17=8</formula>
    </cfRule>
  </conditionalFormatting>
  <conditionalFormatting sqref="W20:Y20">
    <cfRule type="expression" dxfId="324" priority="9">
      <formula>$O$17=7</formula>
    </cfRule>
  </conditionalFormatting>
  <conditionalFormatting sqref="W21:Y21">
    <cfRule type="expression" dxfId="323" priority="8">
      <formula>$O$17=6</formula>
    </cfRule>
  </conditionalFormatting>
  <conditionalFormatting sqref="W22:Y22">
    <cfRule type="expression" dxfId="322" priority="7">
      <formula>$O$17=5</formula>
    </cfRule>
  </conditionalFormatting>
  <conditionalFormatting sqref="W23:Y23">
    <cfRule type="expression" dxfId="321" priority="6">
      <formula>$O$17=4</formula>
    </cfRule>
  </conditionalFormatting>
  <conditionalFormatting sqref="W24:Y24">
    <cfRule type="expression" dxfId="320" priority="5">
      <formula>$O$17=3</formula>
    </cfRule>
  </conditionalFormatting>
  <conditionalFormatting sqref="W25:Y25">
    <cfRule type="expression" dxfId="319" priority="4">
      <formula>$O$17=2</formula>
    </cfRule>
  </conditionalFormatting>
  <conditionalFormatting sqref="W26:Y26">
    <cfRule type="expression" dxfId="318" priority="3">
      <formula>$O$17=1</formula>
    </cfRule>
  </conditionalFormatting>
  <hyperlinks>
    <hyperlink ref="R1:Y1" location="'総括表 (部門)'!A1" display="総括表（部門）へ戻る"/>
  </hyperlinks>
  <pageMargins left="0.39370078740157483" right="0.39370078740157483" top="0.39370078740157483" bottom="0.39370078740157483" header="0" footer="0.19685039370078741"/>
  <pageSetup paperSize="9" scale="74" orientation="landscape" r:id="rId1"/>
  <headerFooter scaleWithDoc="0">
    <oddFooter>&amp;P / &amp;N ページ</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indexed="47"/>
  </sheetPr>
  <dimension ref="A1:Q115"/>
  <sheetViews>
    <sheetView showGridLines="0" zoomScaleNormal="100" workbookViewId="0"/>
  </sheetViews>
  <sheetFormatPr defaultRowHeight="13.2"/>
  <cols>
    <col min="1" max="1" width="2.6640625" style="142" customWidth="1"/>
    <col min="2" max="2" width="39.33203125" style="149" customWidth="1"/>
    <col min="3" max="3" width="4.44140625" style="149" bestFit="1" customWidth="1"/>
    <col min="4" max="7" width="12.6640625" style="149" customWidth="1"/>
    <col min="8" max="8" width="12.6640625" style="142" customWidth="1"/>
    <col min="9" max="9" width="2.6640625" style="142" customWidth="1"/>
    <col min="10" max="10" width="39.33203125" style="149" customWidth="1"/>
    <col min="11" max="11" width="4.44140625" style="149" bestFit="1" customWidth="1"/>
    <col min="12" max="16" width="12.6640625" style="149" customWidth="1"/>
    <col min="17" max="22" width="9" style="142"/>
    <col min="23" max="23" width="6.33203125" style="142" customWidth="1"/>
    <col min="24" max="264" width="9" style="142"/>
    <col min="265" max="265" width="2.6640625" style="142" customWidth="1"/>
    <col min="266" max="266" width="39.33203125" style="142" customWidth="1"/>
    <col min="267" max="267" width="4.44140625" style="142" bestFit="1" customWidth="1"/>
    <col min="268" max="268" width="6.44140625" style="142" customWidth="1"/>
    <col min="269" max="272" width="6.44140625" style="142" bestFit="1" customWidth="1"/>
    <col min="273" max="278" width="9" style="142"/>
    <col min="279" max="279" width="6.33203125" style="142" customWidth="1"/>
    <col min="280" max="520" width="9" style="142"/>
    <col min="521" max="521" width="2.6640625" style="142" customWidth="1"/>
    <col min="522" max="522" width="39.33203125" style="142" customWidth="1"/>
    <col min="523" max="523" width="4.44140625" style="142" bestFit="1" customWidth="1"/>
    <col min="524" max="524" width="6.44140625" style="142" customWidth="1"/>
    <col min="525" max="528" width="6.44140625" style="142" bestFit="1" customWidth="1"/>
    <col min="529" max="534" width="9" style="142"/>
    <col min="535" max="535" width="6.33203125" style="142" customWidth="1"/>
    <col min="536" max="776" width="9" style="142"/>
    <col min="777" max="777" width="2.6640625" style="142" customWidth="1"/>
    <col min="778" max="778" width="39.33203125" style="142" customWidth="1"/>
    <col min="779" max="779" width="4.44140625" style="142" bestFit="1" customWidth="1"/>
    <col min="780" max="780" width="6.44140625" style="142" customWidth="1"/>
    <col min="781" max="784" width="6.44140625" style="142" bestFit="1" customWidth="1"/>
    <col min="785" max="790" width="9" style="142"/>
    <col min="791" max="791" width="6.33203125" style="142" customWidth="1"/>
    <col min="792" max="1032" width="9" style="142"/>
    <col min="1033" max="1033" width="2.6640625" style="142" customWidth="1"/>
    <col min="1034" max="1034" width="39.33203125" style="142" customWidth="1"/>
    <col min="1035" max="1035" width="4.44140625" style="142" bestFit="1" customWidth="1"/>
    <col min="1036" max="1036" width="6.44140625" style="142" customWidth="1"/>
    <col min="1037" max="1040" width="6.44140625" style="142" bestFit="1" customWidth="1"/>
    <col min="1041" max="1046" width="9" style="142"/>
    <col min="1047" max="1047" width="6.33203125" style="142" customWidth="1"/>
    <col min="1048" max="1288" width="9" style="142"/>
    <col min="1289" max="1289" width="2.6640625" style="142" customWidth="1"/>
    <col min="1290" max="1290" width="39.33203125" style="142" customWidth="1"/>
    <col min="1291" max="1291" width="4.44140625" style="142" bestFit="1" customWidth="1"/>
    <col min="1292" max="1292" width="6.44140625" style="142" customWidth="1"/>
    <col min="1293" max="1296" width="6.44140625" style="142" bestFit="1" customWidth="1"/>
    <col min="1297" max="1302" width="9" style="142"/>
    <col min="1303" max="1303" width="6.33203125" style="142" customWidth="1"/>
    <col min="1304" max="1544" width="9" style="142"/>
    <col min="1545" max="1545" width="2.6640625" style="142" customWidth="1"/>
    <col min="1546" max="1546" width="39.33203125" style="142" customWidth="1"/>
    <col min="1547" max="1547" width="4.44140625" style="142" bestFit="1" customWidth="1"/>
    <col min="1548" max="1548" width="6.44140625" style="142" customWidth="1"/>
    <col min="1549" max="1552" width="6.44140625" style="142" bestFit="1" customWidth="1"/>
    <col min="1553" max="1558" width="9" style="142"/>
    <col min="1559" max="1559" width="6.33203125" style="142" customWidth="1"/>
    <col min="1560" max="1800" width="9" style="142"/>
    <col min="1801" max="1801" width="2.6640625" style="142" customWidth="1"/>
    <col min="1802" max="1802" width="39.33203125" style="142" customWidth="1"/>
    <col min="1803" max="1803" width="4.44140625" style="142" bestFit="1" customWidth="1"/>
    <col min="1804" max="1804" width="6.44140625" style="142" customWidth="1"/>
    <col min="1805" max="1808" width="6.44140625" style="142" bestFit="1" customWidth="1"/>
    <col min="1809" max="1814" width="9" style="142"/>
    <col min="1815" max="1815" width="6.33203125" style="142" customWidth="1"/>
    <col min="1816" max="2056" width="9" style="142"/>
    <col min="2057" max="2057" width="2.6640625" style="142" customWidth="1"/>
    <col min="2058" max="2058" width="39.33203125" style="142" customWidth="1"/>
    <col min="2059" max="2059" width="4.44140625" style="142" bestFit="1" customWidth="1"/>
    <col min="2060" max="2060" width="6.44140625" style="142" customWidth="1"/>
    <col min="2061" max="2064" width="6.44140625" style="142" bestFit="1" customWidth="1"/>
    <col min="2065" max="2070" width="9" style="142"/>
    <col min="2071" max="2071" width="6.33203125" style="142" customWidth="1"/>
    <col min="2072" max="2312" width="9" style="142"/>
    <col min="2313" max="2313" width="2.6640625" style="142" customWidth="1"/>
    <col min="2314" max="2314" width="39.33203125" style="142" customWidth="1"/>
    <col min="2315" max="2315" width="4.44140625" style="142" bestFit="1" customWidth="1"/>
    <col min="2316" max="2316" width="6.44140625" style="142" customWidth="1"/>
    <col min="2317" max="2320" width="6.44140625" style="142" bestFit="1" customWidth="1"/>
    <col min="2321" max="2326" width="9" style="142"/>
    <col min="2327" max="2327" width="6.33203125" style="142" customWidth="1"/>
    <col min="2328" max="2568" width="9" style="142"/>
    <col min="2569" max="2569" width="2.6640625" style="142" customWidth="1"/>
    <col min="2570" max="2570" width="39.33203125" style="142" customWidth="1"/>
    <col min="2571" max="2571" width="4.44140625" style="142" bestFit="1" customWidth="1"/>
    <col min="2572" max="2572" width="6.44140625" style="142" customWidth="1"/>
    <col min="2573" max="2576" width="6.44140625" style="142" bestFit="1" customWidth="1"/>
    <col min="2577" max="2582" width="9" style="142"/>
    <col min="2583" max="2583" width="6.33203125" style="142" customWidth="1"/>
    <col min="2584" max="2824" width="9" style="142"/>
    <col min="2825" max="2825" width="2.6640625" style="142" customWidth="1"/>
    <col min="2826" max="2826" width="39.33203125" style="142" customWidth="1"/>
    <col min="2827" max="2827" width="4.44140625" style="142" bestFit="1" customWidth="1"/>
    <col min="2828" max="2828" width="6.44140625" style="142" customWidth="1"/>
    <col min="2829" max="2832" width="6.44140625" style="142" bestFit="1" customWidth="1"/>
    <col min="2833" max="2838" width="9" style="142"/>
    <col min="2839" max="2839" width="6.33203125" style="142" customWidth="1"/>
    <col min="2840" max="3080" width="9" style="142"/>
    <col min="3081" max="3081" width="2.6640625" style="142" customWidth="1"/>
    <col min="3082" max="3082" width="39.33203125" style="142" customWidth="1"/>
    <col min="3083" max="3083" width="4.44140625" style="142" bestFit="1" customWidth="1"/>
    <col min="3084" max="3084" width="6.44140625" style="142" customWidth="1"/>
    <col min="3085" max="3088" width="6.44140625" style="142" bestFit="1" customWidth="1"/>
    <col min="3089" max="3094" width="9" style="142"/>
    <col min="3095" max="3095" width="6.33203125" style="142" customWidth="1"/>
    <col min="3096" max="3336" width="9" style="142"/>
    <col min="3337" max="3337" width="2.6640625" style="142" customWidth="1"/>
    <col min="3338" max="3338" width="39.33203125" style="142" customWidth="1"/>
    <col min="3339" max="3339" width="4.44140625" style="142" bestFit="1" customWidth="1"/>
    <col min="3340" max="3340" width="6.44140625" style="142" customWidth="1"/>
    <col min="3341" max="3344" width="6.44140625" style="142" bestFit="1" customWidth="1"/>
    <col min="3345" max="3350" width="9" style="142"/>
    <col min="3351" max="3351" width="6.33203125" style="142" customWidth="1"/>
    <col min="3352" max="3592" width="9" style="142"/>
    <col min="3593" max="3593" width="2.6640625" style="142" customWidth="1"/>
    <col min="3594" max="3594" width="39.33203125" style="142" customWidth="1"/>
    <col min="3595" max="3595" width="4.44140625" style="142" bestFit="1" customWidth="1"/>
    <col min="3596" max="3596" width="6.44140625" style="142" customWidth="1"/>
    <col min="3597" max="3600" width="6.44140625" style="142" bestFit="1" customWidth="1"/>
    <col min="3601" max="3606" width="9" style="142"/>
    <col min="3607" max="3607" width="6.33203125" style="142" customWidth="1"/>
    <col min="3608" max="3848" width="9" style="142"/>
    <col min="3849" max="3849" width="2.6640625" style="142" customWidth="1"/>
    <col min="3850" max="3850" width="39.33203125" style="142" customWidth="1"/>
    <col min="3851" max="3851" width="4.44140625" style="142" bestFit="1" customWidth="1"/>
    <col min="3852" max="3852" width="6.44140625" style="142" customWidth="1"/>
    <col min="3853" max="3856" width="6.44140625" style="142" bestFit="1" customWidth="1"/>
    <col min="3857" max="3862" width="9" style="142"/>
    <col min="3863" max="3863" width="6.33203125" style="142" customWidth="1"/>
    <col min="3864" max="4104" width="9" style="142"/>
    <col min="4105" max="4105" width="2.6640625" style="142" customWidth="1"/>
    <col min="4106" max="4106" width="39.33203125" style="142" customWidth="1"/>
    <col min="4107" max="4107" width="4.44140625" style="142" bestFit="1" customWidth="1"/>
    <col min="4108" max="4108" width="6.44140625" style="142" customWidth="1"/>
    <col min="4109" max="4112" width="6.44140625" style="142" bestFit="1" customWidth="1"/>
    <col min="4113" max="4118" width="9" style="142"/>
    <col min="4119" max="4119" width="6.33203125" style="142" customWidth="1"/>
    <col min="4120" max="4360" width="9" style="142"/>
    <col min="4361" max="4361" width="2.6640625" style="142" customWidth="1"/>
    <col min="4362" max="4362" width="39.33203125" style="142" customWidth="1"/>
    <col min="4363" max="4363" width="4.44140625" style="142" bestFit="1" customWidth="1"/>
    <col min="4364" max="4364" width="6.44140625" style="142" customWidth="1"/>
    <col min="4365" max="4368" width="6.44140625" style="142" bestFit="1" customWidth="1"/>
    <col min="4369" max="4374" width="9" style="142"/>
    <col min="4375" max="4375" width="6.33203125" style="142" customWidth="1"/>
    <col min="4376" max="4616" width="9" style="142"/>
    <col min="4617" max="4617" width="2.6640625" style="142" customWidth="1"/>
    <col min="4618" max="4618" width="39.33203125" style="142" customWidth="1"/>
    <col min="4619" max="4619" width="4.44140625" style="142" bestFit="1" customWidth="1"/>
    <col min="4620" max="4620" width="6.44140625" style="142" customWidth="1"/>
    <col min="4621" max="4624" width="6.44140625" style="142" bestFit="1" customWidth="1"/>
    <col min="4625" max="4630" width="9" style="142"/>
    <col min="4631" max="4631" width="6.33203125" style="142" customWidth="1"/>
    <col min="4632" max="4872" width="9" style="142"/>
    <col min="4873" max="4873" width="2.6640625" style="142" customWidth="1"/>
    <col min="4874" max="4874" width="39.33203125" style="142" customWidth="1"/>
    <col min="4875" max="4875" width="4.44140625" style="142" bestFit="1" customWidth="1"/>
    <col min="4876" max="4876" width="6.44140625" style="142" customWidth="1"/>
    <col min="4877" max="4880" width="6.44140625" style="142" bestFit="1" customWidth="1"/>
    <col min="4881" max="4886" width="9" style="142"/>
    <col min="4887" max="4887" width="6.33203125" style="142" customWidth="1"/>
    <col min="4888" max="5128" width="9" style="142"/>
    <col min="5129" max="5129" width="2.6640625" style="142" customWidth="1"/>
    <col min="5130" max="5130" width="39.33203125" style="142" customWidth="1"/>
    <col min="5131" max="5131" width="4.44140625" style="142" bestFit="1" customWidth="1"/>
    <col min="5132" max="5132" width="6.44140625" style="142" customWidth="1"/>
    <col min="5133" max="5136" width="6.44140625" style="142" bestFit="1" customWidth="1"/>
    <col min="5137" max="5142" width="9" style="142"/>
    <col min="5143" max="5143" width="6.33203125" style="142" customWidth="1"/>
    <col min="5144" max="5384" width="9" style="142"/>
    <col min="5385" max="5385" width="2.6640625" style="142" customWidth="1"/>
    <col min="5386" max="5386" width="39.33203125" style="142" customWidth="1"/>
    <col min="5387" max="5387" width="4.44140625" style="142" bestFit="1" customWidth="1"/>
    <col min="5388" max="5388" width="6.44140625" style="142" customWidth="1"/>
    <col min="5389" max="5392" width="6.44140625" style="142" bestFit="1" customWidth="1"/>
    <col min="5393" max="5398" width="9" style="142"/>
    <col min="5399" max="5399" width="6.33203125" style="142" customWidth="1"/>
    <col min="5400" max="5640" width="9" style="142"/>
    <col min="5641" max="5641" width="2.6640625" style="142" customWidth="1"/>
    <col min="5642" max="5642" width="39.33203125" style="142" customWidth="1"/>
    <col min="5643" max="5643" width="4.44140625" style="142" bestFit="1" customWidth="1"/>
    <col min="5644" max="5644" width="6.44140625" style="142" customWidth="1"/>
    <col min="5645" max="5648" width="6.44140625" style="142" bestFit="1" customWidth="1"/>
    <col min="5649" max="5654" width="9" style="142"/>
    <col min="5655" max="5655" width="6.33203125" style="142" customWidth="1"/>
    <col min="5656" max="5896" width="9" style="142"/>
    <col min="5897" max="5897" width="2.6640625" style="142" customWidth="1"/>
    <col min="5898" max="5898" width="39.33203125" style="142" customWidth="1"/>
    <col min="5899" max="5899" width="4.44140625" style="142" bestFit="1" customWidth="1"/>
    <col min="5900" max="5900" width="6.44140625" style="142" customWidth="1"/>
    <col min="5901" max="5904" width="6.44140625" style="142" bestFit="1" customWidth="1"/>
    <col min="5905" max="5910" width="9" style="142"/>
    <col min="5911" max="5911" width="6.33203125" style="142" customWidth="1"/>
    <col min="5912" max="6152" width="9" style="142"/>
    <col min="6153" max="6153" width="2.6640625" style="142" customWidth="1"/>
    <col min="6154" max="6154" width="39.33203125" style="142" customWidth="1"/>
    <col min="6155" max="6155" width="4.44140625" style="142" bestFit="1" customWidth="1"/>
    <col min="6156" max="6156" width="6.44140625" style="142" customWidth="1"/>
    <col min="6157" max="6160" width="6.44140625" style="142" bestFit="1" customWidth="1"/>
    <col min="6161" max="6166" width="9" style="142"/>
    <col min="6167" max="6167" width="6.33203125" style="142" customWidth="1"/>
    <col min="6168" max="6408" width="9" style="142"/>
    <col min="6409" max="6409" width="2.6640625" style="142" customWidth="1"/>
    <col min="6410" max="6410" width="39.33203125" style="142" customWidth="1"/>
    <col min="6411" max="6411" width="4.44140625" style="142" bestFit="1" customWidth="1"/>
    <col min="6412" max="6412" width="6.44140625" style="142" customWidth="1"/>
    <col min="6413" max="6416" width="6.44140625" style="142" bestFit="1" customWidth="1"/>
    <col min="6417" max="6422" width="9" style="142"/>
    <col min="6423" max="6423" width="6.33203125" style="142" customWidth="1"/>
    <col min="6424" max="6664" width="9" style="142"/>
    <col min="6665" max="6665" width="2.6640625" style="142" customWidth="1"/>
    <col min="6666" max="6666" width="39.33203125" style="142" customWidth="1"/>
    <col min="6667" max="6667" width="4.44140625" style="142" bestFit="1" customWidth="1"/>
    <col min="6668" max="6668" width="6.44140625" style="142" customWidth="1"/>
    <col min="6669" max="6672" width="6.44140625" style="142" bestFit="1" customWidth="1"/>
    <col min="6673" max="6678" width="9" style="142"/>
    <col min="6679" max="6679" width="6.33203125" style="142" customWidth="1"/>
    <col min="6680" max="6920" width="9" style="142"/>
    <col min="6921" max="6921" width="2.6640625" style="142" customWidth="1"/>
    <col min="6922" max="6922" width="39.33203125" style="142" customWidth="1"/>
    <col min="6923" max="6923" width="4.44140625" style="142" bestFit="1" customWidth="1"/>
    <col min="6924" max="6924" width="6.44140625" style="142" customWidth="1"/>
    <col min="6925" max="6928" width="6.44140625" style="142" bestFit="1" customWidth="1"/>
    <col min="6929" max="6934" width="9" style="142"/>
    <col min="6935" max="6935" width="6.33203125" style="142" customWidth="1"/>
    <col min="6936" max="7176" width="9" style="142"/>
    <col min="7177" max="7177" width="2.6640625" style="142" customWidth="1"/>
    <col min="7178" max="7178" width="39.33203125" style="142" customWidth="1"/>
    <col min="7179" max="7179" width="4.44140625" style="142" bestFit="1" customWidth="1"/>
    <col min="7180" max="7180" width="6.44140625" style="142" customWidth="1"/>
    <col min="7181" max="7184" width="6.44140625" style="142" bestFit="1" customWidth="1"/>
    <col min="7185" max="7190" width="9" style="142"/>
    <col min="7191" max="7191" width="6.33203125" style="142" customWidth="1"/>
    <col min="7192" max="7432" width="9" style="142"/>
    <col min="7433" max="7433" width="2.6640625" style="142" customWidth="1"/>
    <col min="7434" max="7434" width="39.33203125" style="142" customWidth="1"/>
    <col min="7435" max="7435" width="4.44140625" style="142" bestFit="1" customWidth="1"/>
    <col min="7436" max="7436" width="6.44140625" style="142" customWidth="1"/>
    <col min="7437" max="7440" width="6.44140625" style="142" bestFit="1" customWidth="1"/>
    <col min="7441" max="7446" width="9" style="142"/>
    <col min="7447" max="7447" width="6.33203125" style="142" customWidth="1"/>
    <col min="7448" max="7688" width="9" style="142"/>
    <col min="7689" max="7689" width="2.6640625" style="142" customWidth="1"/>
    <col min="7690" max="7690" width="39.33203125" style="142" customWidth="1"/>
    <col min="7691" max="7691" width="4.44140625" style="142" bestFit="1" customWidth="1"/>
    <col min="7692" max="7692" width="6.44140625" style="142" customWidth="1"/>
    <col min="7693" max="7696" width="6.44140625" style="142" bestFit="1" customWidth="1"/>
    <col min="7697" max="7702" width="9" style="142"/>
    <col min="7703" max="7703" width="6.33203125" style="142" customWidth="1"/>
    <col min="7704" max="7944" width="9" style="142"/>
    <col min="7945" max="7945" width="2.6640625" style="142" customWidth="1"/>
    <col min="7946" max="7946" width="39.33203125" style="142" customWidth="1"/>
    <col min="7947" max="7947" width="4.44140625" style="142" bestFit="1" customWidth="1"/>
    <col min="7948" max="7948" width="6.44140625" style="142" customWidth="1"/>
    <col min="7949" max="7952" width="6.44140625" style="142" bestFit="1" customWidth="1"/>
    <col min="7953" max="7958" width="9" style="142"/>
    <col min="7959" max="7959" width="6.33203125" style="142" customWidth="1"/>
    <col min="7960" max="8200" width="9" style="142"/>
    <col min="8201" max="8201" width="2.6640625" style="142" customWidth="1"/>
    <col min="8202" max="8202" width="39.33203125" style="142" customWidth="1"/>
    <col min="8203" max="8203" width="4.44140625" style="142" bestFit="1" customWidth="1"/>
    <col min="8204" max="8204" width="6.44140625" style="142" customWidth="1"/>
    <col min="8205" max="8208" width="6.44140625" style="142" bestFit="1" customWidth="1"/>
    <col min="8209" max="8214" width="9" style="142"/>
    <col min="8215" max="8215" width="6.33203125" style="142" customWidth="1"/>
    <col min="8216" max="8456" width="9" style="142"/>
    <col min="8457" max="8457" width="2.6640625" style="142" customWidth="1"/>
    <col min="8458" max="8458" width="39.33203125" style="142" customWidth="1"/>
    <col min="8459" max="8459" width="4.44140625" style="142" bestFit="1" customWidth="1"/>
    <col min="8460" max="8460" width="6.44140625" style="142" customWidth="1"/>
    <col min="8461" max="8464" width="6.44140625" style="142" bestFit="1" customWidth="1"/>
    <col min="8465" max="8470" width="9" style="142"/>
    <col min="8471" max="8471" width="6.33203125" style="142" customWidth="1"/>
    <col min="8472" max="8712" width="9" style="142"/>
    <col min="8713" max="8713" width="2.6640625" style="142" customWidth="1"/>
    <col min="8714" max="8714" width="39.33203125" style="142" customWidth="1"/>
    <col min="8715" max="8715" width="4.44140625" style="142" bestFit="1" customWidth="1"/>
    <col min="8716" max="8716" width="6.44140625" style="142" customWidth="1"/>
    <col min="8717" max="8720" width="6.44140625" style="142" bestFit="1" customWidth="1"/>
    <col min="8721" max="8726" width="9" style="142"/>
    <col min="8727" max="8727" width="6.33203125" style="142" customWidth="1"/>
    <col min="8728" max="8968" width="9" style="142"/>
    <col min="8969" max="8969" width="2.6640625" style="142" customWidth="1"/>
    <col min="8970" max="8970" width="39.33203125" style="142" customWidth="1"/>
    <col min="8971" max="8971" width="4.44140625" style="142" bestFit="1" customWidth="1"/>
    <col min="8972" max="8972" width="6.44140625" style="142" customWidth="1"/>
    <col min="8973" max="8976" width="6.44140625" style="142" bestFit="1" customWidth="1"/>
    <col min="8977" max="8982" width="9" style="142"/>
    <col min="8983" max="8983" width="6.33203125" style="142" customWidth="1"/>
    <col min="8984" max="9224" width="9" style="142"/>
    <col min="9225" max="9225" width="2.6640625" style="142" customWidth="1"/>
    <col min="9226" max="9226" width="39.33203125" style="142" customWidth="1"/>
    <col min="9227" max="9227" width="4.44140625" style="142" bestFit="1" customWidth="1"/>
    <col min="9228" max="9228" width="6.44140625" style="142" customWidth="1"/>
    <col min="9229" max="9232" width="6.44140625" style="142" bestFit="1" customWidth="1"/>
    <col min="9233" max="9238" width="9" style="142"/>
    <col min="9239" max="9239" width="6.33203125" style="142" customWidth="1"/>
    <col min="9240" max="9480" width="9" style="142"/>
    <col min="9481" max="9481" width="2.6640625" style="142" customWidth="1"/>
    <col min="9482" max="9482" width="39.33203125" style="142" customWidth="1"/>
    <col min="9483" max="9483" width="4.44140625" style="142" bestFit="1" customWidth="1"/>
    <col min="9484" max="9484" width="6.44140625" style="142" customWidth="1"/>
    <col min="9485" max="9488" width="6.44140625" style="142" bestFit="1" customWidth="1"/>
    <col min="9489" max="9494" width="9" style="142"/>
    <col min="9495" max="9495" width="6.33203125" style="142" customWidth="1"/>
    <col min="9496" max="9736" width="9" style="142"/>
    <col min="9737" max="9737" width="2.6640625" style="142" customWidth="1"/>
    <col min="9738" max="9738" width="39.33203125" style="142" customWidth="1"/>
    <col min="9739" max="9739" width="4.44140625" style="142" bestFit="1" customWidth="1"/>
    <col min="9740" max="9740" width="6.44140625" style="142" customWidth="1"/>
    <col min="9741" max="9744" width="6.44140625" style="142" bestFit="1" customWidth="1"/>
    <col min="9745" max="9750" width="9" style="142"/>
    <col min="9751" max="9751" width="6.33203125" style="142" customWidth="1"/>
    <col min="9752" max="9992" width="9" style="142"/>
    <col min="9993" max="9993" width="2.6640625" style="142" customWidth="1"/>
    <col min="9994" max="9994" width="39.33203125" style="142" customWidth="1"/>
    <col min="9995" max="9995" width="4.44140625" style="142" bestFit="1" customWidth="1"/>
    <col min="9996" max="9996" width="6.44140625" style="142" customWidth="1"/>
    <col min="9997" max="10000" width="6.44140625" style="142" bestFit="1" customWidth="1"/>
    <col min="10001" max="10006" width="9" style="142"/>
    <col min="10007" max="10007" width="6.33203125" style="142" customWidth="1"/>
    <col min="10008" max="10248" width="9" style="142"/>
    <col min="10249" max="10249" width="2.6640625" style="142" customWidth="1"/>
    <col min="10250" max="10250" width="39.33203125" style="142" customWidth="1"/>
    <col min="10251" max="10251" width="4.44140625" style="142" bestFit="1" customWidth="1"/>
    <col min="10252" max="10252" width="6.44140625" style="142" customWidth="1"/>
    <col min="10253" max="10256" width="6.44140625" style="142" bestFit="1" customWidth="1"/>
    <col min="10257" max="10262" width="9" style="142"/>
    <col min="10263" max="10263" width="6.33203125" style="142" customWidth="1"/>
    <col min="10264" max="10504" width="9" style="142"/>
    <col min="10505" max="10505" width="2.6640625" style="142" customWidth="1"/>
    <col min="10506" max="10506" width="39.33203125" style="142" customWidth="1"/>
    <col min="10507" max="10507" width="4.44140625" style="142" bestFit="1" customWidth="1"/>
    <col min="10508" max="10508" width="6.44140625" style="142" customWidth="1"/>
    <col min="10509" max="10512" width="6.44140625" style="142" bestFit="1" customWidth="1"/>
    <col min="10513" max="10518" width="9" style="142"/>
    <col min="10519" max="10519" width="6.33203125" style="142" customWidth="1"/>
    <col min="10520" max="10760" width="9" style="142"/>
    <col min="10761" max="10761" width="2.6640625" style="142" customWidth="1"/>
    <col min="10762" max="10762" width="39.33203125" style="142" customWidth="1"/>
    <col min="10763" max="10763" width="4.44140625" style="142" bestFit="1" customWidth="1"/>
    <col min="10764" max="10764" width="6.44140625" style="142" customWidth="1"/>
    <col min="10765" max="10768" width="6.44140625" style="142" bestFit="1" customWidth="1"/>
    <col min="10769" max="10774" width="9" style="142"/>
    <col min="10775" max="10775" width="6.33203125" style="142" customWidth="1"/>
    <col min="10776" max="11016" width="9" style="142"/>
    <col min="11017" max="11017" width="2.6640625" style="142" customWidth="1"/>
    <col min="11018" max="11018" width="39.33203125" style="142" customWidth="1"/>
    <col min="11019" max="11019" width="4.44140625" style="142" bestFit="1" customWidth="1"/>
    <col min="11020" max="11020" width="6.44140625" style="142" customWidth="1"/>
    <col min="11021" max="11024" width="6.44140625" style="142" bestFit="1" customWidth="1"/>
    <col min="11025" max="11030" width="9" style="142"/>
    <col min="11031" max="11031" width="6.33203125" style="142" customWidth="1"/>
    <col min="11032" max="11272" width="9" style="142"/>
    <col min="11273" max="11273" width="2.6640625" style="142" customWidth="1"/>
    <col min="11274" max="11274" width="39.33203125" style="142" customWidth="1"/>
    <col min="11275" max="11275" width="4.44140625" style="142" bestFit="1" customWidth="1"/>
    <col min="11276" max="11276" width="6.44140625" style="142" customWidth="1"/>
    <col min="11277" max="11280" width="6.44140625" style="142" bestFit="1" customWidth="1"/>
    <col min="11281" max="11286" width="9" style="142"/>
    <col min="11287" max="11287" width="6.33203125" style="142" customWidth="1"/>
    <col min="11288" max="11528" width="9" style="142"/>
    <col min="11529" max="11529" width="2.6640625" style="142" customWidth="1"/>
    <col min="11530" max="11530" width="39.33203125" style="142" customWidth="1"/>
    <col min="11531" max="11531" width="4.44140625" style="142" bestFit="1" customWidth="1"/>
    <col min="11532" max="11532" width="6.44140625" style="142" customWidth="1"/>
    <col min="11533" max="11536" width="6.44140625" style="142" bestFit="1" customWidth="1"/>
    <col min="11537" max="11542" width="9" style="142"/>
    <col min="11543" max="11543" width="6.33203125" style="142" customWidth="1"/>
    <col min="11544" max="11784" width="9" style="142"/>
    <col min="11785" max="11785" width="2.6640625" style="142" customWidth="1"/>
    <col min="11786" max="11786" width="39.33203125" style="142" customWidth="1"/>
    <col min="11787" max="11787" width="4.44140625" style="142" bestFit="1" customWidth="1"/>
    <col min="11788" max="11788" width="6.44140625" style="142" customWidth="1"/>
    <col min="11789" max="11792" width="6.44140625" style="142" bestFit="1" customWidth="1"/>
    <col min="11793" max="11798" width="9" style="142"/>
    <col min="11799" max="11799" width="6.33203125" style="142" customWidth="1"/>
    <col min="11800" max="12040" width="9" style="142"/>
    <col min="12041" max="12041" width="2.6640625" style="142" customWidth="1"/>
    <col min="12042" max="12042" width="39.33203125" style="142" customWidth="1"/>
    <col min="12043" max="12043" width="4.44140625" style="142" bestFit="1" customWidth="1"/>
    <col min="12044" max="12044" width="6.44140625" style="142" customWidth="1"/>
    <col min="12045" max="12048" width="6.44140625" style="142" bestFit="1" customWidth="1"/>
    <col min="12049" max="12054" width="9" style="142"/>
    <col min="12055" max="12055" width="6.33203125" style="142" customWidth="1"/>
    <col min="12056" max="12296" width="9" style="142"/>
    <col min="12297" max="12297" width="2.6640625" style="142" customWidth="1"/>
    <col min="12298" max="12298" width="39.33203125" style="142" customWidth="1"/>
    <col min="12299" max="12299" width="4.44140625" style="142" bestFit="1" customWidth="1"/>
    <col min="12300" max="12300" width="6.44140625" style="142" customWidth="1"/>
    <col min="12301" max="12304" width="6.44140625" style="142" bestFit="1" customWidth="1"/>
    <col min="12305" max="12310" width="9" style="142"/>
    <col min="12311" max="12311" width="6.33203125" style="142" customWidth="1"/>
    <col min="12312" max="12552" width="9" style="142"/>
    <col min="12553" max="12553" width="2.6640625" style="142" customWidth="1"/>
    <col min="12554" max="12554" width="39.33203125" style="142" customWidth="1"/>
    <col min="12555" max="12555" width="4.44140625" style="142" bestFit="1" customWidth="1"/>
    <col min="12556" max="12556" width="6.44140625" style="142" customWidth="1"/>
    <col min="12557" max="12560" width="6.44140625" style="142" bestFit="1" customWidth="1"/>
    <col min="12561" max="12566" width="9" style="142"/>
    <col min="12567" max="12567" width="6.33203125" style="142" customWidth="1"/>
    <col min="12568" max="12808" width="9" style="142"/>
    <col min="12809" max="12809" width="2.6640625" style="142" customWidth="1"/>
    <col min="12810" max="12810" width="39.33203125" style="142" customWidth="1"/>
    <col min="12811" max="12811" width="4.44140625" style="142" bestFit="1" customWidth="1"/>
    <col min="12812" max="12812" width="6.44140625" style="142" customWidth="1"/>
    <col min="12813" max="12816" width="6.44140625" style="142" bestFit="1" customWidth="1"/>
    <col min="12817" max="12822" width="9" style="142"/>
    <col min="12823" max="12823" width="6.33203125" style="142" customWidth="1"/>
    <col min="12824" max="13064" width="9" style="142"/>
    <col min="13065" max="13065" width="2.6640625" style="142" customWidth="1"/>
    <col min="13066" max="13066" width="39.33203125" style="142" customWidth="1"/>
    <col min="13067" max="13067" width="4.44140625" style="142" bestFit="1" customWidth="1"/>
    <col min="13068" max="13068" width="6.44140625" style="142" customWidth="1"/>
    <col min="13069" max="13072" width="6.44140625" style="142" bestFit="1" customWidth="1"/>
    <col min="13073" max="13078" width="9" style="142"/>
    <col min="13079" max="13079" width="6.33203125" style="142" customWidth="1"/>
    <col min="13080" max="13320" width="9" style="142"/>
    <col min="13321" max="13321" width="2.6640625" style="142" customWidth="1"/>
    <col min="13322" max="13322" width="39.33203125" style="142" customWidth="1"/>
    <col min="13323" max="13323" width="4.44140625" style="142" bestFit="1" customWidth="1"/>
    <col min="13324" max="13324" width="6.44140625" style="142" customWidth="1"/>
    <col min="13325" max="13328" width="6.44140625" style="142" bestFit="1" customWidth="1"/>
    <col min="13329" max="13334" width="9" style="142"/>
    <col min="13335" max="13335" width="6.33203125" style="142" customWidth="1"/>
    <col min="13336" max="13576" width="9" style="142"/>
    <col min="13577" max="13577" width="2.6640625" style="142" customWidth="1"/>
    <col min="13578" max="13578" width="39.33203125" style="142" customWidth="1"/>
    <col min="13579" max="13579" width="4.44140625" style="142" bestFit="1" customWidth="1"/>
    <col min="13580" max="13580" width="6.44140625" style="142" customWidth="1"/>
    <col min="13581" max="13584" width="6.44140625" style="142" bestFit="1" customWidth="1"/>
    <col min="13585" max="13590" width="9" style="142"/>
    <col min="13591" max="13591" width="6.33203125" style="142" customWidth="1"/>
    <col min="13592" max="13832" width="9" style="142"/>
    <col min="13833" max="13833" width="2.6640625" style="142" customWidth="1"/>
    <col min="13834" max="13834" width="39.33203125" style="142" customWidth="1"/>
    <col min="13835" max="13835" width="4.44140625" style="142" bestFit="1" customWidth="1"/>
    <col min="13836" max="13836" width="6.44140625" style="142" customWidth="1"/>
    <col min="13837" max="13840" width="6.44140625" style="142" bestFit="1" customWidth="1"/>
    <col min="13841" max="13846" width="9" style="142"/>
    <col min="13847" max="13847" width="6.33203125" style="142" customWidth="1"/>
    <col min="13848" max="14088" width="9" style="142"/>
    <col min="14089" max="14089" width="2.6640625" style="142" customWidth="1"/>
    <col min="14090" max="14090" width="39.33203125" style="142" customWidth="1"/>
    <col min="14091" max="14091" width="4.44140625" style="142" bestFit="1" customWidth="1"/>
    <col min="14092" max="14092" width="6.44140625" style="142" customWidth="1"/>
    <col min="14093" max="14096" width="6.44140625" style="142" bestFit="1" customWidth="1"/>
    <col min="14097" max="14102" width="9" style="142"/>
    <col min="14103" max="14103" width="6.33203125" style="142" customWidth="1"/>
    <col min="14104" max="14344" width="9" style="142"/>
    <col min="14345" max="14345" width="2.6640625" style="142" customWidth="1"/>
    <col min="14346" max="14346" width="39.33203125" style="142" customWidth="1"/>
    <col min="14347" max="14347" width="4.44140625" style="142" bestFit="1" customWidth="1"/>
    <col min="14348" max="14348" width="6.44140625" style="142" customWidth="1"/>
    <col min="14349" max="14352" width="6.44140625" style="142" bestFit="1" customWidth="1"/>
    <col min="14353" max="14358" width="9" style="142"/>
    <col min="14359" max="14359" width="6.33203125" style="142" customWidth="1"/>
    <col min="14360" max="14600" width="9" style="142"/>
    <col min="14601" max="14601" width="2.6640625" style="142" customWidth="1"/>
    <col min="14602" max="14602" width="39.33203125" style="142" customWidth="1"/>
    <col min="14603" max="14603" width="4.44140625" style="142" bestFit="1" customWidth="1"/>
    <col min="14604" max="14604" width="6.44140625" style="142" customWidth="1"/>
    <col min="14605" max="14608" width="6.44140625" style="142" bestFit="1" customWidth="1"/>
    <col min="14609" max="14614" width="9" style="142"/>
    <col min="14615" max="14615" width="6.33203125" style="142" customWidth="1"/>
    <col min="14616" max="14856" width="9" style="142"/>
    <col min="14857" max="14857" width="2.6640625" style="142" customWidth="1"/>
    <col min="14858" max="14858" width="39.33203125" style="142" customWidth="1"/>
    <col min="14859" max="14859" width="4.44140625" style="142" bestFit="1" customWidth="1"/>
    <col min="14860" max="14860" width="6.44140625" style="142" customWidth="1"/>
    <col min="14861" max="14864" width="6.44140625" style="142" bestFit="1" customWidth="1"/>
    <col min="14865" max="14870" width="9" style="142"/>
    <col min="14871" max="14871" width="6.33203125" style="142" customWidth="1"/>
    <col min="14872" max="15112" width="9" style="142"/>
    <col min="15113" max="15113" width="2.6640625" style="142" customWidth="1"/>
    <col min="15114" max="15114" width="39.33203125" style="142" customWidth="1"/>
    <col min="15115" max="15115" width="4.44140625" style="142" bestFit="1" customWidth="1"/>
    <col min="15116" max="15116" width="6.44140625" style="142" customWidth="1"/>
    <col min="15117" max="15120" width="6.44140625" style="142" bestFit="1" customWidth="1"/>
    <col min="15121" max="15126" width="9" style="142"/>
    <col min="15127" max="15127" width="6.33203125" style="142" customWidth="1"/>
    <col min="15128" max="15368" width="9" style="142"/>
    <col min="15369" max="15369" width="2.6640625" style="142" customWidth="1"/>
    <col min="15370" max="15370" width="39.33203125" style="142" customWidth="1"/>
    <col min="15371" max="15371" width="4.44140625" style="142" bestFit="1" customWidth="1"/>
    <col min="15372" max="15372" width="6.44140625" style="142" customWidth="1"/>
    <col min="15373" max="15376" width="6.44140625" style="142" bestFit="1" customWidth="1"/>
    <col min="15377" max="15382" width="9" style="142"/>
    <col min="15383" max="15383" width="6.33203125" style="142" customWidth="1"/>
    <col min="15384" max="15624" width="9" style="142"/>
    <col min="15625" max="15625" width="2.6640625" style="142" customWidth="1"/>
    <col min="15626" max="15626" width="39.33203125" style="142" customWidth="1"/>
    <col min="15627" max="15627" width="4.44140625" style="142" bestFit="1" customWidth="1"/>
    <col min="15628" max="15628" width="6.44140625" style="142" customWidth="1"/>
    <col min="15629" max="15632" width="6.44140625" style="142" bestFit="1" customWidth="1"/>
    <col min="15633" max="15638" width="9" style="142"/>
    <col min="15639" max="15639" width="6.33203125" style="142" customWidth="1"/>
    <col min="15640" max="15880" width="9" style="142"/>
    <col min="15881" max="15881" width="2.6640625" style="142" customWidth="1"/>
    <col min="15882" max="15882" width="39.33203125" style="142" customWidth="1"/>
    <col min="15883" max="15883" width="4.44140625" style="142" bestFit="1" customWidth="1"/>
    <col min="15884" max="15884" width="6.44140625" style="142" customWidth="1"/>
    <col min="15885" max="15888" width="6.44140625" style="142" bestFit="1" customWidth="1"/>
    <col min="15889" max="15894" width="9" style="142"/>
    <col min="15895" max="15895" width="6.33203125" style="142" customWidth="1"/>
    <col min="15896" max="16136" width="9" style="142"/>
    <col min="16137" max="16137" width="2.6640625" style="142" customWidth="1"/>
    <col min="16138" max="16138" width="39.33203125" style="142" customWidth="1"/>
    <col min="16139" max="16139" width="4.44140625" style="142" bestFit="1" customWidth="1"/>
    <col min="16140" max="16140" width="6.44140625" style="142" customWidth="1"/>
    <col min="16141" max="16144" width="6.44140625" style="142" bestFit="1" customWidth="1"/>
    <col min="16145" max="16150" width="9" style="142"/>
    <col min="16151" max="16151" width="6.33203125" style="142" customWidth="1"/>
    <col min="16152" max="16384" width="9" style="142"/>
  </cols>
  <sheetData>
    <row r="1" spans="2:17" ht="11.25" customHeight="1">
      <c r="B1" s="138"/>
      <c r="C1" s="139"/>
      <c r="D1" s="140"/>
      <c r="E1" s="141"/>
      <c r="F1" s="141"/>
      <c r="G1" s="141"/>
      <c r="J1" s="138"/>
      <c r="K1" s="139"/>
      <c r="L1" s="140"/>
      <c r="M1" s="141"/>
      <c r="N1" s="141"/>
      <c r="O1" s="141"/>
      <c r="P1" s="141"/>
    </row>
    <row r="2" spans="2:17" ht="11.25" customHeight="1">
      <c r="B2" s="143"/>
      <c r="C2" s="139"/>
      <c r="D2" s="140"/>
      <c r="E2" s="141"/>
      <c r="F2" s="141"/>
      <c r="G2" s="141"/>
      <c r="J2" s="143"/>
      <c r="K2" s="139"/>
      <c r="L2" s="140"/>
      <c r="M2" s="141"/>
      <c r="N2" s="141"/>
      <c r="O2" s="141"/>
      <c r="P2" s="141"/>
    </row>
    <row r="3" spans="2:17" ht="2.25" customHeight="1">
      <c r="B3" s="138"/>
      <c r="C3" s="139"/>
      <c r="D3" s="140"/>
      <c r="E3" s="141"/>
      <c r="F3" s="141"/>
      <c r="G3" s="141"/>
      <c r="J3" s="138"/>
      <c r="K3" s="139"/>
      <c r="L3" s="140"/>
      <c r="M3" s="141"/>
      <c r="N3" s="141"/>
      <c r="O3" s="141"/>
      <c r="P3" s="141"/>
    </row>
    <row r="4" spans="2:17" ht="24" customHeight="1">
      <c r="B4" s="675" t="s">
        <v>487</v>
      </c>
      <c r="C4" s="1160" t="s">
        <v>191</v>
      </c>
      <c r="D4" s="1161"/>
      <c r="E4" s="1162"/>
      <c r="F4" s="1163"/>
      <c r="G4" s="1164"/>
      <c r="J4" s="144"/>
      <c r="K4" s="455"/>
      <c r="L4" s="455"/>
      <c r="M4" s="456"/>
      <c r="N4" s="456"/>
      <c r="O4" s="456"/>
      <c r="P4" s="145"/>
      <c r="Q4" s="187"/>
    </row>
    <row r="5" spans="2:17" ht="24" customHeight="1">
      <c r="B5" s="674"/>
      <c r="C5" s="1165" t="s">
        <v>565</v>
      </c>
      <c r="D5" s="1165"/>
      <c r="E5" s="1169" t="s">
        <v>978</v>
      </c>
      <c r="F5" s="1169"/>
      <c r="G5" s="1169"/>
      <c r="J5" s="146"/>
      <c r="K5" s="1167"/>
      <c r="L5" s="1167"/>
      <c r="M5" s="1168"/>
      <c r="N5" s="1168"/>
      <c r="O5" s="1168"/>
      <c r="P5" s="145"/>
      <c r="Q5" s="187"/>
    </row>
    <row r="6" spans="2:17" ht="24" customHeight="1">
      <c r="B6" s="675" t="s">
        <v>1035</v>
      </c>
      <c r="C6" s="1165" t="s">
        <v>1034</v>
      </c>
      <c r="D6" s="1165"/>
      <c r="E6" s="1166"/>
      <c r="F6" s="1166"/>
      <c r="G6" s="1166"/>
      <c r="J6" s="147"/>
      <c r="K6" s="1167"/>
      <c r="L6" s="1167"/>
      <c r="M6" s="1168"/>
      <c r="N6" s="1168"/>
      <c r="O6" s="1168"/>
      <c r="P6" s="145"/>
      <c r="Q6" s="187"/>
    </row>
    <row r="7" spans="2:17" ht="24" customHeight="1">
      <c r="B7" s="675" t="s">
        <v>799</v>
      </c>
      <c r="C7" s="1165" t="s">
        <v>776</v>
      </c>
      <c r="D7" s="1165"/>
      <c r="E7" s="1166"/>
      <c r="F7" s="1166"/>
      <c r="G7" s="1166"/>
      <c r="J7" s="148"/>
      <c r="K7" s="1167"/>
      <c r="L7" s="1167"/>
      <c r="M7" s="1168"/>
      <c r="N7" s="1168"/>
      <c r="O7" s="1168"/>
      <c r="P7" s="145"/>
    </row>
    <row r="8" spans="2:17" ht="8.25" customHeight="1">
      <c r="C8" s="139"/>
      <c r="D8" s="140"/>
      <c r="E8" s="141"/>
      <c r="F8" s="141"/>
      <c r="G8" s="141"/>
      <c r="K8" s="139"/>
      <c r="L8" s="140"/>
      <c r="M8" s="141"/>
      <c r="N8" s="141"/>
      <c r="O8" s="141"/>
      <c r="P8" s="141"/>
    </row>
    <row r="9" spans="2:17" ht="2.25" customHeight="1">
      <c r="B9" s="138"/>
      <c r="C9" s="139"/>
      <c r="D9" s="140"/>
      <c r="E9" s="141"/>
      <c r="F9" s="141"/>
      <c r="G9" s="141"/>
      <c r="J9" s="138"/>
      <c r="K9" s="139"/>
      <c r="L9" s="140"/>
      <c r="M9" s="141"/>
      <c r="N9" s="141"/>
      <c r="O9" s="141"/>
      <c r="P9" s="141"/>
    </row>
    <row r="10" spans="2:17" ht="15" customHeight="1" thickBot="1">
      <c r="B10" s="150" t="s">
        <v>979</v>
      </c>
      <c r="C10" s="139"/>
      <c r="D10" s="140"/>
      <c r="E10" s="141"/>
      <c r="F10" s="151"/>
      <c r="G10" s="151"/>
      <c r="H10" s="152" t="s">
        <v>245</v>
      </c>
      <c r="J10" s="142"/>
      <c r="K10" s="142"/>
      <c r="L10" s="142"/>
      <c r="M10" s="142"/>
      <c r="N10" s="142"/>
      <c r="O10" s="142"/>
      <c r="P10" s="142"/>
    </row>
    <row r="11" spans="2:17" ht="13.8" thickBot="1">
      <c r="B11" s="153"/>
      <c r="C11" s="154" t="s">
        <v>193</v>
      </c>
      <c r="D11" s="887">
        <v>2020</v>
      </c>
      <c r="E11" s="887">
        <f>+D11+1</f>
        <v>2021</v>
      </c>
      <c r="F11" s="887">
        <f t="shared" ref="F11:H11" si="0">+E11+1</f>
        <v>2022</v>
      </c>
      <c r="G11" s="887">
        <f t="shared" si="0"/>
        <v>2023</v>
      </c>
      <c r="H11" s="888">
        <f t="shared" si="0"/>
        <v>2024</v>
      </c>
      <c r="J11" s="142"/>
      <c r="K11" s="142"/>
      <c r="L11" s="142"/>
      <c r="M11" s="142"/>
      <c r="N11" s="142"/>
      <c r="O11" s="142"/>
      <c r="P11" s="142"/>
    </row>
    <row r="12" spans="2:17">
      <c r="B12" s="155" t="s">
        <v>239</v>
      </c>
      <c r="C12" s="156"/>
      <c r="D12" s="156"/>
      <c r="E12" s="156"/>
      <c r="F12" s="156"/>
      <c r="G12" s="156"/>
      <c r="H12" s="157"/>
      <c r="J12" s="142"/>
      <c r="K12" s="142"/>
      <c r="L12" s="142"/>
      <c r="M12" s="142"/>
      <c r="N12" s="142"/>
      <c r="O12" s="142"/>
      <c r="P12" s="142"/>
    </row>
    <row r="13" spans="2:17">
      <c r="B13" s="158" t="s">
        <v>194</v>
      </c>
      <c r="C13" s="159" t="s">
        <v>281</v>
      </c>
      <c r="D13" s="945"/>
      <c r="E13" s="945"/>
      <c r="F13" s="945"/>
      <c r="G13" s="945"/>
      <c r="H13" s="978"/>
      <c r="J13" s="142"/>
      <c r="K13" s="142"/>
      <c r="L13" s="142"/>
      <c r="M13" s="142"/>
      <c r="N13" s="142"/>
      <c r="O13" s="142"/>
      <c r="P13" s="142"/>
    </row>
    <row r="14" spans="2:17">
      <c r="B14" s="158" t="s">
        <v>898</v>
      </c>
      <c r="C14" s="159" t="s">
        <v>901</v>
      </c>
      <c r="D14" s="945"/>
      <c r="E14" s="945"/>
      <c r="F14" s="945"/>
      <c r="G14" s="945"/>
      <c r="H14" s="978"/>
      <c r="J14" s="142"/>
      <c r="K14" s="142"/>
      <c r="L14" s="142"/>
      <c r="M14" s="142"/>
      <c r="N14" s="142"/>
      <c r="O14" s="142"/>
      <c r="P14" s="142"/>
    </row>
    <row r="15" spans="2:17">
      <c r="B15" s="158" t="s">
        <v>241</v>
      </c>
      <c r="C15" s="159"/>
      <c r="D15" s="945"/>
      <c r="E15" s="945"/>
      <c r="F15" s="945"/>
      <c r="G15" s="945"/>
      <c r="H15" s="978"/>
      <c r="J15" s="142"/>
      <c r="K15" s="142"/>
      <c r="L15" s="142"/>
      <c r="M15" s="142"/>
      <c r="N15" s="142"/>
      <c r="O15" s="142"/>
      <c r="P15" s="142"/>
    </row>
    <row r="16" spans="2:17">
      <c r="B16" s="160" t="s">
        <v>243</v>
      </c>
      <c r="C16" s="161"/>
      <c r="D16" s="945"/>
      <c r="E16" s="945"/>
      <c r="F16" s="945"/>
      <c r="G16" s="945"/>
      <c r="H16" s="978"/>
      <c r="J16" s="142"/>
      <c r="K16" s="142"/>
      <c r="L16" s="142"/>
      <c r="M16" s="142"/>
      <c r="N16" s="142"/>
      <c r="O16" s="142"/>
      <c r="P16" s="142"/>
    </row>
    <row r="17" spans="2:16">
      <c r="B17" s="162" t="s">
        <v>240</v>
      </c>
      <c r="C17" s="163"/>
      <c r="D17" s="163"/>
      <c r="E17" s="163"/>
      <c r="F17" s="163"/>
      <c r="G17" s="321"/>
      <c r="H17" s="164"/>
      <c r="J17" s="142"/>
      <c r="K17" s="142"/>
      <c r="L17" s="142"/>
      <c r="M17" s="142"/>
      <c r="N17" s="142"/>
      <c r="O17" s="142"/>
      <c r="P17" s="142"/>
    </row>
    <row r="18" spans="2:16">
      <c r="B18" s="158" t="s">
        <v>195</v>
      </c>
      <c r="C18" s="159" t="s">
        <v>283</v>
      </c>
      <c r="D18" s="945"/>
      <c r="E18" s="945"/>
      <c r="F18" s="945"/>
      <c r="G18" s="945"/>
      <c r="H18" s="978"/>
      <c r="J18" s="142"/>
      <c r="K18" s="142"/>
      <c r="L18" s="142"/>
      <c r="M18" s="142"/>
      <c r="N18" s="142"/>
      <c r="O18" s="142"/>
      <c r="P18" s="142"/>
    </row>
    <row r="19" spans="2:16">
      <c r="B19" s="158" t="s">
        <v>242</v>
      </c>
      <c r="C19" s="165"/>
      <c r="D19" s="945"/>
      <c r="E19" s="945"/>
      <c r="F19" s="945"/>
      <c r="G19" s="945"/>
      <c r="H19" s="978"/>
      <c r="J19" s="142"/>
      <c r="K19" s="142"/>
      <c r="L19" s="142"/>
      <c r="M19" s="142"/>
      <c r="N19" s="142"/>
      <c r="O19" s="142"/>
      <c r="P19" s="142"/>
    </row>
    <row r="20" spans="2:16">
      <c r="B20" s="158" t="s">
        <v>247</v>
      </c>
      <c r="C20" s="188"/>
      <c r="D20" s="946"/>
      <c r="E20" s="946"/>
      <c r="F20" s="946"/>
      <c r="G20" s="946"/>
      <c r="H20" s="978"/>
      <c r="J20" s="142"/>
      <c r="K20" s="142"/>
      <c r="L20" s="142"/>
      <c r="M20" s="142"/>
      <c r="N20" s="142"/>
      <c r="O20" s="142"/>
      <c r="P20" s="142"/>
    </row>
    <row r="21" spans="2:16">
      <c r="B21" s="166" t="s">
        <v>1151</v>
      </c>
      <c r="C21" s="167" t="s">
        <v>280</v>
      </c>
      <c r="D21" s="947">
        <f t="shared" ref="D21:E21" si="1">IFERROR(D15+D16,"－")</f>
        <v>0</v>
      </c>
      <c r="E21" s="947">
        <f t="shared" si="1"/>
        <v>0</v>
      </c>
      <c r="F21" s="947">
        <f t="shared" ref="F21" si="2">IFERROR(F15+F16,"－")</f>
        <v>0</v>
      </c>
      <c r="G21" s="947">
        <f>IFERROR(G15+G16,"－")</f>
        <v>0</v>
      </c>
      <c r="H21" s="948">
        <f>IFERROR(H15+H16,"－")</f>
        <v>0</v>
      </c>
      <c r="J21" s="142"/>
      <c r="K21" s="142"/>
      <c r="L21" s="142"/>
      <c r="M21" s="142"/>
      <c r="N21" s="142"/>
      <c r="O21" s="142"/>
      <c r="P21" s="142"/>
    </row>
    <row r="22" spans="2:16">
      <c r="B22" s="193" t="s">
        <v>1152</v>
      </c>
      <c r="C22" s="509" t="s">
        <v>113</v>
      </c>
      <c r="D22" s="512">
        <f t="shared" ref="D22:E22" si="3">D19+D20</f>
        <v>0</v>
      </c>
      <c r="E22" s="512">
        <f t="shared" si="3"/>
        <v>0</v>
      </c>
      <c r="F22" s="512">
        <f t="shared" ref="F22" si="4">F19+F20</f>
        <v>0</v>
      </c>
      <c r="G22" s="512">
        <f>G19+G20</f>
        <v>0</v>
      </c>
      <c r="H22" s="949">
        <f>H19+H20</f>
        <v>0</v>
      </c>
      <c r="J22" s="142"/>
      <c r="K22" s="142"/>
      <c r="L22" s="142"/>
      <c r="M22" s="142"/>
      <c r="N22" s="142"/>
      <c r="O22" s="142"/>
      <c r="P22" s="142"/>
    </row>
    <row r="23" spans="2:16" ht="13.8" thickBot="1">
      <c r="B23" s="168" t="s">
        <v>472</v>
      </c>
      <c r="C23" s="169" t="s">
        <v>285</v>
      </c>
      <c r="D23" s="510">
        <f t="shared" ref="D23:E23" si="5">D21-D22</f>
        <v>0</v>
      </c>
      <c r="E23" s="510">
        <f t="shared" si="5"/>
        <v>0</v>
      </c>
      <c r="F23" s="510">
        <f t="shared" ref="F23" si="6">F21-F22</f>
        <v>0</v>
      </c>
      <c r="G23" s="510">
        <f>G21-G22</f>
        <v>0</v>
      </c>
      <c r="H23" s="871">
        <f>H21-H22</f>
        <v>0</v>
      </c>
      <c r="J23" s="142"/>
      <c r="K23" s="142"/>
      <c r="L23" s="142"/>
      <c r="M23" s="142"/>
      <c r="N23" s="142"/>
      <c r="O23" s="142"/>
      <c r="P23" s="142"/>
    </row>
    <row r="24" spans="2:16" s="356" customFormat="1">
      <c r="B24" s="944"/>
      <c r="C24" s="191"/>
      <c r="D24" s="943"/>
      <c r="E24" s="943"/>
      <c r="F24" s="943"/>
      <c r="G24" s="943"/>
      <c r="H24" s="943"/>
    </row>
    <row r="25" spans="2:16" ht="14.25" customHeight="1" thickBot="1">
      <c r="B25" s="150" t="s">
        <v>980</v>
      </c>
      <c r="C25" s="173"/>
      <c r="D25" s="173"/>
      <c r="E25" s="173"/>
      <c r="F25" s="173"/>
      <c r="G25" s="142"/>
      <c r="H25" s="152" t="s">
        <v>245</v>
      </c>
      <c r="J25" s="142"/>
      <c r="K25" s="142"/>
      <c r="L25" s="142"/>
      <c r="M25" s="142"/>
      <c r="N25" s="142"/>
      <c r="O25" s="142"/>
      <c r="P25" s="142"/>
    </row>
    <row r="26" spans="2:16" ht="13.5" customHeight="1" thickBot="1">
      <c r="B26" s="174"/>
      <c r="C26" s="154" t="s">
        <v>193</v>
      </c>
      <c r="D26" s="887">
        <f>D11</f>
        <v>2020</v>
      </c>
      <c r="E26" s="887">
        <f>E11</f>
        <v>2021</v>
      </c>
      <c r="F26" s="887">
        <f>F11</f>
        <v>2022</v>
      </c>
      <c r="G26" s="887">
        <f>G11</f>
        <v>2023</v>
      </c>
      <c r="H26" s="888">
        <f>H11</f>
        <v>2024</v>
      </c>
      <c r="J26" s="142"/>
      <c r="K26" s="142"/>
      <c r="L26" s="142"/>
      <c r="M26" s="142"/>
      <c r="N26" s="142"/>
      <c r="O26" s="142"/>
      <c r="P26" s="142"/>
    </row>
    <row r="27" spans="2:16" ht="13.5" customHeight="1">
      <c r="B27" s="155" t="s">
        <v>257</v>
      </c>
      <c r="C27" s="156"/>
      <c r="D27" s="156"/>
      <c r="E27" s="156"/>
      <c r="F27" s="156"/>
      <c r="G27" s="156"/>
      <c r="H27" s="157"/>
      <c r="J27" s="142"/>
      <c r="K27" s="142"/>
      <c r="L27" s="142"/>
      <c r="M27" s="142"/>
      <c r="N27" s="142"/>
      <c r="O27" s="142"/>
      <c r="P27" s="142"/>
    </row>
    <row r="28" spans="2:16" ht="13.5" customHeight="1">
      <c r="B28" s="158" t="s">
        <v>198</v>
      </c>
      <c r="C28" s="159"/>
      <c r="D28" s="945"/>
      <c r="E28" s="945"/>
      <c r="F28" s="945"/>
      <c r="G28" s="945"/>
      <c r="H28" s="950"/>
      <c r="J28" s="142"/>
      <c r="K28" s="142"/>
      <c r="L28" s="142"/>
      <c r="M28" s="142"/>
      <c r="N28" s="142"/>
      <c r="O28" s="142"/>
      <c r="P28" s="142"/>
    </row>
    <row r="29" spans="2:16" ht="13.5" customHeight="1">
      <c r="B29" s="158" t="s">
        <v>199</v>
      </c>
      <c r="C29" s="159"/>
      <c r="D29" s="945"/>
      <c r="E29" s="945"/>
      <c r="F29" s="945"/>
      <c r="G29" s="945"/>
      <c r="H29" s="950"/>
      <c r="J29" s="142"/>
      <c r="K29" s="142"/>
      <c r="L29" s="142"/>
      <c r="M29" s="142"/>
      <c r="N29" s="142"/>
      <c r="O29" s="142"/>
      <c r="P29" s="142"/>
    </row>
    <row r="30" spans="2:16" ht="13.5" customHeight="1">
      <c r="B30" s="905" t="s">
        <v>248</v>
      </c>
      <c r="C30" s="906"/>
      <c r="D30" s="941">
        <f t="shared" ref="D30" si="7">SUM(D31:D32)</f>
        <v>0</v>
      </c>
      <c r="E30" s="941">
        <f t="shared" ref="E30:F30" si="8">SUM(E31:E32)</f>
        <v>0</v>
      </c>
      <c r="F30" s="941">
        <f t="shared" si="8"/>
        <v>0</v>
      </c>
      <c r="G30" s="941">
        <f>SUM(G31:G32)</f>
        <v>0</v>
      </c>
      <c r="H30" s="942">
        <f>SUM(H31:H32)</f>
        <v>0</v>
      </c>
      <c r="J30" s="142"/>
      <c r="K30" s="142"/>
      <c r="L30" s="142"/>
      <c r="M30" s="142"/>
      <c r="N30" s="142"/>
      <c r="O30" s="142"/>
      <c r="P30" s="142"/>
    </row>
    <row r="31" spans="2:16" ht="13.5" customHeight="1">
      <c r="B31" s="190" t="s">
        <v>1079</v>
      </c>
      <c r="C31" s="178"/>
      <c r="D31" s="945"/>
      <c r="E31" s="945"/>
      <c r="F31" s="945"/>
      <c r="G31" s="945"/>
      <c r="H31" s="950"/>
      <c r="J31" s="142"/>
      <c r="K31" s="142"/>
      <c r="L31" s="142"/>
      <c r="M31" s="142"/>
      <c r="N31" s="142"/>
      <c r="O31" s="142"/>
      <c r="P31" s="142"/>
    </row>
    <row r="32" spans="2:16" ht="13.5" customHeight="1">
      <c r="B32" s="190" t="s">
        <v>1080</v>
      </c>
      <c r="C32" s="178"/>
      <c r="D32" s="945"/>
      <c r="E32" s="945"/>
      <c r="F32" s="945"/>
      <c r="G32" s="945"/>
      <c r="H32" s="950"/>
      <c r="J32" s="142"/>
      <c r="K32" s="142"/>
      <c r="L32" s="142"/>
      <c r="M32" s="142"/>
      <c r="N32" s="142"/>
      <c r="O32" s="142"/>
      <c r="P32" s="142"/>
    </row>
    <row r="33" spans="2:16" ht="14.25" customHeight="1">
      <c r="B33" s="905" t="s">
        <v>693</v>
      </c>
      <c r="C33" s="906"/>
      <c r="D33" s="951">
        <f t="shared" ref="D33" si="9">SUM(D34:D36)</f>
        <v>0</v>
      </c>
      <c r="E33" s="951">
        <f t="shared" ref="E33:F33" si="10">SUM(E34:E36)</f>
        <v>0</v>
      </c>
      <c r="F33" s="951">
        <f t="shared" si="10"/>
        <v>0</v>
      </c>
      <c r="G33" s="951">
        <f>SUM(G34:G36)</f>
        <v>0</v>
      </c>
      <c r="H33" s="952">
        <f>SUM(H34:H36)</f>
        <v>0</v>
      </c>
      <c r="I33" s="175"/>
      <c r="J33" s="142"/>
      <c r="K33" s="142"/>
      <c r="L33" s="142"/>
      <c r="M33" s="142"/>
      <c r="N33" s="142"/>
      <c r="O33" s="142"/>
      <c r="P33" s="142"/>
    </row>
    <row r="34" spans="2:16">
      <c r="B34" s="190" t="s">
        <v>694</v>
      </c>
      <c r="C34" s="178"/>
      <c r="D34" s="953"/>
      <c r="E34" s="953"/>
      <c r="F34" s="953"/>
      <c r="G34" s="953"/>
      <c r="H34" s="954"/>
      <c r="I34" s="175"/>
      <c r="J34" s="142"/>
      <c r="K34" s="142"/>
      <c r="L34" s="142"/>
      <c r="M34" s="142"/>
      <c r="N34" s="142"/>
      <c r="O34" s="142"/>
      <c r="P34" s="142"/>
    </row>
    <row r="35" spans="2:16">
      <c r="B35" s="190" t="s">
        <v>695</v>
      </c>
      <c r="C35" s="178"/>
      <c r="D35" s="953"/>
      <c r="E35" s="953"/>
      <c r="F35" s="953"/>
      <c r="G35" s="953"/>
      <c r="H35" s="954"/>
      <c r="J35" s="142"/>
      <c r="K35" s="142"/>
      <c r="L35" s="142"/>
      <c r="M35" s="142"/>
      <c r="N35" s="142"/>
      <c r="O35" s="142"/>
      <c r="P35" s="142"/>
    </row>
    <row r="36" spans="2:16">
      <c r="B36" s="190" t="s">
        <v>696</v>
      </c>
      <c r="C36" s="178"/>
      <c r="D36" s="953"/>
      <c r="E36" s="953"/>
      <c r="F36" s="953"/>
      <c r="G36" s="953"/>
      <c r="H36" s="954"/>
      <c r="J36" s="142"/>
      <c r="K36" s="142"/>
      <c r="L36" s="142"/>
      <c r="M36" s="142"/>
      <c r="N36" s="142"/>
      <c r="O36" s="142"/>
      <c r="P36" s="142"/>
    </row>
    <row r="37" spans="2:16">
      <c r="B37" s="905" t="s">
        <v>244</v>
      </c>
      <c r="C37" s="906"/>
      <c r="D37" s="941">
        <f t="shared" ref="D37" si="11">SUM(D38:D41)</f>
        <v>0</v>
      </c>
      <c r="E37" s="941">
        <f t="shared" ref="E37:F37" si="12">SUM(E38:E41)</f>
        <v>0</v>
      </c>
      <c r="F37" s="941">
        <f t="shared" si="12"/>
        <v>0</v>
      </c>
      <c r="G37" s="941">
        <f>SUM(G38:G41)</f>
        <v>0</v>
      </c>
      <c r="H37" s="942">
        <f>SUM(H38:H41)</f>
        <v>0</v>
      </c>
      <c r="J37" s="142"/>
      <c r="K37" s="142"/>
      <c r="L37" s="142"/>
      <c r="M37" s="142"/>
      <c r="N37" s="142"/>
      <c r="O37" s="142"/>
      <c r="P37" s="142"/>
    </row>
    <row r="38" spans="2:16">
      <c r="B38" s="158" t="s">
        <v>688</v>
      </c>
      <c r="C38" s="159"/>
      <c r="D38" s="945"/>
      <c r="E38" s="945"/>
      <c r="F38" s="945"/>
      <c r="G38" s="945"/>
      <c r="H38" s="950"/>
      <c r="J38" s="142"/>
      <c r="K38" s="142"/>
      <c r="L38" s="142"/>
      <c r="M38" s="142"/>
      <c r="N38" s="142"/>
      <c r="O38" s="142"/>
      <c r="P38" s="142"/>
    </row>
    <row r="39" spans="2:16" ht="13.5" customHeight="1">
      <c r="B39" s="158" t="s">
        <v>689</v>
      </c>
      <c r="C39" s="159"/>
      <c r="D39" s="945"/>
      <c r="E39" s="945"/>
      <c r="F39" s="945"/>
      <c r="G39" s="945"/>
      <c r="H39" s="950"/>
      <c r="J39" s="142"/>
      <c r="K39" s="142"/>
      <c r="L39" s="142"/>
      <c r="M39" s="142"/>
      <c r="N39" s="142"/>
      <c r="O39" s="142"/>
      <c r="P39" s="142"/>
    </row>
    <row r="40" spans="2:16" ht="13.5" customHeight="1">
      <c r="B40" s="158" t="s">
        <v>690</v>
      </c>
      <c r="C40" s="159"/>
      <c r="D40" s="945"/>
      <c r="E40" s="945"/>
      <c r="F40" s="945"/>
      <c r="G40" s="945"/>
      <c r="H40" s="950"/>
      <c r="J40" s="142"/>
      <c r="K40" s="142"/>
      <c r="L40" s="142"/>
      <c r="M40" s="142"/>
      <c r="N40" s="142"/>
      <c r="O40" s="142"/>
      <c r="P40" s="142"/>
    </row>
    <row r="41" spans="2:16" ht="13.5" customHeight="1">
      <c r="B41" s="158" t="s">
        <v>691</v>
      </c>
      <c r="C41" s="159"/>
      <c r="D41" s="945"/>
      <c r="E41" s="945"/>
      <c r="F41" s="945"/>
      <c r="G41" s="945"/>
      <c r="H41" s="950"/>
      <c r="J41" s="142"/>
      <c r="K41" s="142"/>
      <c r="L41" s="142"/>
      <c r="M41" s="142"/>
      <c r="N41" s="142"/>
      <c r="O41" s="142"/>
      <c r="P41" s="142"/>
    </row>
    <row r="42" spans="2:16" ht="13.5" customHeight="1">
      <c r="B42" s="158" t="s">
        <v>812</v>
      </c>
      <c r="C42" s="159"/>
      <c r="D42" s="945"/>
      <c r="E42" s="945"/>
      <c r="F42" s="945"/>
      <c r="G42" s="945"/>
      <c r="H42" s="950"/>
      <c r="J42" s="142"/>
      <c r="K42" s="142"/>
      <c r="L42" s="142"/>
      <c r="M42" s="142"/>
      <c r="N42" s="142"/>
      <c r="O42" s="142"/>
      <c r="P42" s="142"/>
    </row>
    <row r="43" spans="2:16" ht="13.5" customHeight="1">
      <c r="B43" s="189" t="s">
        <v>692</v>
      </c>
      <c r="C43" s="159"/>
      <c r="D43" s="945"/>
      <c r="E43" s="945"/>
      <c r="F43" s="945"/>
      <c r="G43" s="945"/>
      <c r="H43" s="950"/>
      <c r="J43" s="142"/>
      <c r="K43" s="142"/>
      <c r="L43" s="142"/>
      <c r="M43" s="142"/>
      <c r="N43" s="142"/>
      <c r="O43" s="142"/>
      <c r="P43" s="142"/>
    </row>
    <row r="44" spans="2:16" ht="13.5" customHeight="1">
      <c r="B44" s="189" t="s">
        <v>1064</v>
      </c>
      <c r="C44" s="159"/>
      <c r="D44" s="945"/>
      <c r="E44" s="945"/>
      <c r="F44" s="945"/>
      <c r="G44" s="945"/>
      <c r="H44" s="950"/>
      <c r="J44" s="142"/>
      <c r="K44" s="142"/>
      <c r="L44" s="142"/>
      <c r="M44" s="142"/>
      <c r="N44" s="142"/>
      <c r="O44" s="142"/>
      <c r="P44" s="142"/>
    </row>
    <row r="45" spans="2:16" ht="13.5" customHeight="1">
      <c r="B45" s="162" t="s">
        <v>258</v>
      </c>
      <c r="C45" s="163"/>
      <c r="D45" s="163"/>
      <c r="E45" s="163"/>
      <c r="F45" s="163"/>
      <c r="G45" s="163"/>
      <c r="H45" s="164"/>
      <c r="J45" s="142"/>
      <c r="K45" s="142"/>
      <c r="L45" s="142"/>
      <c r="M45" s="142"/>
      <c r="N45" s="142"/>
      <c r="O45" s="142"/>
      <c r="P45" s="142"/>
    </row>
    <row r="46" spans="2:16" ht="13.5" customHeight="1">
      <c r="B46" s="158" t="s">
        <v>201</v>
      </c>
      <c r="C46" s="159"/>
      <c r="D46" s="945"/>
      <c r="E46" s="945"/>
      <c r="F46" s="945"/>
      <c r="G46" s="945"/>
      <c r="H46" s="950"/>
      <c r="J46" s="142"/>
      <c r="K46" s="142"/>
      <c r="L46" s="142"/>
      <c r="M46" s="142"/>
      <c r="N46" s="142"/>
      <c r="O46" s="142"/>
      <c r="P46" s="142"/>
    </row>
    <row r="47" spans="2:16" ht="13.5" customHeight="1">
      <c r="B47" s="158" t="s">
        <v>202</v>
      </c>
      <c r="C47" s="159"/>
      <c r="D47" s="945"/>
      <c r="E47" s="945"/>
      <c r="F47" s="945"/>
      <c r="G47" s="945"/>
      <c r="H47" s="950"/>
      <c r="J47" s="142"/>
      <c r="K47" s="142"/>
      <c r="L47" s="142"/>
      <c r="M47" s="142"/>
      <c r="N47" s="142"/>
      <c r="O47" s="142"/>
      <c r="P47" s="142"/>
    </row>
    <row r="48" spans="2:16" ht="13.5" customHeight="1">
      <c r="B48" s="158" t="s">
        <v>885</v>
      </c>
      <c r="C48" s="159"/>
      <c r="D48" s="945"/>
      <c r="E48" s="945"/>
      <c r="F48" s="945"/>
      <c r="G48" s="945"/>
      <c r="H48" s="950"/>
      <c r="J48" s="142"/>
      <c r="K48" s="142"/>
      <c r="L48" s="142"/>
      <c r="M48" s="142"/>
      <c r="N48" s="142"/>
      <c r="O48" s="142"/>
      <c r="P48" s="142"/>
    </row>
    <row r="49" spans="2:16" ht="13.5" customHeight="1">
      <c r="B49" s="893" t="s">
        <v>259</v>
      </c>
      <c r="C49" s="894"/>
      <c r="D49" s="894"/>
      <c r="E49" s="894"/>
      <c r="F49" s="894"/>
      <c r="G49" s="894"/>
      <c r="H49" s="895"/>
      <c r="J49" s="142"/>
      <c r="K49" s="142"/>
      <c r="L49" s="142"/>
      <c r="M49" s="142"/>
      <c r="N49" s="142"/>
      <c r="O49" s="142"/>
      <c r="P49" s="142"/>
    </row>
    <row r="50" spans="2:16" ht="13.5" customHeight="1">
      <c r="B50" s="905" t="s">
        <v>249</v>
      </c>
      <c r="C50" s="906"/>
      <c r="D50" s="941">
        <f>D43+D51</f>
        <v>0</v>
      </c>
      <c r="E50" s="941">
        <f>E43+E51</f>
        <v>0</v>
      </c>
      <c r="F50" s="941">
        <f>F43+F51</f>
        <v>0</v>
      </c>
      <c r="G50" s="941">
        <f>G43+G51</f>
        <v>0</v>
      </c>
      <c r="H50" s="942">
        <f>H43+H51</f>
        <v>0</v>
      </c>
      <c r="J50" s="142"/>
      <c r="K50" s="142"/>
      <c r="L50" s="142"/>
      <c r="M50" s="142"/>
      <c r="N50" s="142"/>
      <c r="O50" s="142"/>
      <c r="P50" s="142"/>
    </row>
    <row r="51" spans="2:16" ht="13.5" customHeight="1">
      <c r="B51" s="475" t="s">
        <v>321</v>
      </c>
      <c r="C51" s="540" t="s">
        <v>492</v>
      </c>
      <c r="D51" s="881"/>
      <c r="E51" s="881"/>
      <c r="F51" s="881"/>
      <c r="G51" s="881"/>
      <c r="H51" s="882"/>
      <c r="J51" s="142"/>
      <c r="K51" s="142"/>
      <c r="L51" s="142"/>
      <c r="M51" s="142"/>
      <c r="N51" s="142"/>
      <c r="O51" s="142"/>
      <c r="P51" s="142"/>
    </row>
    <row r="52" spans="2:16" ht="13.5" customHeight="1">
      <c r="B52" s="166" t="s">
        <v>1154</v>
      </c>
      <c r="C52" s="167" t="s">
        <v>572</v>
      </c>
      <c r="D52" s="947">
        <f>D28+D29+D30+D33+D37+D42+D44</f>
        <v>0</v>
      </c>
      <c r="E52" s="947">
        <f t="shared" ref="E52:H52" si="13">E28+E29+E30+E33+E37+E42+E44</f>
        <v>0</v>
      </c>
      <c r="F52" s="947">
        <f t="shared" si="13"/>
        <v>0</v>
      </c>
      <c r="G52" s="947">
        <f t="shared" si="13"/>
        <v>0</v>
      </c>
      <c r="H52" s="955">
        <f t="shared" si="13"/>
        <v>0</v>
      </c>
      <c r="J52" s="142"/>
      <c r="K52" s="142"/>
      <c r="L52" s="142"/>
      <c r="M52" s="142"/>
      <c r="N52" s="142"/>
      <c r="O52" s="142"/>
      <c r="P52" s="142"/>
    </row>
    <row r="53" spans="2:16" ht="13.5" customHeight="1">
      <c r="B53" s="193" t="s">
        <v>1155</v>
      </c>
      <c r="C53" s="185" t="s">
        <v>573</v>
      </c>
      <c r="D53" s="956">
        <f t="shared" ref="D53:E53" si="14">SUM(D46:D48)</f>
        <v>0</v>
      </c>
      <c r="E53" s="956">
        <f t="shared" si="14"/>
        <v>0</v>
      </c>
      <c r="F53" s="956">
        <f>SUM(F46:F48)</f>
        <v>0</v>
      </c>
      <c r="G53" s="956">
        <f>SUM(G46:G48)</f>
        <v>0</v>
      </c>
      <c r="H53" s="957">
        <f>SUM(H46:H48)</f>
        <v>0</v>
      </c>
      <c r="J53" s="142"/>
      <c r="K53" s="142"/>
      <c r="L53" s="142"/>
      <c r="M53" s="142"/>
      <c r="N53" s="142"/>
      <c r="O53" s="142"/>
      <c r="P53" s="142"/>
    </row>
    <row r="54" spans="2:16" ht="13.5" customHeight="1">
      <c r="B54" s="193" t="s">
        <v>246</v>
      </c>
      <c r="C54" s="509" t="s">
        <v>574</v>
      </c>
      <c r="D54" s="512">
        <f t="shared" ref="D54:E54" si="15">D50</f>
        <v>0</v>
      </c>
      <c r="E54" s="512">
        <f t="shared" si="15"/>
        <v>0</v>
      </c>
      <c r="F54" s="512">
        <f>F50</f>
        <v>0</v>
      </c>
      <c r="G54" s="512">
        <f>G50</f>
        <v>0</v>
      </c>
      <c r="H54" s="513">
        <f>H50</f>
        <v>0</v>
      </c>
      <c r="J54" s="142"/>
      <c r="K54" s="142"/>
      <c r="L54" s="142"/>
      <c r="M54" s="142"/>
      <c r="N54" s="142"/>
      <c r="O54" s="142"/>
      <c r="P54" s="142"/>
    </row>
    <row r="55" spans="2:16" ht="13.5" customHeight="1" thickBot="1">
      <c r="B55" s="168" t="s">
        <v>32</v>
      </c>
      <c r="C55" s="169" t="s">
        <v>575</v>
      </c>
      <c r="D55" s="510">
        <f t="shared" ref="D55:E55" si="16">D52-D53+D54</f>
        <v>0</v>
      </c>
      <c r="E55" s="510">
        <f t="shared" si="16"/>
        <v>0</v>
      </c>
      <c r="F55" s="510">
        <f>F52-F53+F54</f>
        <v>0</v>
      </c>
      <c r="G55" s="510">
        <f>G52-G53+G54</f>
        <v>0</v>
      </c>
      <c r="H55" s="511">
        <f>H52-H53+H54</f>
        <v>0</v>
      </c>
      <c r="J55" s="142"/>
      <c r="K55" s="142"/>
      <c r="L55" s="142"/>
      <c r="M55" s="142"/>
      <c r="N55" s="142"/>
      <c r="O55" s="142"/>
      <c r="P55" s="142"/>
    </row>
    <row r="56" spans="2:16" ht="13.5" customHeight="1">
      <c r="B56" s="146"/>
      <c r="C56" s="191"/>
      <c r="D56" s="192"/>
      <c r="E56" s="192"/>
      <c r="F56" s="192"/>
      <c r="G56" s="192"/>
      <c r="H56" s="192"/>
      <c r="J56" s="142"/>
      <c r="K56" s="142"/>
      <c r="L56" s="142"/>
      <c r="M56" s="142"/>
      <c r="N56" s="142"/>
      <c r="O56" s="142"/>
      <c r="P56" s="142"/>
    </row>
    <row r="57" spans="2:16" ht="13.8" thickBot="1">
      <c r="B57" s="150" t="s">
        <v>981</v>
      </c>
      <c r="C57" s="173"/>
      <c r="D57" s="173"/>
      <c r="E57" s="173"/>
      <c r="F57" s="173"/>
      <c r="G57" s="142"/>
      <c r="H57" s="152" t="s">
        <v>245</v>
      </c>
      <c r="J57" s="142"/>
      <c r="K57" s="142"/>
      <c r="L57" s="142"/>
      <c r="M57" s="142"/>
      <c r="N57" s="142"/>
      <c r="O57" s="142"/>
      <c r="P57" s="142"/>
    </row>
    <row r="58" spans="2:16" ht="13.8" thickBot="1">
      <c r="B58" s="153"/>
      <c r="C58" s="154" t="s">
        <v>193</v>
      </c>
      <c r="D58" s="887">
        <f>D11</f>
        <v>2020</v>
      </c>
      <c r="E58" s="887">
        <f>E11</f>
        <v>2021</v>
      </c>
      <c r="F58" s="887">
        <f>F11</f>
        <v>2022</v>
      </c>
      <c r="G58" s="887">
        <f>G11</f>
        <v>2023</v>
      </c>
      <c r="H58" s="888">
        <f>H11</f>
        <v>2024</v>
      </c>
      <c r="J58" s="142"/>
      <c r="K58" s="142"/>
      <c r="L58" s="142"/>
      <c r="M58" s="142"/>
      <c r="N58" s="142"/>
      <c r="O58" s="142"/>
      <c r="P58" s="142"/>
    </row>
    <row r="59" spans="2:16">
      <c r="B59" s="202" t="s">
        <v>203</v>
      </c>
      <c r="C59" s="203"/>
      <c r="D59" s="203"/>
      <c r="E59" s="203"/>
      <c r="F59" s="203"/>
      <c r="G59" s="203"/>
      <c r="H59" s="204"/>
      <c r="J59" s="142"/>
      <c r="K59" s="142"/>
      <c r="L59" s="142"/>
      <c r="M59" s="142"/>
      <c r="N59" s="142"/>
      <c r="O59" s="142"/>
      <c r="P59" s="142"/>
    </row>
    <row r="60" spans="2:16">
      <c r="B60" s="197" t="s">
        <v>253</v>
      </c>
      <c r="C60" s="198"/>
      <c r="D60" s="198"/>
      <c r="E60" s="198"/>
      <c r="F60" s="198"/>
      <c r="G60" s="198"/>
      <c r="H60" s="199"/>
      <c r="J60" s="142"/>
      <c r="K60" s="142"/>
      <c r="L60" s="142"/>
      <c r="M60" s="142"/>
      <c r="N60" s="142"/>
      <c r="O60" s="142"/>
      <c r="P60" s="142"/>
    </row>
    <row r="61" spans="2:16">
      <c r="B61" s="176" t="s">
        <v>204</v>
      </c>
      <c r="C61" s="177"/>
      <c r="D61" s="945"/>
      <c r="E61" s="945"/>
      <c r="F61" s="945"/>
      <c r="G61" s="945"/>
      <c r="H61" s="950"/>
      <c r="J61" s="142"/>
      <c r="K61" s="142"/>
      <c r="L61" s="142"/>
      <c r="M61" s="142"/>
      <c r="N61" s="142"/>
      <c r="O61" s="142"/>
      <c r="P61" s="142"/>
    </row>
    <row r="62" spans="2:16">
      <c r="B62" s="176" t="s">
        <v>205</v>
      </c>
      <c r="C62" s="177"/>
      <c r="D62" s="945"/>
      <c r="E62" s="945"/>
      <c r="F62" s="945"/>
      <c r="G62" s="945"/>
      <c r="H62" s="950"/>
      <c r="J62" s="142"/>
      <c r="K62" s="142"/>
      <c r="L62" s="142"/>
      <c r="M62" s="142"/>
      <c r="N62" s="142"/>
      <c r="O62" s="142"/>
      <c r="P62" s="142"/>
    </row>
    <row r="63" spans="2:16" ht="13.5" customHeight="1">
      <c r="B63" s="176" t="s">
        <v>207</v>
      </c>
      <c r="C63" s="177"/>
      <c r="D63" s="945"/>
      <c r="E63" s="945"/>
      <c r="F63" s="945"/>
      <c r="G63" s="945"/>
      <c r="H63" s="950"/>
      <c r="J63" s="142"/>
      <c r="K63" s="142"/>
      <c r="L63" s="142"/>
      <c r="M63" s="142"/>
      <c r="N63" s="142"/>
      <c r="O63" s="142"/>
      <c r="P63" s="142"/>
    </row>
    <row r="64" spans="2:16" ht="13.5" customHeight="1">
      <c r="B64" s="176" t="s">
        <v>250</v>
      </c>
      <c r="C64" s="177"/>
      <c r="D64" s="945"/>
      <c r="E64" s="945"/>
      <c r="F64" s="945"/>
      <c r="G64" s="945"/>
      <c r="H64" s="950"/>
      <c r="J64" s="142"/>
      <c r="K64" s="142"/>
      <c r="L64" s="142"/>
      <c r="M64" s="142"/>
      <c r="N64" s="142"/>
      <c r="O64" s="142"/>
      <c r="P64" s="142"/>
    </row>
    <row r="65" spans="1:16" ht="13.5" customHeight="1">
      <c r="B65" s="176" t="s">
        <v>208</v>
      </c>
      <c r="C65" s="177"/>
      <c r="D65" s="945"/>
      <c r="E65" s="945"/>
      <c r="F65" s="945"/>
      <c r="G65" s="945"/>
      <c r="H65" s="950"/>
      <c r="J65" s="142"/>
      <c r="K65" s="142"/>
      <c r="L65" s="142"/>
      <c r="M65" s="142"/>
      <c r="N65" s="142"/>
      <c r="O65" s="142"/>
      <c r="P65" s="142"/>
    </row>
    <row r="66" spans="1:16" ht="13.5" customHeight="1">
      <c r="B66" s="176" t="s">
        <v>486</v>
      </c>
      <c r="C66" s="177"/>
      <c r="D66" s="945"/>
      <c r="E66" s="945"/>
      <c r="F66" s="945"/>
      <c r="G66" s="945"/>
      <c r="H66" s="950"/>
      <c r="J66" s="142"/>
      <c r="K66" s="142"/>
      <c r="L66" s="142"/>
      <c r="M66" s="142"/>
      <c r="N66" s="142"/>
      <c r="O66" s="142"/>
      <c r="P66" s="142"/>
    </row>
    <row r="67" spans="1:16" ht="13.5" customHeight="1">
      <c r="B67" s="197" t="s">
        <v>254</v>
      </c>
      <c r="C67" s="200"/>
      <c r="D67" s="872"/>
      <c r="E67" s="872"/>
      <c r="F67" s="872"/>
      <c r="G67" s="872"/>
      <c r="H67" s="194"/>
      <c r="J67" s="142"/>
      <c r="K67" s="142"/>
      <c r="L67" s="142"/>
      <c r="M67" s="142"/>
      <c r="N67" s="142"/>
      <c r="O67" s="142"/>
      <c r="P67" s="142"/>
    </row>
    <row r="68" spans="1:16" ht="13.5" customHeight="1">
      <c r="B68" s="176" t="s">
        <v>251</v>
      </c>
      <c r="C68" s="178"/>
      <c r="D68" s="945"/>
      <c r="E68" s="945"/>
      <c r="F68" s="945"/>
      <c r="G68" s="945"/>
      <c r="H68" s="950"/>
      <c r="J68" s="142"/>
      <c r="K68" s="142"/>
      <c r="L68" s="142"/>
      <c r="M68" s="142"/>
      <c r="N68" s="142"/>
      <c r="O68" s="142"/>
      <c r="P68" s="142"/>
    </row>
    <row r="69" spans="1:16" ht="13.5" customHeight="1">
      <c r="B69" s="176" t="s">
        <v>252</v>
      </c>
      <c r="C69" s="178"/>
      <c r="D69" s="945"/>
      <c r="E69" s="945"/>
      <c r="F69" s="945"/>
      <c r="G69" s="945"/>
      <c r="H69" s="950"/>
      <c r="J69" s="142"/>
      <c r="K69" s="142"/>
      <c r="L69" s="142"/>
      <c r="M69" s="142"/>
      <c r="N69" s="142"/>
      <c r="O69" s="142"/>
      <c r="P69" s="142"/>
    </row>
    <row r="70" spans="1:16" ht="13.5" customHeight="1">
      <c r="B70" s="176" t="s">
        <v>210</v>
      </c>
      <c r="C70" s="178"/>
      <c r="D70" s="945"/>
      <c r="E70" s="945"/>
      <c r="F70" s="945"/>
      <c r="G70" s="945"/>
      <c r="H70" s="950"/>
      <c r="J70" s="142"/>
      <c r="K70" s="142"/>
      <c r="L70" s="142"/>
      <c r="M70" s="142"/>
      <c r="N70" s="142"/>
      <c r="O70" s="142"/>
      <c r="P70" s="142"/>
    </row>
    <row r="71" spans="1:16">
      <c r="B71" s="176" t="s">
        <v>211</v>
      </c>
      <c r="C71" s="178"/>
      <c r="D71" s="945"/>
      <c r="E71" s="945"/>
      <c r="F71" s="945"/>
      <c r="G71" s="945"/>
      <c r="H71" s="950"/>
      <c r="J71" s="142"/>
      <c r="K71" s="142"/>
      <c r="L71" s="142"/>
      <c r="M71" s="142"/>
      <c r="N71" s="142"/>
      <c r="O71" s="142"/>
      <c r="P71" s="142"/>
    </row>
    <row r="72" spans="1:16">
      <c r="B72" s="176" t="s">
        <v>212</v>
      </c>
      <c r="C72" s="178"/>
      <c r="D72" s="945"/>
      <c r="E72" s="945"/>
      <c r="F72" s="945"/>
      <c r="G72" s="945"/>
      <c r="H72" s="950"/>
      <c r="J72" s="142"/>
      <c r="K72" s="142"/>
      <c r="L72" s="142"/>
      <c r="M72" s="142"/>
      <c r="N72" s="142"/>
      <c r="O72" s="142"/>
      <c r="P72" s="142"/>
    </row>
    <row r="73" spans="1:16">
      <c r="B73" s="176" t="s">
        <v>1156</v>
      </c>
      <c r="C73" s="178"/>
      <c r="D73" s="945"/>
      <c r="E73" s="945"/>
      <c r="F73" s="945"/>
      <c r="G73" s="945"/>
      <c r="H73" s="950"/>
      <c r="J73" s="142"/>
      <c r="K73" s="142"/>
      <c r="L73" s="142"/>
      <c r="M73" s="142"/>
      <c r="N73" s="142"/>
      <c r="O73" s="142"/>
      <c r="P73" s="142"/>
    </row>
    <row r="74" spans="1:16">
      <c r="B74" s="162" t="s">
        <v>255</v>
      </c>
      <c r="C74" s="201"/>
      <c r="D74" s="872"/>
      <c r="E74" s="872"/>
      <c r="F74" s="872"/>
      <c r="G74" s="872"/>
      <c r="H74" s="194"/>
      <c r="J74" s="142"/>
      <c r="K74" s="142"/>
      <c r="L74" s="142"/>
      <c r="M74" s="142"/>
      <c r="N74" s="142"/>
      <c r="O74" s="142"/>
      <c r="P74" s="142"/>
    </row>
    <row r="75" spans="1:16">
      <c r="B75" s="176" t="s">
        <v>209</v>
      </c>
      <c r="C75" s="178" t="s">
        <v>584</v>
      </c>
      <c r="D75" s="945"/>
      <c r="E75" s="945"/>
      <c r="F75" s="945"/>
      <c r="G75" s="945"/>
      <c r="H75" s="950"/>
      <c r="J75" s="142"/>
      <c r="K75" s="142"/>
      <c r="L75" s="142"/>
      <c r="M75" s="142"/>
      <c r="N75" s="142"/>
      <c r="O75" s="142"/>
      <c r="P75" s="142"/>
    </row>
    <row r="76" spans="1:16">
      <c r="B76" s="176" t="s">
        <v>213</v>
      </c>
      <c r="C76" s="178"/>
      <c r="D76" s="958"/>
      <c r="E76" s="958"/>
      <c r="F76" s="958"/>
      <c r="G76" s="958"/>
      <c r="H76" s="959"/>
      <c r="J76" s="142"/>
      <c r="K76" s="142"/>
      <c r="L76" s="142"/>
      <c r="M76" s="142"/>
      <c r="N76" s="142"/>
      <c r="O76" s="142"/>
      <c r="P76" s="142"/>
    </row>
    <row r="77" spans="1:16">
      <c r="A77" s="142" t="s">
        <v>206</v>
      </c>
      <c r="B77" s="162" t="s">
        <v>256</v>
      </c>
      <c r="C77" s="201"/>
      <c r="D77" s="873"/>
      <c r="E77" s="873"/>
      <c r="F77" s="873"/>
      <c r="G77" s="873"/>
      <c r="H77" s="874"/>
      <c r="J77" s="142"/>
      <c r="K77" s="142"/>
      <c r="L77" s="142"/>
      <c r="M77" s="142"/>
      <c r="N77" s="142"/>
      <c r="O77" s="142"/>
      <c r="P77" s="142"/>
    </row>
    <row r="78" spans="1:16" ht="13.5" customHeight="1">
      <c r="B78" s="176" t="s">
        <v>214</v>
      </c>
      <c r="C78" s="178" t="s">
        <v>580</v>
      </c>
      <c r="D78" s="945"/>
      <c r="E78" s="945"/>
      <c r="F78" s="945"/>
      <c r="G78" s="945"/>
      <c r="H78" s="950"/>
      <c r="J78" s="142"/>
      <c r="K78" s="142"/>
      <c r="L78" s="142"/>
      <c r="M78" s="142"/>
      <c r="N78" s="142"/>
      <c r="O78" s="142"/>
      <c r="P78" s="142"/>
    </row>
    <row r="79" spans="1:16">
      <c r="B79" s="176" t="s">
        <v>215</v>
      </c>
      <c r="C79" s="178" t="s">
        <v>578</v>
      </c>
      <c r="D79" s="945"/>
      <c r="E79" s="945"/>
      <c r="F79" s="945"/>
      <c r="G79" s="945"/>
      <c r="H79" s="950"/>
      <c r="J79" s="142"/>
      <c r="K79" s="142"/>
      <c r="L79" s="142"/>
      <c r="M79" s="142"/>
      <c r="N79" s="142"/>
      <c r="O79" s="142"/>
      <c r="P79" s="142"/>
    </row>
    <row r="80" spans="1:16">
      <c r="B80" s="176" t="s">
        <v>216</v>
      </c>
      <c r="C80" s="178" t="s">
        <v>576</v>
      </c>
      <c r="D80" s="945"/>
      <c r="E80" s="945"/>
      <c r="F80" s="945"/>
      <c r="G80" s="945"/>
      <c r="H80" s="950"/>
      <c r="J80" s="142"/>
      <c r="K80" s="142"/>
      <c r="L80" s="142"/>
      <c r="M80" s="142"/>
      <c r="N80" s="142"/>
      <c r="O80" s="142"/>
      <c r="P80" s="142"/>
    </row>
    <row r="81" spans="2:16">
      <c r="B81" s="205" t="s">
        <v>217</v>
      </c>
      <c r="C81" s="206"/>
      <c r="D81" s="875"/>
      <c r="E81" s="875"/>
      <c r="F81" s="875"/>
      <c r="G81" s="875"/>
      <c r="H81" s="876"/>
      <c r="J81" s="142"/>
      <c r="K81" s="142"/>
      <c r="L81" s="142"/>
      <c r="M81" s="142"/>
      <c r="N81" s="142"/>
      <c r="O81" s="142"/>
      <c r="P81" s="142"/>
    </row>
    <row r="82" spans="2:16">
      <c r="B82" s="197" t="s">
        <v>260</v>
      </c>
      <c r="C82" s="198"/>
      <c r="D82" s="877"/>
      <c r="E82" s="877"/>
      <c r="F82" s="877"/>
      <c r="G82" s="877"/>
      <c r="H82" s="878"/>
      <c r="J82" s="142"/>
      <c r="K82" s="142"/>
      <c r="L82" s="142"/>
      <c r="M82" s="142"/>
      <c r="N82" s="142"/>
      <c r="O82" s="142"/>
      <c r="P82" s="142"/>
    </row>
    <row r="83" spans="2:16">
      <c r="B83" s="179" t="s">
        <v>218</v>
      </c>
      <c r="C83" s="177"/>
      <c r="D83" s="945"/>
      <c r="E83" s="945"/>
      <c r="F83" s="945"/>
      <c r="G83" s="945"/>
      <c r="H83" s="950"/>
      <c r="J83" s="142"/>
      <c r="K83" s="142"/>
      <c r="L83" s="142"/>
      <c r="M83" s="142"/>
      <c r="N83" s="142"/>
      <c r="O83" s="142"/>
      <c r="P83" s="142"/>
    </row>
    <row r="84" spans="2:16" ht="13.5" customHeight="1">
      <c r="B84" s="179" t="s">
        <v>219</v>
      </c>
      <c r="C84" s="177"/>
      <c r="D84" s="945"/>
      <c r="E84" s="945"/>
      <c r="F84" s="945"/>
      <c r="G84" s="945"/>
      <c r="H84" s="950"/>
      <c r="J84" s="142"/>
      <c r="K84" s="142"/>
      <c r="L84" s="142"/>
      <c r="M84" s="142"/>
      <c r="N84" s="142"/>
      <c r="O84" s="142"/>
      <c r="P84" s="142"/>
    </row>
    <row r="85" spans="2:16">
      <c r="B85" s="176" t="s">
        <v>220</v>
      </c>
      <c r="C85" s="178" t="s">
        <v>585</v>
      </c>
      <c r="D85" s="945"/>
      <c r="E85" s="945"/>
      <c r="F85" s="945"/>
      <c r="G85" s="945"/>
      <c r="H85" s="950"/>
      <c r="J85" s="142"/>
      <c r="K85" s="142"/>
      <c r="L85" s="142"/>
      <c r="M85" s="142"/>
      <c r="N85" s="142"/>
      <c r="O85" s="142"/>
      <c r="P85" s="142"/>
    </row>
    <row r="86" spans="2:16">
      <c r="B86" s="179" t="s">
        <v>221</v>
      </c>
      <c r="C86" s="177"/>
      <c r="D86" s="945"/>
      <c r="E86" s="945"/>
      <c r="F86" s="945"/>
      <c r="G86" s="945"/>
      <c r="H86" s="950"/>
      <c r="J86" s="142"/>
      <c r="K86" s="142"/>
      <c r="L86" s="142"/>
      <c r="M86" s="142"/>
      <c r="N86" s="142"/>
      <c r="O86" s="142"/>
      <c r="P86" s="142"/>
    </row>
    <row r="87" spans="2:16">
      <c r="B87" s="207" t="s">
        <v>261</v>
      </c>
      <c r="C87" s="200"/>
      <c r="D87" s="872"/>
      <c r="E87" s="872"/>
      <c r="F87" s="872"/>
      <c r="G87" s="872"/>
      <c r="H87" s="194"/>
      <c r="I87" s="175"/>
      <c r="J87" s="142"/>
      <c r="K87" s="142"/>
      <c r="L87" s="142"/>
      <c r="M87" s="142"/>
      <c r="N87" s="142"/>
      <c r="O87" s="142"/>
      <c r="P87" s="142"/>
    </row>
    <row r="88" spans="2:16">
      <c r="B88" s="179" t="s">
        <v>222</v>
      </c>
      <c r="C88" s="180" t="s">
        <v>581</v>
      </c>
      <c r="D88" s="945"/>
      <c r="E88" s="945"/>
      <c r="F88" s="945"/>
      <c r="G88" s="945"/>
      <c r="H88" s="950"/>
      <c r="J88" s="142"/>
      <c r="K88" s="142"/>
      <c r="L88" s="142"/>
      <c r="M88" s="142"/>
      <c r="N88" s="142"/>
      <c r="O88" s="142"/>
      <c r="P88" s="142"/>
    </row>
    <row r="89" spans="2:16">
      <c r="B89" s="179" t="s">
        <v>223</v>
      </c>
      <c r="C89" s="177"/>
      <c r="D89" s="945"/>
      <c r="E89" s="945"/>
      <c r="F89" s="945"/>
      <c r="G89" s="945"/>
      <c r="H89" s="950"/>
      <c r="J89" s="142"/>
      <c r="K89" s="142"/>
      <c r="L89" s="142"/>
      <c r="M89" s="142"/>
      <c r="N89" s="142"/>
      <c r="O89" s="142"/>
      <c r="P89" s="142"/>
    </row>
    <row r="90" spans="2:16">
      <c r="B90" s="476" t="s">
        <v>1153</v>
      </c>
      <c r="C90" s="177"/>
      <c r="D90" s="945"/>
      <c r="E90" s="945"/>
      <c r="F90" s="945"/>
      <c r="G90" s="945"/>
      <c r="H90" s="950"/>
      <c r="J90" s="142"/>
      <c r="K90" s="142"/>
      <c r="L90" s="142"/>
      <c r="M90" s="142"/>
      <c r="N90" s="142"/>
      <c r="O90" s="142"/>
      <c r="P90" s="142"/>
    </row>
    <row r="91" spans="2:16">
      <c r="B91" s="179" t="s">
        <v>224</v>
      </c>
      <c r="C91" s="177"/>
      <c r="D91" s="945"/>
      <c r="E91" s="945"/>
      <c r="F91" s="945"/>
      <c r="G91" s="945"/>
      <c r="H91" s="950"/>
      <c r="J91" s="142"/>
      <c r="K91" s="142"/>
      <c r="L91" s="142"/>
      <c r="M91" s="142"/>
      <c r="N91" s="142"/>
      <c r="O91" s="142"/>
      <c r="P91" s="142"/>
    </row>
    <row r="92" spans="2:16" ht="13.5" customHeight="1">
      <c r="B92" s="179" t="s">
        <v>225</v>
      </c>
      <c r="C92" s="177"/>
      <c r="D92" s="945"/>
      <c r="E92" s="945"/>
      <c r="F92" s="945"/>
      <c r="G92" s="945"/>
      <c r="H92" s="950"/>
      <c r="J92" s="142"/>
      <c r="K92" s="142"/>
      <c r="L92" s="142"/>
      <c r="M92" s="142"/>
      <c r="N92" s="142"/>
      <c r="O92" s="142"/>
      <c r="P92" s="142"/>
    </row>
    <row r="93" spans="2:16" ht="13.5" customHeight="1">
      <c r="B93" s="205" t="s">
        <v>262</v>
      </c>
      <c r="C93" s="206"/>
      <c r="D93" s="875"/>
      <c r="E93" s="875"/>
      <c r="F93" s="875"/>
      <c r="G93" s="875"/>
      <c r="H93" s="876"/>
      <c r="J93" s="142"/>
      <c r="K93" s="142"/>
      <c r="L93" s="142"/>
      <c r="M93" s="142"/>
      <c r="N93" s="142"/>
      <c r="O93" s="142"/>
      <c r="P93" s="142"/>
    </row>
    <row r="94" spans="2:16">
      <c r="B94" s="208" t="s">
        <v>263</v>
      </c>
      <c r="C94" s="198"/>
      <c r="D94" s="877"/>
      <c r="E94" s="877"/>
      <c r="F94" s="877"/>
      <c r="G94" s="877"/>
      <c r="H94" s="878"/>
      <c r="J94" s="142"/>
      <c r="K94" s="142"/>
      <c r="L94" s="142"/>
      <c r="M94" s="142"/>
      <c r="N94" s="142"/>
      <c r="O94" s="142"/>
      <c r="P94" s="142"/>
    </row>
    <row r="95" spans="2:16">
      <c r="B95" s="176" t="s">
        <v>226</v>
      </c>
      <c r="C95" s="178" t="s">
        <v>577</v>
      </c>
      <c r="D95" s="945"/>
      <c r="E95" s="945"/>
      <c r="F95" s="945"/>
      <c r="G95" s="945"/>
      <c r="H95" s="950"/>
      <c r="J95" s="142"/>
      <c r="K95" s="142"/>
      <c r="L95" s="142"/>
      <c r="M95" s="142"/>
      <c r="N95" s="142"/>
      <c r="O95" s="142"/>
      <c r="P95" s="142"/>
    </row>
    <row r="96" spans="2:16">
      <c r="B96" s="176" t="s">
        <v>227</v>
      </c>
      <c r="C96" s="178" t="s">
        <v>579</v>
      </c>
      <c r="D96" s="945"/>
      <c r="E96" s="945"/>
      <c r="F96" s="945"/>
      <c r="G96" s="945"/>
      <c r="H96" s="950"/>
      <c r="J96" s="142"/>
      <c r="K96" s="142"/>
      <c r="L96" s="142"/>
      <c r="M96" s="142"/>
      <c r="N96" s="142"/>
      <c r="O96" s="142"/>
      <c r="P96" s="142"/>
    </row>
    <row r="97" spans="1:16">
      <c r="B97" s="162" t="s">
        <v>473</v>
      </c>
      <c r="C97" s="206"/>
      <c r="D97" s="875"/>
      <c r="E97" s="875"/>
      <c r="F97" s="875"/>
      <c r="G97" s="875"/>
      <c r="H97" s="876"/>
      <c r="J97" s="142"/>
      <c r="K97" s="142"/>
      <c r="L97" s="142"/>
      <c r="M97" s="142"/>
      <c r="N97" s="142"/>
      <c r="O97" s="142"/>
      <c r="P97" s="142"/>
    </row>
    <row r="98" spans="1:16">
      <c r="B98" s="176" t="s">
        <v>228</v>
      </c>
      <c r="C98" s="177"/>
      <c r="D98" s="945"/>
      <c r="E98" s="945"/>
      <c r="F98" s="945"/>
      <c r="G98" s="945"/>
      <c r="H98" s="950"/>
      <c r="J98" s="142"/>
      <c r="K98" s="142"/>
      <c r="L98" s="142"/>
      <c r="M98" s="142"/>
      <c r="N98" s="142"/>
      <c r="O98" s="142"/>
      <c r="P98" s="142"/>
    </row>
    <row r="99" spans="1:16">
      <c r="A99" s="142" t="s">
        <v>206</v>
      </c>
      <c r="B99" s="176" t="s">
        <v>229</v>
      </c>
      <c r="C99" s="177"/>
      <c r="D99" s="945"/>
      <c r="E99" s="945"/>
      <c r="F99" s="945"/>
      <c r="G99" s="945"/>
      <c r="H99" s="950"/>
      <c r="J99" s="142"/>
      <c r="K99" s="142"/>
      <c r="L99" s="142"/>
      <c r="M99" s="142"/>
      <c r="N99" s="142"/>
      <c r="O99" s="142"/>
      <c r="P99" s="142"/>
    </row>
    <row r="100" spans="1:16">
      <c r="B100" s="176" t="s">
        <v>230</v>
      </c>
      <c r="C100" s="177"/>
      <c r="D100" s="945"/>
      <c r="E100" s="945"/>
      <c r="F100" s="945"/>
      <c r="G100" s="945"/>
      <c r="H100" s="950"/>
      <c r="J100" s="142"/>
      <c r="K100" s="142"/>
      <c r="L100" s="142"/>
      <c r="M100" s="142"/>
      <c r="N100" s="142"/>
      <c r="O100" s="142"/>
      <c r="P100" s="142"/>
    </row>
    <row r="101" spans="1:16">
      <c r="B101" s="176" t="s">
        <v>264</v>
      </c>
      <c r="C101" s="177"/>
      <c r="D101" s="945"/>
      <c r="E101" s="945"/>
      <c r="F101" s="945"/>
      <c r="G101" s="945"/>
      <c r="H101" s="950"/>
      <c r="J101" s="142"/>
      <c r="K101" s="142"/>
      <c r="L101" s="142"/>
      <c r="M101" s="142"/>
      <c r="N101" s="142"/>
      <c r="O101" s="142"/>
      <c r="P101" s="142"/>
    </row>
    <row r="102" spans="1:16">
      <c r="B102" s="176" t="s">
        <v>894</v>
      </c>
      <c r="C102" s="177"/>
      <c r="D102" s="945"/>
      <c r="E102" s="945"/>
      <c r="F102" s="945"/>
      <c r="G102" s="945"/>
      <c r="H102" s="950"/>
      <c r="J102" s="142"/>
      <c r="K102" s="142"/>
      <c r="L102" s="142"/>
      <c r="M102" s="142"/>
      <c r="N102" s="142"/>
      <c r="O102" s="142"/>
      <c r="P102" s="142"/>
    </row>
    <row r="103" spans="1:16">
      <c r="B103" s="176" t="s">
        <v>231</v>
      </c>
      <c r="C103" s="177"/>
      <c r="D103" s="945"/>
      <c r="E103" s="945"/>
      <c r="F103" s="945"/>
      <c r="G103" s="945"/>
      <c r="H103" s="950"/>
      <c r="J103" s="142"/>
      <c r="K103" s="142"/>
      <c r="L103" s="142"/>
      <c r="M103" s="142"/>
      <c r="N103" s="142"/>
      <c r="O103" s="142"/>
      <c r="P103" s="142"/>
    </row>
    <row r="104" spans="1:16">
      <c r="B104" s="181" t="s">
        <v>232</v>
      </c>
      <c r="C104" s="182"/>
      <c r="D104" s="945"/>
      <c r="E104" s="945"/>
      <c r="F104" s="945"/>
      <c r="G104" s="945"/>
      <c r="H104" s="950"/>
      <c r="J104" s="142"/>
      <c r="K104" s="142"/>
      <c r="L104" s="142"/>
      <c r="M104" s="142"/>
      <c r="N104" s="142"/>
      <c r="O104" s="142"/>
      <c r="P104" s="142"/>
    </row>
    <row r="105" spans="1:16">
      <c r="A105" s="142" t="s">
        <v>206</v>
      </c>
      <c r="B105" s="183" t="s">
        <v>233</v>
      </c>
      <c r="C105" s="167" t="s">
        <v>582</v>
      </c>
      <c r="D105" s="947">
        <f t="shared" ref="D105" si="17">D79+D80+D75+D70+D71+D72+D69+D73+D76+D68</f>
        <v>0</v>
      </c>
      <c r="E105" s="947">
        <f t="shared" ref="E105:H105" si="18">E79+E80+E75+E70+E71+E72+E69+E73+E76+E68</f>
        <v>0</v>
      </c>
      <c r="F105" s="947">
        <f t="shared" si="18"/>
        <v>0</v>
      </c>
      <c r="G105" s="947">
        <f t="shared" si="18"/>
        <v>0</v>
      </c>
      <c r="H105" s="955">
        <f t="shared" si="18"/>
        <v>0</v>
      </c>
      <c r="J105" s="142"/>
      <c r="K105" s="142"/>
      <c r="L105" s="142"/>
      <c r="M105" s="142"/>
      <c r="N105" s="142"/>
      <c r="O105" s="142"/>
      <c r="P105" s="142"/>
    </row>
    <row r="106" spans="1:16">
      <c r="B106" s="184" t="s">
        <v>234</v>
      </c>
      <c r="C106" s="185" t="s">
        <v>586</v>
      </c>
      <c r="D106" s="956">
        <f>D85+D95+D96+D98+D99+D100+D101+D102+D103+D104</f>
        <v>0</v>
      </c>
      <c r="E106" s="956">
        <f t="shared" ref="E106:H106" si="19">E85+E95+E96+E98+E99+E100+E101+E102+E103+E104</f>
        <v>0</v>
      </c>
      <c r="F106" s="956">
        <f t="shared" si="19"/>
        <v>0</v>
      </c>
      <c r="G106" s="956">
        <f t="shared" si="19"/>
        <v>0</v>
      </c>
      <c r="H106" s="957">
        <f t="shared" si="19"/>
        <v>0</v>
      </c>
      <c r="J106" s="142"/>
      <c r="K106" s="142"/>
      <c r="L106" s="142"/>
      <c r="M106" s="142"/>
      <c r="N106" s="142"/>
      <c r="O106" s="142"/>
      <c r="P106" s="142"/>
    </row>
    <row r="107" spans="1:16">
      <c r="B107" s="184" t="s">
        <v>235</v>
      </c>
      <c r="C107" s="185"/>
      <c r="D107" s="956">
        <f t="shared" ref="D107" si="20">SUM(D61:D66)</f>
        <v>0</v>
      </c>
      <c r="E107" s="956">
        <f t="shared" ref="E107:H107" si="21">SUM(E61:E66)</f>
        <v>0</v>
      </c>
      <c r="F107" s="956">
        <f t="shared" si="21"/>
        <v>0</v>
      </c>
      <c r="G107" s="956">
        <f t="shared" si="21"/>
        <v>0</v>
      </c>
      <c r="H107" s="957">
        <f t="shared" si="21"/>
        <v>0</v>
      </c>
      <c r="J107" s="142"/>
      <c r="K107" s="142"/>
      <c r="L107" s="142"/>
      <c r="M107" s="142"/>
      <c r="N107" s="142"/>
      <c r="O107" s="142"/>
      <c r="P107" s="142"/>
    </row>
    <row r="108" spans="1:16">
      <c r="B108" s="184" t="s">
        <v>236</v>
      </c>
      <c r="C108" s="185" t="s">
        <v>587</v>
      </c>
      <c r="D108" s="956">
        <f t="shared" ref="D108" si="22">SUM(D98:D104)-D102</f>
        <v>0</v>
      </c>
      <c r="E108" s="956">
        <f t="shared" ref="E108:H108" si="23">SUM(E98:E104)-E102</f>
        <v>0</v>
      </c>
      <c r="F108" s="956">
        <f t="shared" si="23"/>
        <v>0</v>
      </c>
      <c r="G108" s="956">
        <f t="shared" si="23"/>
        <v>0</v>
      </c>
      <c r="H108" s="957">
        <f t="shared" si="23"/>
        <v>0</v>
      </c>
      <c r="J108" s="142"/>
      <c r="K108" s="142"/>
      <c r="L108" s="142"/>
      <c r="M108" s="142"/>
      <c r="N108" s="142"/>
      <c r="O108" s="142"/>
      <c r="P108" s="142"/>
    </row>
    <row r="109" spans="1:16">
      <c r="A109" s="142" t="s">
        <v>206</v>
      </c>
      <c r="B109" s="184" t="s">
        <v>237</v>
      </c>
      <c r="C109" s="185" t="s">
        <v>588</v>
      </c>
      <c r="D109" s="956">
        <f t="shared" ref="D109" si="24">SUM(D107:D108)</f>
        <v>0</v>
      </c>
      <c r="E109" s="956">
        <f t="shared" ref="E109:H109" si="25">SUM(E107:E108)</f>
        <v>0</v>
      </c>
      <c r="F109" s="956">
        <f t="shared" si="25"/>
        <v>0</v>
      </c>
      <c r="G109" s="956">
        <f t="shared" si="25"/>
        <v>0</v>
      </c>
      <c r="H109" s="957">
        <f t="shared" si="25"/>
        <v>0</v>
      </c>
      <c r="J109" s="142"/>
      <c r="K109" s="142"/>
      <c r="L109" s="142"/>
      <c r="M109" s="142"/>
      <c r="N109" s="142"/>
      <c r="O109" s="142"/>
      <c r="P109" s="142"/>
    </row>
    <row r="110" spans="1:16" ht="13.8" thickBot="1">
      <c r="B110" s="186" t="s">
        <v>238</v>
      </c>
      <c r="C110" s="169" t="s">
        <v>583</v>
      </c>
      <c r="D110" s="510">
        <f>D83+D84+D86+D89+D90+D91+D92</f>
        <v>0</v>
      </c>
      <c r="E110" s="510">
        <f t="shared" ref="E110:H110" si="26">E83+E84+E86+E89+E90+E91+E92</f>
        <v>0</v>
      </c>
      <c r="F110" s="510">
        <f t="shared" si="26"/>
        <v>0</v>
      </c>
      <c r="G110" s="510">
        <f t="shared" si="26"/>
        <v>0</v>
      </c>
      <c r="H110" s="511">
        <f t="shared" si="26"/>
        <v>0</v>
      </c>
      <c r="J110" s="142"/>
      <c r="K110" s="142"/>
      <c r="L110" s="142"/>
      <c r="M110" s="142"/>
      <c r="N110" s="142"/>
      <c r="O110" s="142"/>
      <c r="P110" s="142"/>
    </row>
    <row r="111" spans="1:16">
      <c r="H111" s="149"/>
      <c r="J111" s="142"/>
      <c r="K111" s="142"/>
      <c r="L111" s="142"/>
      <c r="M111" s="142"/>
      <c r="N111" s="142"/>
      <c r="O111" s="142"/>
      <c r="P111" s="142"/>
    </row>
    <row r="112" spans="1:16">
      <c r="B112" s="350" t="s">
        <v>589</v>
      </c>
      <c r="H112" s="149"/>
      <c r="J112" s="142"/>
      <c r="K112" s="142"/>
      <c r="L112" s="142"/>
      <c r="M112" s="142"/>
      <c r="N112" s="142"/>
      <c r="O112" s="142"/>
      <c r="P112" s="142"/>
    </row>
    <row r="113" spans="2:16">
      <c r="B113" s="350" t="s">
        <v>904</v>
      </c>
      <c r="H113" s="149"/>
      <c r="J113" s="142"/>
      <c r="K113" s="142"/>
      <c r="L113" s="142"/>
      <c r="M113" s="142"/>
      <c r="N113" s="142"/>
      <c r="O113" s="142"/>
      <c r="P113" s="142"/>
    </row>
    <row r="114" spans="2:16">
      <c r="B114" s="350" t="s">
        <v>475</v>
      </c>
      <c r="H114" s="149"/>
      <c r="J114" s="142"/>
      <c r="K114" s="142"/>
      <c r="L114" s="142"/>
      <c r="M114" s="142"/>
      <c r="N114" s="142"/>
      <c r="O114" s="142"/>
      <c r="P114" s="142"/>
    </row>
    <row r="115" spans="2:16">
      <c r="B115" s="350" t="s">
        <v>476</v>
      </c>
      <c r="H115" s="149"/>
      <c r="J115" s="142"/>
      <c r="K115" s="142"/>
      <c r="L115" s="142"/>
      <c r="M115" s="142"/>
      <c r="N115" s="142"/>
      <c r="O115" s="142"/>
      <c r="P115" s="142"/>
    </row>
  </sheetData>
  <dataConsolidate/>
  <mergeCells count="14">
    <mergeCell ref="M7:O7"/>
    <mergeCell ref="C5:D5"/>
    <mergeCell ref="E5:G5"/>
    <mergeCell ref="C6:D6"/>
    <mergeCell ref="E6:G6"/>
    <mergeCell ref="K5:L5"/>
    <mergeCell ref="M5:O5"/>
    <mergeCell ref="K6:L6"/>
    <mergeCell ref="M6:O6"/>
    <mergeCell ref="C4:D4"/>
    <mergeCell ref="E4:G4"/>
    <mergeCell ref="C7:D7"/>
    <mergeCell ref="E7:G7"/>
    <mergeCell ref="K7:L7"/>
  </mergeCells>
  <phoneticPr fontId="1"/>
  <dataValidations count="3">
    <dataValidation type="list" allowBlank="1" showInputMessage="1" showErrorMessage="1" sqref="M983067:O983067 JI7:JK7 TE7:TG7 ADA7:ADC7 AMW7:AMY7 AWS7:AWU7 BGO7:BGQ7 BQK7:BQM7 CAG7:CAI7 CKC7:CKE7 CTY7:CUA7 DDU7:DDW7 DNQ7:DNS7 DXM7:DXO7 EHI7:EHK7 ERE7:ERG7 FBA7:FBC7 FKW7:FKY7 FUS7:FUU7 GEO7:GEQ7 GOK7:GOM7 GYG7:GYI7 HIC7:HIE7 HRY7:HSA7 IBU7:IBW7 ILQ7:ILS7 IVM7:IVO7 JFI7:JFK7 JPE7:JPG7 JZA7:JZC7 KIW7:KIY7 KSS7:KSU7 LCO7:LCQ7 LMK7:LMM7 LWG7:LWI7 MGC7:MGE7 MPY7:MQA7 MZU7:MZW7 NJQ7:NJS7 NTM7:NTO7 ODI7:ODK7 ONE7:ONG7 OXA7:OXC7 PGW7:PGY7 PQS7:PQU7 QAO7:QAQ7 QKK7:QKM7 QUG7:QUI7 REC7:REE7 RNY7:ROA7 RXU7:RXW7 SHQ7:SHS7 SRM7:SRO7 TBI7:TBK7 TLE7:TLG7 TVA7:TVC7 UEW7:UEY7 UOS7:UOU7 UYO7:UYQ7 VIK7:VIM7 VSG7:VSI7 WCC7:WCE7 WLY7:WMA7 WVU7:WVW7 E65555:G65555 JI65568:JK65568 TE65568:TG65568 ADA65568:ADC65568 AMW65568:AMY65568 AWS65568:AWU65568 BGO65568:BGQ65568 BQK65568:BQM65568 CAG65568:CAI65568 CKC65568:CKE65568 CTY65568:CUA65568 DDU65568:DDW65568 DNQ65568:DNS65568 DXM65568:DXO65568 EHI65568:EHK65568 ERE65568:ERG65568 FBA65568:FBC65568 FKW65568:FKY65568 FUS65568:FUU65568 GEO65568:GEQ65568 GOK65568:GOM65568 GYG65568:GYI65568 HIC65568:HIE65568 HRY65568:HSA65568 IBU65568:IBW65568 ILQ65568:ILS65568 IVM65568:IVO65568 JFI65568:JFK65568 JPE65568:JPG65568 JZA65568:JZC65568 KIW65568:KIY65568 KSS65568:KSU65568 LCO65568:LCQ65568 LMK65568:LMM65568 LWG65568:LWI65568 MGC65568:MGE65568 MPY65568:MQA65568 MZU65568:MZW65568 NJQ65568:NJS65568 NTM65568:NTO65568 ODI65568:ODK65568 ONE65568:ONG65568 OXA65568:OXC65568 PGW65568:PGY65568 PQS65568:PQU65568 QAO65568:QAQ65568 QKK65568:QKM65568 QUG65568:QUI65568 REC65568:REE65568 RNY65568:ROA65568 RXU65568:RXW65568 SHQ65568:SHS65568 SRM65568:SRO65568 TBI65568:TBK65568 TLE65568:TLG65568 TVA65568:TVC65568 UEW65568:UEY65568 UOS65568:UOU65568 UYO65568:UYQ65568 VIK65568:VIM65568 VSG65568:VSI65568 WCC65568:WCE65568 WLY65568:WMA65568 WVU65568:WVW65568 E131091:G131091 JI131104:JK131104 TE131104:TG131104 ADA131104:ADC131104 AMW131104:AMY131104 AWS131104:AWU131104 BGO131104:BGQ131104 BQK131104:BQM131104 CAG131104:CAI131104 CKC131104:CKE131104 CTY131104:CUA131104 DDU131104:DDW131104 DNQ131104:DNS131104 DXM131104:DXO131104 EHI131104:EHK131104 ERE131104:ERG131104 FBA131104:FBC131104 FKW131104:FKY131104 FUS131104:FUU131104 GEO131104:GEQ131104 GOK131104:GOM131104 GYG131104:GYI131104 HIC131104:HIE131104 HRY131104:HSA131104 IBU131104:IBW131104 ILQ131104:ILS131104 IVM131104:IVO131104 JFI131104:JFK131104 JPE131104:JPG131104 JZA131104:JZC131104 KIW131104:KIY131104 KSS131104:KSU131104 LCO131104:LCQ131104 LMK131104:LMM131104 LWG131104:LWI131104 MGC131104:MGE131104 MPY131104:MQA131104 MZU131104:MZW131104 NJQ131104:NJS131104 NTM131104:NTO131104 ODI131104:ODK131104 ONE131104:ONG131104 OXA131104:OXC131104 PGW131104:PGY131104 PQS131104:PQU131104 QAO131104:QAQ131104 QKK131104:QKM131104 QUG131104:QUI131104 REC131104:REE131104 RNY131104:ROA131104 RXU131104:RXW131104 SHQ131104:SHS131104 SRM131104:SRO131104 TBI131104:TBK131104 TLE131104:TLG131104 TVA131104:TVC131104 UEW131104:UEY131104 UOS131104:UOU131104 UYO131104:UYQ131104 VIK131104:VIM131104 VSG131104:VSI131104 WCC131104:WCE131104 WLY131104:WMA131104 WVU131104:WVW131104 E196627:G196627 JI196640:JK196640 TE196640:TG196640 ADA196640:ADC196640 AMW196640:AMY196640 AWS196640:AWU196640 BGO196640:BGQ196640 BQK196640:BQM196640 CAG196640:CAI196640 CKC196640:CKE196640 CTY196640:CUA196640 DDU196640:DDW196640 DNQ196640:DNS196640 DXM196640:DXO196640 EHI196640:EHK196640 ERE196640:ERG196640 FBA196640:FBC196640 FKW196640:FKY196640 FUS196640:FUU196640 GEO196640:GEQ196640 GOK196640:GOM196640 GYG196640:GYI196640 HIC196640:HIE196640 HRY196640:HSA196640 IBU196640:IBW196640 ILQ196640:ILS196640 IVM196640:IVO196640 JFI196640:JFK196640 JPE196640:JPG196640 JZA196640:JZC196640 KIW196640:KIY196640 KSS196640:KSU196640 LCO196640:LCQ196640 LMK196640:LMM196640 LWG196640:LWI196640 MGC196640:MGE196640 MPY196640:MQA196640 MZU196640:MZW196640 NJQ196640:NJS196640 NTM196640:NTO196640 ODI196640:ODK196640 ONE196640:ONG196640 OXA196640:OXC196640 PGW196640:PGY196640 PQS196640:PQU196640 QAO196640:QAQ196640 QKK196640:QKM196640 QUG196640:QUI196640 REC196640:REE196640 RNY196640:ROA196640 RXU196640:RXW196640 SHQ196640:SHS196640 SRM196640:SRO196640 TBI196640:TBK196640 TLE196640:TLG196640 TVA196640:TVC196640 UEW196640:UEY196640 UOS196640:UOU196640 UYO196640:UYQ196640 VIK196640:VIM196640 VSG196640:VSI196640 WCC196640:WCE196640 WLY196640:WMA196640 WVU196640:WVW196640 E262163:G262163 JI262176:JK262176 TE262176:TG262176 ADA262176:ADC262176 AMW262176:AMY262176 AWS262176:AWU262176 BGO262176:BGQ262176 BQK262176:BQM262176 CAG262176:CAI262176 CKC262176:CKE262176 CTY262176:CUA262176 DDU262176:DDW262176 DNQ262176:DNS262176 DXM262176:DXO262176 EHI262176:EHK262176 ERE262176:ERG262176 FBA262176:FBC262176 FKW262176:FKY262176 FUS262176:FUU262176 GEO262176:GEQ262176 GOK262176:GOM262176 GYG262176:GYI262176 HIC262176:HIE262176 HRY262176:HSA262176 IBU262176:IBW262176 ILQ262176:ILS262176 IVM262176:IVO262176 JFI262176:JFK262176 JPE262176:JPG262176 JZA262176:JZC262176 KIW262176:KIY262176 KSS262176:KSU262176 LCO262176:LCQ262176 LMK262176:LMM262176 LWG262176:LWI262176 MGC262176:MGE262176 MPY262176:MQA262176 MZU262176:MZW262176 NJQ262176:NJS262176 NTM262176:NTO262176 ODI262176:ODK262176 ONE262176:ONG262176 OXA262176:OXC262176 PGW262176:PGY262176 PQS262176:PQU262176 QAO262176:QAQ262176 QKK262176:QKM262176 QUG262176:QUI262176 REC262176:REE262176 RNY262176:ROA262176 RXU262176:RXW262176 SHQ262176:SHS262176 SRM262176:SRO262176 TBI262176:TBK262176 TLE262176:TLG262176 TVA262176:TVC262176 UEW262176:UEY262176 UOS262176:UOU262176 UYO262176:UYQ262176 VIK262176:VIM262176 VSG262176:VSI262176 WCC262176:WCE262176 WLY262176:WMA262176 WVU262176:WVW262176 E327699:G327699 JI327712:JK327712 TE327712:TG327712 ADA327712:ADC327712 AMW327712:AMY327712 AWS327712:AWU327712 BGO327712:BGQ327712 BQK327712:BQM327712 CAG327712:CAI327712 CKC327712:CKE327712 CTY327712:CUA327712 DDU327712:DDW327712 DNQ327712:DNS327712 DXM327712:DXO327712 EHI327712:EHK327712 ERE327712:ERG327712 FBA327712:FBC327712 FKW327712:FKY327712 FUS327712:FUU327712 GEO327712:GEQ327712 GOK327712:GOM327712 GYG327712:GYI327712 HIC327712:HIE327712 HRY327712:HSA327712 IBU327712:IBW327712 ILQ327712:ILS327712 IVM327712:IVO327712 JFI327712:JFK327712 JPE327712:JPG327712 JZA327712:JZC327712 KIW327712:KIY327712 KSS327712:KSU327712 LCO327712:LCQ327712 LMK327712:LMM327712 LWG327712:LWI327712 MGC327712:MGE327712 MPY327712:MQA327712 MZU327712:MZW327712 NJQ327712:NJS327712 NTM327712:NTO327712 ODI327712:ODK327712 ONE327712:ONG327712 OXA327712:OXC327712 PGW327712:PGY327712 PQS327712:PQU327712 QAO327712:QAQ327712 QKK327712:QKM327712 QUG327712:QUI327712 REC327712:REE327712 RNY327712:ROA327712 RXU327712:RXW327712 SHQ327712:SHS327712 SRM327712:SRO327712 TBI327712:TBK327712 TLE327712:TLG327712 TVA327712:TVC327712 UEW327712:UEY327712 UOS327712:UOU327712 UYO327712:UYQ327712 VIK327712:VIM327712 VSG327712:VSI327712 WCC327712:WCE327712 WLY327712:WMA327712 WVU327712:WVW327712 E393235:G393235 JI393248:JK393248 TE393248:TG393248 ADA393248:ADC393248 AMW393248:AMY393248 AWS393248:AWU393248 BGO393248:BGQ393248 BQK393248:BQM393248 CAG393248:CAI393248 CKC393248:CKE393248 CTY393248:CUA393248 DDU393248:DDW393248 DNQ393248:DNS393248 DXM393248:DXO393248 EHI393248:EHK393248 ERE393248:ERG393248 FBA393248:FBC393248 FKW393248:FKY393248 FUS393248:FUU393248 GEO393248:GEQ393248 GOK393248:GOM393248 GYG393248:GYI393248 HIC393248:HIE393248 HRY393248:HSA393248 IBU393248:IBW393248 ILQ393248:ILS393248 IVM393248:IVO393248 JFI393248:JFK393248 JPE393248:JPG393248 JZA393248:JZC393248 KIW393248:KIY393248 KSS393248:KSU393248 LCO393248:LCQ393248 LMK393248:LMM393248 LWG393248:LWI393248 MGC393248:MGE393248 MPY393248:MQA393248 MZU393248:MZW393248 NJQ393248:NJS393248 NTM393248:NTO393248 ODI393248:ODK393248 ONE393248:ONG393248 OXA393248:OXC393248 PGW393248:PGY393248 PQS393248:PQU393248 QAO393248:QAQ393248 QKK393248:QKM393248 QUG393248:QUI393248 REC393248:REE393248 RNY393248:ROA393248 RXU393248:RXW393248 SHQ393248:SHS393248 SRM393248:SRO393248 TBI393248:TBK393248 TLE393248:TLG393248 TVA393248:TVC393248 UEW393248:UEY393248 UOS393248:UOU393248 UYO393248:UYQ393248 VIK393248:VIM393248 VSG393248:VSI393248 WCC393248:WCE393248 WLY393248:WMA393248 WVU393248:WVW393248 E458771:G458771 JI458784:JK458784 TE458784:TG458784 ADA458784:ADC458784 AMW458784:AMY458784 AWS458784:AWU458784 BGO458784:BGQ458784 BQK458784:BQM458784 CAG458784:CAI458784 CKC458784:CKE458784 CTY458784:CUA458784 DDU458784:DDW458784 DNQ458784:DNS458784 DXM458784:DXO458784 EHI458784:EHK458784 ERE458784:ERG458784 FBA458784:FBC458784 FKW458784:FKY458784 FUS458784:FUU458784 GEO458784:GEQ458784 GOK458784:GOM458784 GYG458784:GYI458784 HIC458784:HIE458784 HRY458784:HSA458784 IBU458784:IBW458784 ILQ458784:ILS458784 IVM458784:IVO458784 JFI458784:JFK458784 JPE458784:JPG458784 JZA458784:JZC458784 KIW458784:KIY458784 KSS458784:KSU458784 LCO458784:LCQ458784 LMK458784:LMM458784 LWG458784:LWI458784 MGC458784:MGE458784 MPY458784:MQA458784 MZU458784:MZW458784 NJQ458784:NJS458784 NTM458784:NTO458784 ODI458784:ODK458784 ONE458784:ONG458784 OXA458784:OXC458784 PGW458784:PGY458784 PQS458784:PQU458784 QAO458784:QAQ458784 QKK458784:QKM458784 QUG458784:QUI458784 REC458784:REE458784 RNY458784:ROA458784 RXU458784:RXW458784 SHQ458784:SHS458784 SRM458784:SRO458784 TBI458784:TBK458784 TLE458784:TLG458784 TVA458784:TVC458784 UEW458784:UEY458784 UOS458784:UOU458784 UYO458784:UYQ458784 VIK458784:VIM458784 VSG458784:VSI458784 WCC458784:WCE458784 WLY458784:WMA458784 WVU458784:WVW458784 E524307:G524307 JI524320:JK524320 TE524320:TG524320 ADA524320:ADC524320 AMW524320:AMY524320 AWS524320:AWU524320 BGO524320:BGQ524320 BQK524320:BQM524320 CAG524320:CAI524320 CKC524320:CKE524320 CTY524320:CUA524320 DDU524320:DDW524320 DNQ524320:DNS524320 DXM524320:DXO524320 EHI524320:EHK524320 ERE524320:ERG524320 FBA524320:FBC524320 FKW524320:FKY524320 FUS524320:FUU524320 GEO524320:GEQ524320 GOK524320:GOM524320 GYG524320:GYI524320 HIC524320:HIE524320 HRY524320:HSA524320 IBU524320:IBW524320 ILQ524320:ILS524320 IVM524320:IVO524320 JFI524320:JFK524320 JPE524320:JPG524320 JZA524320:JZC524320 KIW524320:KIY524320 KSS524320:KSU524320 LCO524320:LCQ524320 LMK524320:LMM524320 LWG524320:LWI524320 MGC524320:MGE524320 MPY524320:MQA524320 MZU524320:MZW524320 NJQ524320:NJS524320 NTM524320:NTO524320 ODI524320:ODK524320 ONE524320:ONG524320 OXA524320:OXC524320 PGW524320:PGY524320 PQS524320:PQU524320 QAO524320:QAQ524320 QKK524320:QKM524320 QUG524320:QUI524320 REC524320:REE524320 RNY524320:ROA524320 RXU524320:RXW524320 SHQ524320:SHS524320 SRM524320:SRO524320 TBI524320:TBK524320 TLE524320:TLG524320 TVA524320:TVC524320 UEW524320:UEY524320 UOS524320:UOU524320 UYO524320:UYQ524320 VIK524320:VIM524320 VSG524320:VSI524320 WCC524320:WCE524320 WLY524320:WMA524320 WVU524320:WVW524320 E589843:G589843 JI589856:JK589856 TE589856:TG589856 ADA589856:ADC589856 AMW589856:AMY589856 AWS589856:AWU589856 BGO589856:BGQ589856 BQK589856:BQM589856 CAG589856:CAI589856 CKC589856:CKE589856 CTY589856:CUA589856 DDU589856:DDW589856 DNQ589856:DNS589856 DXM589856:DXO589856 EHI589856:EHK589856 ERE589856:ERG589856 FBA589856:FBC589856 FKW589856:FKY589856 FUS589856:FUU589856 GEO589856:GEQ589856 GOK589856:GOM589856 GYG589856:GYI589856 HIC589856:HIE589856 HRY589856:HSA589856 IBU589856:IBW589856 ILQ589856:ILS589856 IVM589856:IVO589856 JFI589856:JFK589856 JPE589856:JPG589856 JZA589856:JZC589856 KIW589856:KIY589856 KSS589856:KSU589856 LCO589856:LCQ589856 LMK589856:LMM589856 LWG589856:LWI589856 MGC589856:MGE589856 MPY589856:MQA589856 MZU589856:MZW589856 NJQ589856:NJS589856 NTM589856:NTO589856 ODI589856:ODK589856 ONE589856:ONG589856 OXA589856:OXC589856 PGW589856:PGY589856 PQS589856:PQU589856 QAO589856:QAQ589856 QKK589856:QKM589856 QUG589856:QUI589856 REC589856:REE589856 RNY589856:ROA589856 RXU589856:RXW589856 SHQ589856:SHS589856 SRM589856:SRO589856 TBI589856:TBK589856 TLE589856:TLG589856 TVA589856:TVC589856 UEW589856:UEY589856 UOS589856:UOU589856 UYO589856:UYQ589856 VIK589856:VIM589856 VSG589856:VSI589856 WCC589856:WCE589856 WLY589856:WMA589856 WVU589856:WVW589856 E655379:G655379 JI655392:JK655392 TE655392:TG655392 ADA655392:ADC655392 AMW655392:AMY655392 AWS655392:AWU655392 BGO655392:BGQ655392 BQK655392:BQM655392 CAG655392:CAI655392 CKC655392:CKE655392 CTY655392:CUA655392 DDU655392:DDW655392 DNQ655392:DNS655392 DXM655392:DXO655392 EHI655392:EHK655392 ERE655392:ERG655392 FBA655392:FBC655392 FKW655392:FKY655392 FUS655392:FUU655392 GEO655392:GEQ655392 GOK655392:GOM655392 GYG655392:GYI655392 HIC655392:HIE655392 HRY655392:HSA655392 IBU655392:IBW655392 ILQ655392:ILS655392 IVM655392:IVO655392 JFI655392:JFK655392 JPE655392:JPG655392 JZA655392:JZC655392 KIW655392:KIY655392 KSS655392:KSU655392 LCO655392:LCQ655392 LMK655392:LMM655392 LWG655392:LWI655392 MGC655392:MGE655392 MPY655392:MQA655392 MZU655392:MZW655392 NJQ655392:NJS655392 NTM655392:NTO655392 ODI655392:ODK655392 ONE655392:ONG655392 OXA655392:OXC655392 PGW655392:PGY655392 PQS655392:PQU655392 QAO655392:QAQ655392 QKK655392:QKM655392 QUG655392:QUI655392 REC655392:REE655392 RNY655392:ROA655392 RXU655392:RXW655392 SHQ655392:SHS655392 SRM655392:SRO655392 TBI655392:TBK655392 TLE655392:TLG655392 TVA655392:TVC655392 UEW655392:UEY655392 UOS655392:UOU655392 UYO655392:UYQ655392 VIK655392:VIM655392 VSG655392:VSI655392 WCC655392:WCE655392 WLY655392:WMA655392 WVU655392:WVW655392 E720915:G720915 JI720928:JK720928 TE720928:TG720928 ADA720928:ADC720928 AMW720928:AMY720928 AWS720928:AWU720928 BGO720928:BGQ720928 BQK720928:BQM720928 CAG720928:CAI720928 CKC720928:CKE720928 CTY720928:CUA720928 DDU720928:DDW720928 DNQ720928:DNS720928 DXM720928:DXO720928 EHI720928:EHK720928 ERE720928:ERG720928 FBA720928:FBC720928 FKW720928:FKY720928 FUS720928:FUU720928 GEO720928:GEQ720928 GOK720928:GOM720928 GYG720928:GYI720928 HIC720928:HIE720928 HRY720928:HSA720928 IBU720928:IBW720928 ILQ720928:ILS720928 IVM720928:IVO720928 JFI720928:JFK720928 JPE720928:JPG720928 JZA720928:JZC720928 KIW720928:KIY720928 KSS720928:KSU720928 LCO720928:LCQ720928 LMK720928:LMM720928 LWG720928:LWI720928 MGC720928:MGE720928 MPY720928:MQA720928 MZU720928:MZW720928 NJQ720928:NJS720928 NTM720928:NTO720928 ODI720928:ODK720928 ONE720928:ONG720928 OXA720928:OXC720928 PGW720928:PGY720928 PQS720928:PQU720928 QAO720928:QAQ720928 QKK720928:QKM720928 QUG720928:QUI720928 REC720928:REE720928 RNY720928:ROA720928 RXU720928:RXW720928 SHQ720928:SHS720928 SRM720928:SRO720928 TBI720928:TBK720928 TLE720928:TLG720928 TVA720928:TVC720928 UEW720928:UEY720928 UOS720928:UOU720928 UYO720928:UYQ720928 VIK720928:VIM720928 VSG720928:VSI720928 WCC720928:WCE720928 WLY720928:WMA720928 WVU720928:WVW720928 E786451:G786451 JI786464:JK786464 TE786464:TG786464 ADA786464:ADC786464 AMW786464:AMY786464 AWS786464:AWU786464 BGO786464:BGQ786464 BQK786464:BQM786464 CAG786464:CAI786464 CKC786464:CKE786464 CTY786464:CUA786464 DDU786464:DDW786464 DNQ786464:DNS786464 DXM786464:DXO786464 EHI786464:EHK786464 ERE786464:ERG786464 FBA786464:FBC786464 FKW786464:FKY786464 FUS786464:FUU786464 GEO786464:GEQ786464 GOK786464:GOM786464 GYG786464:GYI786464 HIC786464:HIE786464 HRY786464:HSA786464 IBU786464:IBW786464 ILQ786464:ILS786464 IVM786464:IVO786464 JFI786464:JFK786464 JPE786464:JPG786464 JZA786464:JZC786464 KIW786464:KIY786464 KSS786464:KSU786464 LCO786464:LCQ786464 LMK786464:LMM786464 LWG786464:LWI786464 MGC786464:MGE786464 MPY786464:MQA786464 MZU786464:MZW786464 NJQ786464:NJS786464 NTM786464:NTO786464 ODI786464:ODK786464 ONE786464:ONG786464 OXA786464:OXC786464 PGW786464:PGY786464 PQS786464:PQU786464 QAO786464:QAQ786464 QKK786464:QKM786464 QUG786464:QUI786464 REC786464:REE786464 RNY786464:ROA786464 RXU786464:RXW786464 SHQ786464:SHS786464 SRM786464:SRO786464 TBI786464:TBK786464 TLE786464:TLG786464 TVA786464:TVC786464 UEW786464:UEY786464 UOS786464:UOU786464 UYO786464:UYQ786464 VIK786464:VIM786464 VSG786464:VSI786464 WCC786464:WCE786464 WLY786464:WMA786464 WVU786464:WVW786464 E851987:G851987 JI852000:JK852000 TE852000:TG852000 ADA852000:ADC852000 AMW852000:AMY852000 AWS852000:AWU852000 BGO852000:BGQ852000 BQK852000:BQM852000 CAG852000:CAI852000 CKC852000:CKE852000 CTY852000:CUA852000 DDU852000:DDW852000 DNQ852000:DNS852000 DXM852000:DXO852000 EHI852000:EHK852000 ERE852000:ERG852000 FBA852000:FBC852000 FKW852000:FKY852000 FUS852000:FUU852000 GEO852000:GEQ852000 GOK852000:GOM852000 GYG852000:GYI852000 HIC852000:HIE852000 HRY852000:HSA852000 IBU852000:IBW852000 ILQ852000:ILS852000 IVM852000:IVO852000 JFI852000:JFK852000 JPE852000:JPG852000 JZA852000:JZC852000 KIW852000:KIY852000 KSS852000:KSU852000 LCO852000:LCQ852000 LMK852000:LMM852000 LWG852000:LWI852000 MGC852000:MGE852000 MPY852000:MQA852000 MZU852000:MZW852000 NJQ852000:NJS852000 NTM852000:NTO852000 ODI852000:ODK852000 ONE852000:ONG852000 OXA852000:OXC852000 PGW852000:PGY852000 PQS852000:PQU852000 QAO852000:QAQ852000 QKK852000:QKM852000 QUG852000:QUI852000 REC852000:REE852000 RNY852000:ROA852000 RXU852000:RXW852000 SHQ852000:SHS852000 SRM852000:SRO852000 TBI852000:TBK852000 TLE852000:TLG852000 TVA852000:TVC852000 UEW852000:UEY852000 UOS852000:UOU852000 UYO852000:UYQ852000 VIK852000:VIM852000 VSG852000:VSI852000 WCC852000:WCE852000 WLY852000:WMA852000 WVU852000:WVW852000 E917523:G917523 JI917536:JK917536 TE917536:TG917536 ADA917536:ADC917536 AMW917536:AMY917536 AWS917536:AWU917536 BGO917536:BGQ917536 BQK917536:BQM917536 CAG917536:CAI917536 CKC917536:CKE917536 CTY917536:CUA917536 DDU917536:DDW917536 DNQ917536:DNS917536 DXM917536:DXO917536 EHI917536:EHK917536 ERE917536:ERG917536 FBA917536:FBC917536 FKW917536:FKY917536 FUS917536:FUU917536 GEO917536:GEQ917536 GOK917536:GOM917536 GYG917536:GYI917536 HIC917536:HIE917536 HRY917536:HSA917536 IBU917536:IBW917536 ILQ917536:ILS917536 IVM917536:IVO917536 JFI917536:JFK917536 JPE917536:JPG917536 JZA917536:JZC917536 KIW917536:KIY917536 KSS917536:KSU917536 LCO917536:LCQ917536 LMK917536:LMM917536 LWG917536:LWI917536 MGC917536:MGE917536 MPY917536:MQA917536 MZU917536:MZW917536 NJQ917536:NJS917536 NTM917536:NTO917536 ODI917536:ODK917536 ONE917536:ONG917536 OXA917536:OXC917536 PGW917536:PGY917536 PQS917536:PQU917536 QAO917536:QAQ917536 QKK917536:QKM917536 QUG917536:QUI917536 REC917536:REE917536 RNY917536:ROA917536 RXU917536:RXW917536 SHQ917536:SHS917536 SRM917536:SRO917536 TBI917536:TBK917536 TLE917536:TLG917536 TVA917536:TVC917536 UEW917536:UEY917536 UOS917536:UOU917536 UYO917536:UYQ917536 VIK917536:VIM917536 VSG917536:VSI917536 WCC917536:WCE917536 WLY917536:WMA917536 WVU917536:WVW917536 E983059:G983059 JI983072:JK983072 TE983072:TG983072 ADA983072:ADC983072 AMW983072:AMY983072 AWS983072:AWU983072 BGO983072:BGQ983072 BQK983072:BQM983072 CAG983072:CAI983072 CKC983072:CKE983072 CTY983072:CUA983072 DDU983072:DDW983072 DNQ983072:DNS983072 DXM983072:DXO983072 EHI983072:EHK983072 ERE983072:ERG983072 FBA983072:FBC983072 FKW983072:FKY983072 FUS983072:FUU983072 GEO983072:GEQ983072 GOK983072:GOM983072 GYG983072:GYI983072 HIC983072:HIE983072 HRY983072:HSA983072 IBU983072:IBW983072 ILQ983072:ILS983072 IVM983072:IVO983072 JFI983072:JFK983072 JPE983072:JPG983072 JZA983072:JZC983072 KIW983072:KIY983072 KSS983072:KSU983072 LCO983072:LCQ983072 LMK983072:LMM983072 LWG983072:LWI983072 MGC983072:MGE983072 MPY983072:MQA983072 MZU983072:MZW983072 NJQ983072:NJS983072 NTM983072:NTO983072 ODI983072:ODK983072 ONE983072:ONG983072 OXA983072:OXC983072 PGW983072:PGY983072 PQS983072:PQU983072 QAO983072:QAQ983072 QKK983072:QKM983072 QUG983072:QUI983072 REC983072:REE983072 RNY983072:ROA983072 RXU983072:RXW983072 SHQ983072:SHS983072 SRM983072:SRO983072 TBI983072:TBK983072 TLE983072:TLG983072 TVA983072:TVC983072 UEW983072:UEY983072 UOS983072:UOU983072 UYO983072:UYQ983072 VIK983072:VIM983072 VSG983072:VSI983072 WCC983072:WCE983072 WLY983072:WMA983072 WVU983072:WVW983072 M917531:O917531 M65563:O65563 M131099:O131099 M196635:O196635 M262171:O262171 M327707:O327707 M393243:O393243 M458779:O458779 M524315:O524315 M589851:O589851 M655387:O655387 M720923:O720923 M786459:O786459 M851995:O851995">
      <formula1>"01北海道,02青森,03岩手,04宮城,05秋田,06山形,07福島,08茨城,09栃木,10群馬,11埼玉,12千葉,13東京,14神奈川,15新潟,16富山,17石川,18福井,19山梨,20長野,21岐阜,22静岡,23愛知,24三重,25滋賀,26京都,27大坂,28兵庫,29奈良,30和歌山,31鳥取,32島根,33岡山,34広島,35山口,36徳島,37香川,38愛媛, 39高知,40福岡,41佐賀,42長崎,43熊本,44大分,45宮崎,46鹿児島,47沖縄"</formula1>
    </dataValidation>
    <dataValidation type="list" allowBlank="1" showInputMessage="1" showErrorMessage="1" sqref="M983065:O983065 JI5:JK5 TE5:TG5 ADA5:ADC5 AMW5:AMY5 AWS5:AWU5 BGO5:BGQ5 BQK5:BQM5 CAG5:CAI5 CKC5:CKE5 CTY5:CUA5 DDU5:DDW5 DNQ5:DNS5 DXM5:DXO5 EHI5:EHK5 ERE5:ERG5 FBA5:FBC5 FKW5:FKY5 FUS5:FUU5 GEO5:GEQ5 GOK5:GOM5 GYG5:GYI5 HIC5:HIE5 HRY5:HSA5 IBU5:IBW5 ILQ5:ILS5 IVM5:IVO5 JFI5:JFK5 JPE5:JPG5 JZA5:JZC5 KIW5:KIY5 KSS5:KSU5 LCO5:LCQ5 LMK5:LMM5 LWG5:LWI5 MGC5:MGE5 MPY5:MQA5 MZU5:MZW5 NJQ5:NJS5 NTM5:NTO5 ODI5:ODK5 ONE5:ONG5 OXA5:OXC5 PGW5:PGY5 PQS5:PQU5 QAO5:QAQ5 QKK5:QKM5 QUG5:QUI5 REC5:REE5 RNY5:ROA5 RXU5:RXW5 SHQ5:SHS5 SRM5:SRO5 TBI5:TBK5 TLE5:TLG5 TVA5:TVC5 UEW5:UEY5 UOS5:UOU5 UYO5:UYQ5 VIK5:VIM5 VSG5:VSI5 WCC5:WCE5 WLY5:WMA5 WVU5:WVW5 E65553:G65553 JI65566:JK65566 TE65566:TG65566 ADA65566:ADC65566 AMW65566:AMY65566 AWS65566:AWU65566 BGO65566:BGQ65566 BQK65566:BQM65566 CAG65566:CAI65566 CKC65566:CKE65566 CTY65566:CUA65566 DDU65566:DDW65566 DNQ65566:DNS65566 DXM65566:DXO65566 EHI65566:EHK65566 ERE65566:ERG65566 FBA65566:FBC65566 FKW65566:FKY65566 FUS65566:FUU65566 GEO65566:GEQ65566 GOK65566:GOM65566 GYG65566:GYI65566 HIC65566:HIE65566 HRY65566:HSA65566 IBU65566:IBW65566 ILQ65566:ILS65566 IVM65566:IVO65566 JFI65566:JFK65566 JPE65566:JPG65566 JZA65566:JZC65566 KIW65566:KIY65566 KSS65566:KSU65566 LCO65566:LCQ65566 LMK65566:LMM65566 LWG65566:LWI65566 MGC65566:MGE65566 MPY65566:MQA65566 MZU65566:MZW65566 NJQ65566:NJS65566 NTM65566:NTO65566 ODI65566:ODK65566 ONE65566:ONG65566 OXA65566:OXC65566 PGW65566:PGY65566 PQS65566:PQU65566 QAO65566:QAQ65566 QKK65566:QKM65566 QUG65566:QUI65566 REC65566:REE65566 RNY65566:ROA65566 RXU65566:RXW65566 SHQ65566:SHS65566 SRM65566:SRO65566 TBI65566:TBK65566 TLE65566:TLG65566 TVA65566:TVC65566 UEW65566:UEY65566 UOS65566:UOU65566 UYO65566:UYQ65566 VIK65566:VIM65566 VSG65566:VSI65566 WCC65566:WCE65566 WLY65566:WMA65566 WVU65566:WVW65566 E131089:G131089 JI131102:JK131102 TE131102:TG131102 ADA131102:ADC131102 AMW131102:AMY131102 AWS131102:AWU131102 BGO131102:BGQ131102 BQK131102:BQM131102 CAG131102:CAI131102 CKC131102:CKE131102 CTY131102:CUA131102 DDU131102:DDW131102 DNQ131102:DNS131102 DXM131102:DXO131102 EHI131102:EHK131102 ERE131102:ERG131102 FBA131102:FBC131102 FKW131102:FKY131102 FUS131102:FUU131102 GEO131102:GEQ131102 GOK131102:GOM131102 GYG131102:GYI131102 HIC131102:HIE131102 HRY131102:HSA131102 IBU131102:IBW131102 ILQ131102:ILS131102 IVM131102:IVO131102 JFI131102:JFK131102 JPE131102:JPG131102 JZA131102:JZC131102 KIW131102:KIY131102 KSS131102:KSU131102 LCO131102:LCQ131102 LMK131102:LMM131102 LWG131102:LWI131102 MGC131102:MGE131102 MPY131102:MQA131102 MZU131102:MZW131102 NJQ131102:NJS131102 NTM131102:NTO131102 ODI131102:ODK131102 ONE131102:ONG131102 OXA131102:OXC131102 PGW131102:PGY131102 PQS131102:PQU131102 QAO131102:QAQ131102 QKK131102:QKM131102 QUG131102:QUI131102 REC131102:REE131102 RNY131102:ROA131102 RXU131102:RXW131102 SHQ131102:SHS131102 SRM131102:SRO131102 TBI131102:TBK131102 TLE131102:TLG131102 TVA131102:TVC131102 UEW131102:UEY131102 UOS131102:UOU131102 UYO131102:UYQ131102 VIK131102:VIM131102 VSG131102:VSI131102 WCC131102:WCE131102 WLY131102:WMA131102 WVU131102:WVW131102 E196625:G196625 JI196638:JK196638 TE196638:TG196638 ADA196638:ADC196638 AMW196638:AMY196638 AWS196638:AWU196638 BGO196638:BGQ196638 BQK196638:BQM196638 CAG196638:CAI196638 CKC196638:CKE196638 CTY196638:CUA196638 DDU196638:DDW196638 DNQ196638:DNS196638 DXM196638:DXO196638 EHI196638:EHK196638 ERE196638:ERG196638 FBA196638:FBC196638 FKW196638:FKY196638 FUS196638:FUU196638 GEO196638:GEQ196638 GOK196638:GOM196638 GYG196638:GYI196638 HIC196638:HIE196638 HRY196638:HSA196638 IBU196638:IBW196638 ILQ196638:ILS196638 IVM196638:IVO196638 JFI196638:JFK196638 JPE196638:JPG196638 JZA196638:JZC196638 KIW196638:KIY196638 KSS196638:KSU196638 LCO196638:LCQ196638 LMK196638:LMM196638 LWG196638:LWI196638 MGC196638:MGE196638 MPY196638:MQA196638 MZU196638:MZW196638 NJQ196638:NJS196638 NTM196638:NTO196638 ODI196638:ODK196638 ONE196638:ONG196638 OXA196638:OXC196638 PGW196638:PGY196638 PQS196638:PQU196638 QAO196638:QAQ196638 QKK196638:QKM196638 QUG196638:QUI196638 REC196638:REE196638 RNY196638:ROA196638 RXU196638:RXW196638 SHQ196638:SHS196638 SRM196638:SRO196638 TBI196638:TBK196638 TLE196638:TLG196638 TVA196638:TVC196638 UEW196638:UEY196638 UOS196638:UOU196638 UYO196638:UYQ196638 VIK196638:VIM196638 VSG196638:VSI196638 WCC196638:WCE196638 WLY196638:WMA196638 WVU196638:WVW196638 E262161:G262161 JI262174:JK262174 TE262174:TG262174 ADA262174:ADC262174 AMW262174:AMY262174 AWS262174:AWU262174 BGO262174:BGQ262174 BQK262174:BQM262174 CAG262174:CAI262174 CKC262174:CKE262174 CTY262174:CUA262174 DDU262174:DDW262174 DNQ262174:DNS262174 DXM262174:DXO262174 EHI262174:EHK262174 ERE262174:ERG262174 FBA262174:FBC262174 FKW262174:FKY262174 FUS262174:FUU262174 GEO262174:GEQ262174 GOK262174:GOM262174 GYG262174:GYI262174 HIC262174:HIE262174 HRY262174:HSA262174 IBU262174:IBW262174 ILQ262174:ILS262174 IVM262174:IVO262174 JFI262174:JFK262174 JPE262174:JPG262174 JZA262174:JZC262174 KIW262174:KIY262174 KSS262174:KSU262174 LCO262174:LCQ262174 LMK262174:LMM262174 LWG262174:LWI262174 MGC262174:MGE262174 MPY262174:MQA262174 MZU262174:MZW262174 NJQ262174:NJS262174 NTM262174:NTO262174 ODI262174:ODK262174 ONE262174:ONG262174 OXA262174:OXC262174 PGW262174:PGY262174 PQS262174:PQU262174 QAO262174:QAQ262174 QKK262174:QKM262174 QUG262174:QUI262174 REC262174:REE262174 RNY262174:ROA262174 RXU262174:RXW262174 SHQ262174:SHS262174 SRM262174:SRO262174 TBI262174:TBK262174 TLE262174:TLG262174 TVA262174:TVC262174 UEW262174:UEY262174 UOS262174:UOU262174 UYO262174:UYQ262174 VIK262174:VIM262174 VSG262174:VSI262174 WCC262174:WCE262174 WLY262174:WMA262174 WVU262174:WVW262174 E327697:G327697 JI327710:JK327710 TE327710:TG327710 ADA327710:ADC327710 AMW327710:AMY327710 AWS327710:AWU327710 BGO327710:BGQ327710 BQK327710:BQM327710 CAG327710:CAI327710 CKC327710:CKE327710 CTY327710:CUA327710 DDU327710:DDW327710 DNQ327710:DNS327710 DXM327710:DXO327710 EHI327710:EHK327710 ERE327710:ERG327710 FBA327710:FBC327710 FKW327710:FKY327710 FUS327710:FUU327710 GEO327710:GEQ327710 GOK327710:GOM327710 GYG327710:GYI327710 HIC327710:HIE327710 HRY327710:HSA327710 IBU327710:IBW327710 ILQ327710:ILS327710 IVM327710:IVO327710 JFI327710:JFK327710 JPE327710:JPG327710 JZA327710:JZC327710 KIW327710:KIY327710 KSS327710:KSU327710 LCO327710:LCQ327710 LMK327710:LMM327710 LWG327710:LWI327710 MGC327710:MGE327710 MPY327710:MQA327710 MZU327710:MZW327710 NJQ327710:NJS327710 NTM327710:NTO327710 ODI327710:ODK327710 ONE327710:ONG327710 OXA327710:OXC327710 PGW327710:PGY327710 PQS327710:PQU327710 QAO327710:QAQ327710 QKK327710:QKM327710 QUG327710:QUI327710 REC327710:REE327710 RNY327710:ROA327710 RXU327710:RXW327710 SHQ327710:SHS327710 SRM327710:SRO327710 TBI327710:TBK327710 TLE327710:TLG327710 TVA327710:TVC327710 UEW327710:UEY327710 UOS327710:UOU327710 UYO327710:UYQ327710 VIK327710:VIM327710 VSG327710:VSI327710 WCC327710:WCE327710 WLY327710:WMA327710 WVU327710:WVW327710 E393233:G393233 JI393246:JK393246 TE393246:TG393246 ADA393246:ADC393246 AMW393246:AMY393246 AWS393246:AWU393246 BGO393246:BGQ393246 BQK393246:BQM393246 CAG393246:CAI393246 CKC393246:CKE393246 CTY393246:CUA393246 DDU393246:DDW393246 DNQ393246:DNS393246 DXM393246:DXO393246 EHI393246:EHK393246 ERE393246:ERG393246 FBA393246:FBC393246 FKW393246:FKY393246 FUS393246:FUU393246 GEO393246:GEQ393246 GOK393246:GOM393246 GYG393246:GYI393246 HIC393246:HIE393246 HRY393246:HSA393246 IBU393246:IBW393246 ILQ393246:ILS393246 IVM393246:IVO393246 JFI393246:JFK393246 JPE393246:JPG393246 JZA393246:JZC393246 KIW393246:KIY393246 KSS393246:KSU393246 LCO393246:LCQ393246 LMK393246:LMM393246 LWG393246:LWI393246 MGC393246:MGE393246 MPY393246:MQA393246 MZU393246:MZW393246 NJQ393246:NJS393246 NTM393246:NTO393246 ODI393246:ODK393246 ONE393246:ONG393246 OXA393246:OXC393246 PGW393246:PGY393246 PQS393246:PQU393246 QAO393246:QAQ393246 QKK393246:QKM393246 QUG393246:QUI393246 REC393246:REE393246 RNY393246:ROA393246 RXU393246:RXW393246 SHQ393246:SHS393246 SRM393246:SRO393246 TBI393246:TBK393246 TLE393246:TLG393246 TVA393246:TVC393246 UEW393246:UEY393246 UOS393246:UOU393246 UYO393246:UYQ393246 VIK393246:VIM393246 VSG393246:VSI393246 WCC393246:WCE393246 WLY393246:WMA393246 WVU393246:WVW393246 E458769:G458769 JI458782:JK458782 TE458782:TG458782 ADA458782:ADC458782 AMW458782:AMY458782 AWS458782:AWU458782 BGO458782:BGQ458782 BQK458782:BQM458782 CAG458782:CAI458782 CKC458782:CKE458782 CTY458782:CUA458782 DDU458782:DDW458782 DNQ458782:DNS458782 DXM458782:DXO458782 EHI458782:EHK458782 ERE458782:ERG458782 FBA458782:FBC458782 FKW458782:FKY458782 FUS458782:FUU458782 GEO458782:GEQ458782 GOK458782:GOM458782 GYG458782:GYI458782 HIC458782:HIE458782 HRY458782:HSA458782 IBU458782:IBW458782 ILQ458782:ILS458782 IVM458782:IVO458782 JFI458782:JFK458782 JPE458782:JPG458782 JZA458782:JZC458782 KIW458782:KIY458782 KSS458782:KSU458782 LCO458782:LCQ458782 LMK458782:LMM458782 LWG458782:LWI458782 MGC458782:MGE458782 MPY458782:MQA458782 MZU458782:MZW458782 NJQ458782:NJS458782 NTM458782:NTO458782 ODI458782:ODK458782 ONE458782:ONG458782 OXA458782:OXC458782 PGW458782:PGY458782 PQS458782:PQU458782 QAO458782:QAQ458782 QKK458782:QKM458782 QUG458782:QUI458782 REC458782:REE458782 RNY458782:ROA458782 RXU458782:RXW458782 SHQ458782:SHS458782 SRM458782:SRO458782 TBI458782:TBK458782 TLE458782:TLG458782 TVA458782:TVC458782 UEW458782:UEY458782 UOS458782:UOU458782 UYO458782:UYQ458782 VIK458782:VIM458782 VSG458782:VSI458782 WCC458782:WCE458782 WLY458782:WMA458782 WVU458782:WVW458782 E524305:G524305 JI524318:JK524318 TE524318:TG524318 ADA524318:ADC524318 AMW524318:AMY524318 AWS524318:AWU524318 BGO524318:BGQ524318 BQK524318:BQM524318 CAG524318:CAI524318 CKC524318:CKE524318 CTY524318:CUA524318 DDU524318:DDW524318 DNQ524318:DNS524318 DXM524318:DXO524318 EHI524318:EHK524318 ERE524318:ERG524318 FBA524318:FBC524318 FKW524318:FKY524318 FUS524318:FUU524318 GEO524318:GEQ524318 GOK524318:GOM524318 GYG524318:GYI524318 HIC524318:HIE524318 HRY524318:HSA524318 IBU524318:IBW524318 ILQ524318:ILS524318 IVM524318:IVO524318 JFI524318:JFK524318 JPE524318:JPG524318 JZA524318:JZC524318 KIW524318:KIY524318 KSS524318:KSU524318 LCO524318:LCQ524318 LMK524318:LMM524318 LWG524318:LWI524318 MGC524318:MGE524318 MPY524318:MQA524318 MZU524318:MZW524318 NJQ524318:NJS524318 NTM524318:NTO524318 ODI524318:ODK524318 ONE524318:ONG524318 OXA524318:OXC524318 PGW524318:PGY524318 PQS524318:PQU524318 QAO524318:QAQ524318 QKK524318:QKM524318 QUG524318:QUI524318 REC524318:REE524318 RNY524318:ROA524318 RXU524318:RXW524318 SHQ524318:SHS524318 SRM524318:SRO524318 TBI524318:TBK524318 TLE524318:TLG524318 TVA524318:TVC524318 UEW524318:UEY524318 UOS524318:UOU524318 UYO524318:UYQ524318 VIK524318:VIM524318 VSG524318:VSI524318 WCC524318:WCE524318 WLY524318:WMA524318 WVU524318:WVW524318 E589841:G589841 JI589854:JK589854 TE589854:TG589854 ADA589854:ADC589854 AMW589854:AMY589854 AWS589854:AWU589854 BGO589854:BGQ589854 BQK589854:BQM589854 CAG589854:CAI589854 CKC589854:CKE589854 CTY589854:CUA589854 DDU589854:DDW589854 DNQ589854:DNS589854 DXM589854:DXO589854 EHI589854:EHK589854 ERE589854:ERG589854 FBA589854:FBC589854 FKW589854:FKY589854 FUS589854:FUU589854 GEO589854:GEQ589854 GOK589854:GOM589854 GYG589854:GYI589854 HIC589854:HIE589854 HRY589854:HSA589854 IBU589854:IBW589854 ILQ589854:ILS589854 IVM589854:IVO589854 JFI589854:JFK589854 JPE589854:JPG589854 JZA589854:JZC589854 KIW589854:KIY589854 KSS589854:KSU589854 LCO589854:LCQ589854 LMK589854:LMM589854 LWG589854:LWI589854 MGC589854:MGE589854 MPY589854:MQA589854 MZU589854:MZW589854 NJQ589854:NJS589854 NTM589854:NTO589854 ODI589854:ODK589854 ONE589854:ONG589854 OXA589854:OXC589854 PGW589854:PGY589854 PQS589854:PQU589854 QAO589854:QAQ589854 QKK589854:QKM589854 QUG589854:QUI589854 REC589854:REE589854 RNY589854:ROA589854 RXU589854:RXW589854 SHQ589854:SHS589854 SRM589854:SRO589854 TBI589854:TBK589854 TLE589854:TLG589854 TVA589854:TVC589854 UEW589854:UEY589854 UOS589854:UOU589854 UYO589854:UYQ589854 VIK589854:VIM589854 VSG589854:VSI589854 WCC589854:WCE589854 WLY589854:WMA589854 WVU589854:WVW589854 E655377:G655377 JI655390:JK655390 TE655390:TG655390 ADA655390:ADC655390 AMW655390:AMY655390 AWS655390:AWU655390 BGO655390:BGQ655390 BQK655390:BQM655390 CAG655390:CAI655390 CKC655390:CKE655390 CTY655390:CUA655390 DDU655390:DDW655390 DNQ655390:DNS655390 DXM655390:DXO655390 EHI655390:EHK655390 ERE655390:ERG655390 FBA655390:FBC655390 FKW655390:FKY655390 FUS655390:FUU655390 GEO655390:GEQ655390 GOK655390:GOM655390 GYG655390:GYI655390 HIC655390:HIE655390 HRY655390:HSA655390 IBU655390:IBW655390 ILQ655390:ILS655390 IVM655390:IVO655390 JFI655390:JFK655390 JPE655390:JPG655390 JZA655390:JZC655390 KIW655390:KIY655390 KSS655390:KSU655390 LCO655390:LCQ655390 LMK655390:LMM655390 LWG655390:LWI655390 MGC655390:MGE655390 MPY655390:MQA655390 MZU655390:MZW655390 NJQ655390:NJS655390 NTM655390:NTO655390 ODI655390:ODK655390 ONE655390:ONG655390 OXA655390:OXC655390 PGW655390:PGY655390 PQS655390:PQU655390 QAO655390:QAQ655390 QKK655390:QKM655390 QUG655390:QUI655390 REC655390:REE655390 RNY655390:ROA655390 RXU655390:RXW655390 SHQ655390:SHS655390 SRM655390:SRO655390 TBI655390:TBK655390 TLE655390:TLG655390 TVA655390:TVC655390 UEW655390:UEY655390 UOS655390:UOU655390 UYO655390:UYQ655390 VIK655390:VIM655390 VSG655390:VSI655390 WCC655390:WCE655390 WLY655390:WMA655390 WVU655390:WVW655390 E720913:G720913 JI720926:JK720926 TE720926:TG720926 ADA720926:ADC720926 AMW720926:AMY720926 AWS720926:AWU720926 BGO720926:BGQ720926 BQK720926:BQM720926 CAG720926:CAI720926 CKC720926:CKE720926 CTY720926:CUA720926 DDU720926:DDW720926 DNQ720926:DNS720926 DXM720926:DXO720926 EHI720926:EHK720926 ERE720926:ERG720926 FBA720926:FBC720926 FKW720926:FKY720926 FUS720926:FUU720926 GEO720926:GEQ720926 GOK720926:GOM720926 GYG720926:GYI720926 HIC720926:HIE720926 HRY720926:HSA720926 IBU720926:IBW720926 ILQ720926:ILS720926 IVM720926:IVO720926 JFI720926:JFK720926 JPE720926:JPG720926 JZA720926:JZC720926 KIW720926:KIY720926 KSS720926:KSU720926 LCO720926:LCQ720926 LMK720926:LMM720926 LWG720926:LWI720926 MGC720926:MGE720926 MPY720926:MQA720926 MZU720926:MZW720926 NJQ720926:NJS720926 NTM720926:NTO720926 ODI720926:ODK720926 ONE720926:ONG720926 OXA720926:OXC720926 PGW720926:PGY720926 PQS720926:PQU720926 QAO720926:QAQ720926 QKK720926:QKM720926 QUG720926:QUI720926 REC720926:REE720926 RNY720926:ROA720926 RXU720926:RXW720926 SHQ720926:SHS720926 SRM720926:SRO720926 TBI720926:TBK720926 TLE720926:TLG720926 TVA720926:TVC720926 UEW720926:UEY720926 UOS720926:UOU720926 UYO720926:UYQ720926 VIK720926:VIM720926 VSG720926:VSI720926 WCC720926:WCE720926 WLY720926:WMA720926 WVU720926:WVW720926 E786449:G786449 JI786462:JK786462 TE786462:TG786462 ADA786462:ADC786462 AMW786462:AMY786462 AWS786462:AWU786462 BGO786462:BGQ786462 BQK786462:BQM786462 CAG786462:CAI786462 CKC786462:CKE786462 CTY786462:CUA786462 DDU786462:DDW786462 DNQ786462:DNS786462 DXM786462:DXO786462 EHI786462:EHK786462 ERE786462:ERG786462 FBA786462:FBC786462 FKW786462:FKY786462 FUS786462:FUU786462 GEO786462:GEQ786462 GOK786462:GOM786462 GYG786462:GYI786462 HIC786462:HIE786462 HRY786462:HSA786462 IBU786462:IBW786462 ILQ786462:ILS786462 IVM786462:IVO786462 JFI786462:JFK786462 JPE786462:JPG786462 JZA786462:JZC786462 KIW786462:KIY786462 KSS786462:KSU786462 LCO786462:LCQ786462 LMK786462:LMM786462 LWG786462:LWI786462 MGC786462:MGE786462 MPY786462:MQA786462 MZU786462:MZW786462 NJQ786462:NJS786462 NTM786462:NTO786462 ODI786462:ODK786462 ONE786462:ONG786462 OXA786462:OXC786462 PGW786462:PGY786462 PQS786462:PQU786462 QAO786462:QAQ786462 QKK786462:QKM786462 QUG786462:QUI786462 REC786462:REE786462 RNY786462:ROA786462 RXU786462:RXW786462 SHQ786462:SHS786462 SRM786462:SRO786462 TBI786462:TBK786462 TLE786462:TLG786462 TVA786462:TVC786462 UEW786462:UEY786462 UOS786462:UOU786462 UYO786462:UYQ786462 VIK786462:VIM786462 VSG786462:VSI786462 WCC786462:WCE786462 WLY786462:WMA786462 WVU786462:WVW786462 E851985:G851985 JI851998:JK851998 TE851998:TG851998 ADA851998:ADC851998 AMW851998:AMY851998 AWS851998:AWU851998 BGO851998:BGQ851998 BQK851998:BQM851998 CAG851998:CAI851998 CKC851998:CKE851998 CTY851998:CUA851998 DDU851998:DDW851998 DNQ851998:DNS851998 DXM851998:DXO851998 EHI851998:EHK851998 ERE851998:ERG851998 FBA851998:FBC851998 FKW851998:FKY851998 FUS851998:FUU851998 GEO851998:GEQ851998 GOK851998:GOM851998 GYG851998:GYI851998 HIC851998:HIE851998 HRY851998:HSA851998 IBU851998:IBW851998 ILQ851998:ILS851998 IVM851998:IVO851998 JFI851998:JFK851998 JPE851998:JPG851998 JZA851998:JZC851998 KIW851998:KIY851998 KSS851998:KSU851998 LCO851998:LCQ851998 LMK851998:LMM851998 LWG851998:LWI851998 MGC851998:MGE851998 MPY851998:MQA851998 MZU851998:MZW851998 NJQ851998:NJS851998 NTM851998:NTO851998 ODI851998:ODK851998 ONE851998:ONG851998 OXA851998:OXC851998 PGW851998:PGY851998 PQS851998:PQU851998 QAO851998:QAQ851998 QKK851998:QKM851998 QUG851998:QUI851998 REC851998:REE851998 RNY851998:ROA851998 RXU851998:RXW851998 SHQ851998:SHS851998 SRM851998:SRO851998 TBI851998:TBK851998 TLE851998:TLG851998 TVA851998:TVC851998 UEW851998:UEY851998 UOS851998:UOU851998 UYO851998:UYQ851998 VIK851998:VIM851998 VSG851998:VSI851998 WCC851998:WCE851998 WLY851998:WMA851998 WVU851998:WVW851998 E917521:G917521 JI917534:JK917534 TE917534:TG917534 ADA917534:ADC917534 AMW917534:AMY917534 AWS917534:AWU917534 BGO917534:BGQ917534 BQK917534:BQM917534 CAG917534:CAI917534 CKC917534:CKE917534 CTY917534:CUA917534 DDU917534:DDW917534 DNQ917534:DNS917534 DXM917534:DXO917534 EHI917534:EHK917534 ERE917534:ERG917534 FBA917534:FBC917534 FKW917534:FKY917534 FUS917534:FUU917534 GEO917534:GEQ917534 GOK917534:GOM917534 GYG917534:GYI917534 HIC917534:HIE917534 HRY917534:HSA917534 IBU917534:IBW917534 ILQ917534:ILS917534 IVM917534:IVO917534 JFI917534:JFK917534 JPE917534:JPG917534 JZA917534:JZC917534 KIW917534:KIY917534 KSS917534:KSU917534 LCO917534:LCQ917534 LMK917534:LMM917534 LWG917534:LWI917534 MGC917534:MGE917534 MPY917534:MQA917534 MZU917534:MZW917534 NJQ917534:NJS917534 NTM917534:NTO917534 ODI917534:ODK917534 ONE917534:ONG917534 OXA917534:OXC917534 PGW917534:PGY917534 PQS917534:PQU917534 QAO917534:QAQ917534 QKK917534:QKM917534 QUG917534:QUI917534 REC917534:REE917534 RNY917534:ROA917534 RXU917534:RXW917534 SHQ917534:SHS917534 SRM917534:SRO917534 TBI917534:TBK917534 TLE917534:TLG917534 TVA917534:TVC917534 UEW917534:UEY917534 UOS917534:UOU917534 UYO917534:UYQ917534 VIK917534:VIM917534 VSG917534:VSI917534 WCC917534:WCE917534 WLY917534:WMA917534 WVU917534:WVW917534 E983057:G983057 JI983070:JK983070 TE983070:TG983070 ADA983070:ADC983070 AMW983070:AMY983070 AWS983070:AWU983070 BGO983070:BGQ983070 BQK983070:BQM983070 CAG983070:CAI983070 CKC983070:CKE983070 CTY983070:CUA983070 DDU983070:DDW983070 DNQ983070:DNS983070 DXM983070:DXO983070 EHI983070:EHK983070 ERE983070:ERG983070 FBA983070:FBC983070 FKW983070:FKY983070 FUS983070:FUU983070 GEO983070:GEQ983070 GOK983070:GOM983070 GYG983070:GYI983070 HIC983070:HIE983070 HRY983070:HSA983070 IBU983070:IBW983070 ILQ983070:ILS983070 IVM983070:IVO983070 JFI983070:JFK983070 JPE983070:JPG983070 JZA983070:JZC983070 KIW983070:KIY983070 KSS983070:KSU983070 LCO983070:LCQ983070 LMK983070:LMM983070 LWG983070:LWI983070 MGC983070:MGE983070 MPY983070:MQA983070 MZU983070:MZW983070 NJQ983070:NJS983070 NTM983070:NTO983070 ODI983070:ODK983070 ONE983070:ONG983070 OXA983070:OXC983070 PGW983070:PGY983070 PQS983070:PQU983070 QAO983070:QAQ983070 QKK983070:QKM983070 QUG983070:QUI983070 REC983070:REE983070 RNY983070:ROA983070 RXU983070:RXW983070 SHQ983070:SHS983070 SRM983070:SRO983070 TBI983070:TBK983070 TLE983070:TLG983070 TVA983070:TVC983070 UEW983070:UEY983070 UOS983070:UOU983070 UYO983070:UYQ983070 VIK983070:VIM983070 VSG983070:VSI983070 WCC983070:WCE983070 WLY983070:WMA983070 WVU983070:WVW983070 M917529:O917529 M65561:O65561 M131097:O131097 M196633:O196633 M262169:O262169 M327705:O327705 M393241:O393241 M458777:O458777 M524313:O524313 M589849:O589849 M655385:O655385 M720921:O720921 M786457:O786457 M851993:O851993">
      <formula1>"大学法人,短大法人,高専法人"</formula1>
    </dataValidation>
    <dataValidation type="list" allowBlank="1" showInputMessage="1" showErrorMessage="1" sqref="E6:G6">
      <formula1>"普通・職業科,普通科,職業科"</formula1>
    </dataValidation>
  </dataValidations>
  <printOptions horizontalCentered="1"/>
  <pageMargins left="0.39370078740157483" right="0.39370078740157483" top="0.39370078740157483" bottom="0.39370078740157483" header="0" footer="0.19685039370078741"/>
  <pageSetup paperSize="9" scale="59" fitToHeight="2" orientation="landscape" r:id="rId1"/>
  <headerFooter scaleWithDoc="0">
    <oddFooter>&amp;P / &amp;N ページ</oddFooter>
  </headerFooter>
  <rowBreaks count="1" manualBreakCount="1">
    <brk id="55" max="16383" man="1"/>
  </rowBreaks>
  <colBreaks count="1" manualBreakCount="1">
    <brk id="16"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'目標値入力シート（必要に応じて入力）'!$L$10:$L$54</xm:f>
          </x14:formula1>
          <xm:sqref>E7:G7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CCFF"/>
  </sheetPr>
  <dimension ref="A1:AA26"/>
  <sheetViews>
    <sheetView showGridLines="0" zoomScaleNormal="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4.6640625" style="1" customWidth="1"/>
    <col min="17" max="17" width="3.6640625" style="2" customWidth="1"/>
    <col min="18" max="18" width="13.77734375" style="1" customWidth="1"/>
    <col min="19" max="19" width="5.6640625" style="1" customWidth="1"/>
    <col min="20" max="20" width="2.44140625" style="2" customWidth="1"/>
    <col min="21" max="21" width="5.77734375" style="1" customWidth="1"/>
    <col min="22" max="22" width="3.44140625" style="1" bestFit="1" customWidth="1"/>
    <col min="23" max="23" width="5.109375" style="1" customWidth="1"/>
    <col min="24" max="24" width="4.77734375" style="1" customWidth="1"/>
    <col min="25" max="25" width="5.109375" style="1" customWidth="1"/>
    <col min="26" max="16384" width="10.6640625" style="1"/>
  </cols>
  <sheetData>
    <row r="1" spans="1:27"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1778" t="s">
        <v>491</v>
      </c>
      <c r="S1" s="1779"/>
      <c r="T1" s="1779"/>
      <c r="U1" s="1779"/>
      <c r="V1" s="1779"/>
      <c r="W1" s="1779"/>
      <c r="X1" s="1779"/>
      <c r="Y1" s="1779"/>
    </row>
    <row r="2" spans="1:27"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65"/>
      <c r="T2" s="74"/>
      <c r="U2" s="65"/>
      <c r="V2" s="65"/>
      <c r="W2" s="65"/>
      <c r="X2" s="65"/>
      <c r="Y2" s="65"/>
    </row>
    <row r="3" spans="1:27" ht="24" customHeight="1">
      <c r="A3" s="65"/>
      <c r="B3" s="65"/>
      <c r="C3" s="65"/>
      <c r="D3" s="65"/>
      <c r="E3" s="65"/>
      <c r="F3" s="65"/>
      <c r="G3" s="65"/>
      <c r="H3" s="65"/>
      <c r="I3" s="65"/>
      <c r="J3" s="65"/>
      <c r="K3" s="65"/>
      <c r="L3" s="65"/>
      <c r="M3" s="65"/>
      <c r="N3" s="65"/>
      <c r="O3" s="65"/>
      <c r="P3" s="65"/>
      <c r="Q3" s="74"/>
      <c r="R3" s="65"/>
      <c r="S3" s="65"/>
      <c r="T3" s="74"/>
      <c r="U3" s="65"/>
      <c r="V3" s="65"/>
      <c r="W3" s="65"/>
      <c r="X3" s="65"/>
      <c r="Y3" s="65"/>
    </row>
    <row r="4" spans="1:27" ht="24" customHeight="1">
      <c r="A4" s="64" t="s">
        <v>118</v>
      </c>
      <c r="B4" s="65"/>
      <c r="C4" s="65"/>
      <c r="D4" s="65"/>
      <c r="E4" s="65"/>
      <c r="F4" s="65"/>
      <c r="G4" s="65"/>
      <c r="H4" s="65"/>
      <c r="I4" s="65"/>
      <c r="J4" s="65"/>
      <c r="K4" s="65"/>
      <c r="L4" s="65"/>
      <c r="M4" s="65"/>
      <c r="N4" s="65"/>
      <c r="O4" s="65"/>
      <c r="P4" s="65"/>
      <c r="Q4" s="74"/>
      <c r="R4" s="65"/>
      <c r="S4" s="65"/>
      <c r="T4" s="74"/>
      <c r="U4" s="65"/>
      <c r="V4" s="65"/>
      <c r="W4" s="65"/>
      <c r="X4" s="65"/>
      <c r="Y4" s="65"/>
    </row>
    <row r="5" spans="1:27" ht="24" customHeight="1">
      <c r="A5" s="649" t="s">
        <v>631</v>
      </c>
      <c r="B5" s="65"/>
      <c r="C5" s="65"/>
      <c r="D5" s="65"/>
      <c r="E5" s="65"/>
      <c r="F5" s="65"/>
      <c r="G5" s="65"/>
      <c r="I5" s="65"/>
      <c r="J5" s="65"/>
      <c r="K5" s="65"/>
      <c r="L5" s="65"/>
      <c r="M5" s="65"/>
      <c r="N5" s="65"/>
      <c r="O5" s="65"/>
      <c r="P5" s="65"/>
      <c r="Q5" s="74"/>
      <c r="R5" s="65"/>
      <c r="S5" s="65"/>
      <c r="T5" s="74"/>
      <c r="U5" s="65"/>
      <c r="V5" s="65"/>
      <c r="W5" s="65"/>
      <c r="X5" s="65"/>
      <c r="Y5" s="65"/>
    </row>
    <row r="6" spans="1:27" ht="24" customHeight="1">
      <c r="A6" s="65"/>
      <c r="B6" s="65"/>
      <c r="C6" s="65"/>
      <c r="D6" s="65"/>
      <c r="E6" s="65"/>
      <c r="F6" s="65"/>
      <c r="G6" s="65"/>
      <c r="H6" s="65" t="s">
        <v>3</v>
      </c>
      <c r="I6" s="126"/>
      <c r="J6" s="126"/>
      <c r="K6" s="126"/>
      <c r="L6" s="126"/>
      <c r="M6" s="126"/>
      <c r="N6" s="126"/>
      <c r="O6" s="126"/>
      <c r="P6" s="126"/>
      <c r="Q6" s="126"/>
      <c r="R6" s="126"/>
      <c r="S6" s="126"/>
      <c r="T6" s="126"/>
      <c r="U6" s="126"/>
      <c r="V6" s="126"/>
      <c r="W6" s="126"/>
      <c r="X6" s="126"/>
      <c r="Y6" s="126"/>
    </row>
    <row r="7" spans="1:27" ht="24" customHeight="1">
      <c r="A7" s="65"/>
      <c r="B7" s="66" t="s">
        <v>29</v>
      </c>
      <c r="C7" s="65"/>
      <c r="D7" s="65"/>
      <c r="E7" s="65"/>
      <c r="F7" s="65"/>
      <c r="G7" s="65"/>
      <c r="H7" s="1968" t="s">
        <v>1070</v>
      </c>
      <c r="I7" s="1968"/>
      <c r="J7" s="1968"/>
      <c r="K7" s="1968"/>
      <c r="L7" s="1968"/>
      <c r="M7" s="1968"/>
      <c r="N7" s="1968"/>
      <c r="O7" s="1968"/>
      <c r="P7" s="1968"/>
      <c r="Q7" s="1968"/>
      <c r="R7" s="1968"/>
      <c r="S7" s="1968"/>
      <c r="T7" s="1968"/>
      <c r="U7" s="1968"/>
      <c r="V7" s="1968"/>
      <c r="W7" s="1968"/>
      <c r="X7" s="1968"/>
      <c r="Y7" s="1968"/>
    </row>
    <row r="8" spans="1:27" ht="24" customHeight="1">
      <c r="A8" s="65"/>
      <c r="B8" s="66"/>
      <c r="C8" s="66" t="s">
        <v>17</v>
      </c>
      <c r="D8" s="65"/>
      <c r="E8" s="65"/>
      <c r="F8" s="65"/>
      <c r="G8" s="65"/>
      <c r="H8" s="1968"/>
      <c r="I8" s="1968"/>
      <c r="J8" s="1968"/>
      <c r="K8" s="1968"/>
      <c r="L8" s="1968"/>
      <c r="M8" s="1968"/>
      <c r="N8" s="1968"/>
      <c r="O8" s="1968"/>
      <c r="P8" s="1968"/>
      <c r="Q8" s="1968"/>
      <c r="R8" s="1968"/>
      <c r="S8" s="1968"/>
      <c r="T8" s="1968"/>
      <c r="U8" s="1968"/>
      <c r="V8" s="1968"/>
      <c r="W8" s="1968"/>
      <c r="X8" s="1968"/>
      <c r="Y8" s="1968"/>
    </row>
    <row r="9" spans="1:27" ht="24" customHeight="1">
      <c r="A9" s="65"/>
      <c r="B9" s="65"/>
      <c r="C9" s="1751" t="s">
        <v>30</v>
      </c>
      <c r="D9" s="1751"/>
      <c r="E9" s="1751"/>
      <c r="F9" s="66"/>
      <c r="G9" s="66"/>
      <c r="H9" s="1968"/>
      <c r="I9" s="1968"/>
      <c r="J9" s="1968"/>
      <c r="K9" s="1968"/>
      <c r="L9" s="1968"/>
      <c r="M9" s="1968"/>
      <c r="N9" s="1968"/>
      <c r="O9" s="1968"/>
      <c r="P9" s="1968"/>
      <c r="Q9" s="1968"/>
      <c r="R9" s="1968"/>
      <c r="S9" s="1968"/>
      <c r="T9" s="1968"/>
      <c r="U9" s="1968"/>
      <c r="V9" s="1968"/>
      <c r="W9" s="1968"/>
      <c r="X9" s="1968"/>
      <c r="Y9" s="1968"/>
    </row>
    <row r="10" spans="1:27" ht="24" customHeight="1">
      <c r="A10" s="65"/>
      <c r="B10" s="66"/>
      <c r="C10" s="1752" t="s">
        <v>4</v>
      </c>
      <c r="D10" s="1752"/>
      <c r="E10" s="1752"/>
      <c r="F10" s="66"/>
      <c r="G10" s="66"/>
      <c r="H10" s="1968"/>
      <c r="I10" s="1968"/>
      <c r="J10" s="1968"/>
      <c r="K10" s="1968"/>
      <c r="L10" s="1968"/>
      <c r="M10" s="1968"/>
      <c r="N10" s="1968"/>
      <c r="O10" s="1968"/>
      <c r="P10" s="1968"/>
      <c r="Q10" s="1968"/>
      <c r="R10" s="1968"/>
      <c r="S10" s="1968"/>
      <c r="T10" s="1968"/>
      <c r="U10" s="1968"/>
      <c r="V10" s="1968"/>
      <c r="W10" s="1968"/>
      <c r="X10" s="1968"/>
      <c r="Y10" s="1968"/>
    </row>
    <row r="11" spans="1:27" ht="24" customHeight="1">
      <c r="B11" s="9"/>
      <c r="C11" s="1750"/>
      <c r="D11" s="1750"/>
      <c r="E11" s="1750"/>
      <c r="F11" s="9"/>
      <c r="G11" s="9"/>
    </row>
    <row r="12" spans="1:27" ht="24" customHeight="1">
      <c r="B12" s="1" t="s">
        <v>1169</v>
      </c>
      <c r="O12" s="38" t="s">
        <v>41</v>
      </c>
      <c r="Q12" s="4" t="s">
        <v>61</v>
      </c>
    </row>
    <row r="13" spans="1:27" ht="24" customHeight="1">
      <c r="B13" s="1732" t="s">
        <v>16</v>
      </c>
      <c r="C13" s="1733"/>
      <c r="D13" s="1733"/>
      <c r="E13" s="1734"/>
      <c r="F13" s="1978">
        <f>'法人入力シート（要入力）'!$D$11</f>
        <v>2020</v>
      </c>
      <c r="G13" s="1801">
        <f>'法人入力シート（要入力）'!$E$11</f>
        <v>2021</v>
      </c>
      <c r="H13" s="1783">
        <f>'法人入力シート（要入力）'!$F$11</f>
        <v>2022</v>
      </c>
      <c r="I13" s="1783">
        <f>'法人入力シート（要入力）'!$G$11</f>
        <v>2023</v>
      </c>
      <c r="J13" s="1798">
        <f>'法人入力シート（要入力）'!$H$11</f>
        <v>2024</v>
      </c>
      <c r="K13" s="1772" t="str">
        <f>"増減
"&amp;$J$13&amp;"-"&amp;$F$13</f>
        <v>増減
2024-2020</v>
      </c>
      <c r="L13" s="1871" t="str">
        <f>"対"&amp;$F$13&amp;"
年度
伸び率"</f>
        <v>対2020
年度
伸び率</v>
      </c>
      <c r="M13" s="1755" t="s">
        <v>14</v>
      </c>
      <c r="N13" s="1769" t="s">
        <v>13</v>
      </c>
      <c r="O13" s="1769" t="s">
        <v>15</v>
      </c>
      <c r="P13" s="3"/>
      <c r="Q13" s="1766" t="s">
        <v>49</v>
      </c>
      <c r="R13" s="1763" t="s">
        <v>10</v>
      </c>
      <c r="S13" s="1753" t="s">
        <v>70</v>
      </c>
      <c r="T13" s="1754"/>
      <c r="U13" s="1755"/>
      <c r="V13" s="1775" t="s">
        <v>49</v>
      </c>
      <c r="W13" s="1786" t="s">
        <v>50</v>
      </c>
      <c r="X13" s="1786"/>
      <c r="Y13" s="1787"/>
      <c r="AA13" s="54"/>
    </row>
    <row r="14" spans="1:27" ht="24" customHeight="1">
      <c r="B14" s="1735"/>
      <c r="C14" s="1736"/>
      <c r="D14" s="1736"/>
      <c r="E14" s="1737"/>
      <c r="F14" s="1784"/>
      <c r="G14" s="1802"/>
      <c r="H14" s="1784"/>
      <c r="I14" s="1784"/>
      <c r="J14" s="1799"/>
      <c r="K14" s="1773"/>
      <c r="L14" s="1872"/>
      <c r="M14" s="1758"/>
      <c r="N14" s="1770"/>
      <c r="O14" s="1770"/>
      <c r="P14" s="3"/>
      <c r="Q14" s="1767"/>
      <c r="R14" s="1764"/>
      <c r="S14" s="1756"/>
      <c r="T14" s="1757"/>
      <c r="U14" s="1758"/>
      <c r="V14" s="1776"/>
      <c r="W14" s="1788"/>
      <c r="X14" s="1788"/>
      <c r="Y14" s="1789"/>
      <c r="AA14" s="54"/>
    </row>
    <row r="15" spans="1:27" ht="24" customHeight="1">
      <c r="B15" s="1738"/>
      <c r="C15" s="1739"/>
      <c r="D15" s="1739"/>
      <c r="E15" s="1740"/>
      <c r="F15" s="1979"/>
      <c r="G15" s="1803"/>
      <c r="H15" s="1785"/>
      <c r="I15" s="1785"/>
      <c r="J15" s="1800"/>
      <c r="K15" s="1774"/>
      <c r="L15" s="1782"/>
      <c r="M15" s="1761"/>
      <c r="N15" s="1771"/>
      <c r="O15" s="1771"/>
      <c r="Q15" s="1768"/>
      <c r="R15" s="1765"/>
      <c r="S15" s="1759"/>
      <c r="T15" s="1760"/>
      <c r="U15" s="1761"/>
      <c r="V15" s="1777"/>
      <c r="W15" s="1790"/>
      <c r="X15" s="1790"/>
      <c r="Y15" s="1791"/>
      <c r="AA15" s="54"/>
    </row>
    <row r="16" spans="1:27" ht="24" customHeight="1">
      <c r="B16" s="1741" t="s">
        <v>53</v>
      </c>
      <c r="C16" s="1742"/>
      <c r="D16" s="1742"/>
      <c r="E16" s="1743"/>
      <c r="F16" s="1795" t="str">
        <f>IFERROR((ROUND(F23/F20,8)),"－")</f>
        <v>－</v>
      </c>
      <c r="G16" s="1795" t="str">
        <f t="shared" ref="G16:J16" si="0">IFERROR((ROUND(G23/G20,8)),"－")</f>
        <v>－</v>
      </c>
      <c r="H16" s="1795" t="str">
        <f t="shared" si="0"/>
        <v>－</v>
      </c>
      <c r="I16" s="1795" t="str">
        <f t="shared" si="0"/>
        <v>－</v>
      </c>
      <c r="J16" s="1795" t="str">
        <f t="shared" si="0"/>
        <v>－</v>
      </c>
      <c r="K16" s="1899" t="str">
        <f>IFERROR(ROUND(J16-F16,8)*100,"－")</f>
        <v>－</v>
      </c>
      <c r="L16" s="1809"/>
      <c r="M16" s="1831" t="str">
        <f>IF(J16="－","－",IF(AND(I16&lt;絶対評価シート!D74,J16&lt;絶対評価シート!F74),絶対評価シート!G74,IF(AND(I16&gt;=絶対評価シート!C75,J16&lt;絶対評価シート!F75),絶対評価シート!G75,IF(AND(J16&gt;=絶対評価シート!E76,J16&lt;絶対評価シート!F76),絶対評価シート!G76,IF(AND(J16&gt;=絶対評価シート!E77,OR(I16&lt;絶対評価シート!D77,I16="－")),絶対評価シート!G77,IF(AND(I16&gt;=絶対評価シート!C78,J16&gt;=絶対評価シート!E78),絶対評価シート!G78))))))</f>
        <v>－</v>
      </c>
      <c r="N16" s="1834" t="str" cm="1">
        <f t="array" ref="N16">IFERROR(_xlfn.IFS($K$16="－","－",$K$16/100&gt;=趨勢評価!C43,2,$K$16/100&gt;=趨勢評価!C42,4,$K$16/100&gt;趨勢評価!C41,6,$K$16/100&gt;趨勢評価!C40,8,$K$16/100&lt;=趨勢評価!C40,10),"－")</f>
        <v>－</v>
      </c>
      <c r="O16" s="1841" t="str">
        <f ca="1">IFERROR(OFFSET(INDEX(Y16:Y25,MATCH(J16,Y16:Y25,1),1),0,-3),"－")</f>
        <v>－</v>
      </c>
      <c r="Q16" s="1720">
        <v>10</v>
      </c>
      <c r="R16" s="1863" t="s">
        <v>879</v>
      </c>
      <c r="S16" s="1717" t="s">
        <v>121</v>
      </c>
      <c r="T16" s="1821"/>
      <c r="U16" s="1822"/>
      <c r="V16" s="72">
        <v>10</v>
      </c>
      <c r="W16" s="613">
        <f>高校部門!AB16</f>
        <v>0.51307914999999993</v>
      </c>
      <c r="X16" s="614" t="s">
        <v>547</v>
      </c>
      <c r="Y16" s="907">
        <v>0</v>
      </c>
      <c r="AA16" s="31"/>
    </row>
    <row r="17" spans="2:27" ht="24" customHeight="1">
      <c r="B17" s="1744"/>
      <c r="C17" s="1745"/>
      <c r="D17" s="1745"/>
      <c r="E17" s="1746"/>
      <c r="F17" s="1796"/>
      <c r="G17" s="1796"/>
      <c r="H17" s="1796"/>
      <c r="I17" s="1796"/>
      <c r="J17" s="1796"/>
      <c r="K17" s="2064"/>
      <c r="L17" s="1810"/>
      <c r="M17" s="1832"/>
      <c r="N17" s="1835"/>
      <c r="O17" s="1901"/>
      <c r="Q17" s="1720"/>
      <c r="R17" s="1863"/>
      <c r="S17" s="1718"/>
      <c r="T17" s="1823"/>
      <c r="U17" s="1824"/>
      <c r="V17" s="73">
        <v>9</v>
      </c>
      <c r="W17" s="616">
        <f>高校部門!Y16</f>
        <v>0.55791363999999999</v>
      </c>
      <c r="X17" s="617" t="s">
        <v>547</v>
      </c>
      <c r="Y17" s="618">
        <f>高校部門!AA16</f>
        <v>0.51307915999999998</v>
      </c>
      <c r="AA17" s="31"/>
    </row>
    <row r="18" spans="2:27" ht="24" customHeight="1">
      <c r="B18" s="1744"/>
      <c r="C18" s="1745"/>
      <c r="D18" s="1745"/>
      <c r="E18" s="1746"/>
      <c r="F18" s="1796"/>
      <c r="G18" s="1796"/>
      <c r="H18" s="1796"/>
      <c r="I18" s="1796"/>
      <c r="J18" s="1796"/>
      <c r="K18" s="2064"/>
      <c r="L18" s="1810"/>
      <c r="M18" s="1832"/>
      <c r="N18" s="1835"/>
      <c r="O18" s="1901"/>
      <c r="Q18" s="1719">
        <v>8</v>
      </c>
      <c r="R18" s="1863" t="s">
        <v>880</v>
      </c>
      <c r="S18" s="1717" t="s">
        <v>119</v>
      </c>
      <c r="T18" s="1821"/>
      <c r="U18" s="1822"/>
      <c r="V18" s="72">
        <v>8</v>
      </c>
      <c r="W18" s="613">
        <f>高校部門!V16</f>
        <v>0.59124411999999993</v>
      </c>
      <c r="X18" s="614" t="s">
        <v>547</v>
      </c>
      <c r="Y18" s="619">
        <f>高校部門!X16</f>
        <v>0.55791365000000004</v>
      </c>
      <c r="AA18" s="31"/>
    </row>
    <row r="19" spans="2:27" ht="24" customHeight="1">
      <c r="B19" s="1744"/>
      <c r="C19" s="1745"/>
      <c r="D19" s="1745"/>
      <c r="E19" s="1746"/>
      <c r="F19" s="1797"/>
      <c r="G19" s="1797"/>
      <c r="H19" s="1797"/>
      <c r="I19" s="1797"/>
      <c r="J19" s="1797"/>
      <c r="K19" s="1900"/>
      <c r="L19" s="1811"/>
      <c r="M19" s="1832"/>
      <c r="N19" s="1835"/>
      <c r="O19" s="1901"/>
      <c r="Q19" s="1719"/>
      <c r="R19" s="1863"/>
      <c r="S19" s="1718"/>
      <c r="T19" s="1823"/>
      <c r="U19" s="1824"/>
      <c r="V19" s="73">
        <v>7</v>
      </c>
      <c r="W19" s="616">
        <f>高校部門!S16</f>
        <v>0.62299987999999995</v>
      </c>
      <c r="X19" s="617" t="s">
        <v>547</v>
      </c>
      <c r="Y19" s="618">
        <f>高校部門!U16</f>
        <v>0.59124412999999998</v>
      </c>
      <c r="AA19" s="31"/>
    </row>
    <row r="20" spans="2:27" ht="24" customHeight="1">
      <c r="B20" s="85"/>
      <c r="C20" s="1722" t="s">
        <v>6</v>
      </c>
      <c r="D20" s="1722"/>
      <c r="E20" s="1722"/>
      <c r="F20" s="1846">
        <f>IFERROR('学校入力シート（要入力）'!D18,"－")</f>
        <v>0</v>
      </c>
      <c r="G20" s="1846">
        <f>IFERROR('学校入力シート（要入力）'!E18,"－")</f>
        <v>0</v>
      </c>
      <c r="H20" s="1846">
        <f>IFERROR('学校入力シート（要入力）'!F18,"－")</f>
        <v>0</v>
      </c>
      <c r="I20" s="1846">
        <f>IFERROR('学校入力シート（要入力）'!G18,"－")</f>
        <v>0</v>
      </c>
      <c r="J20" s="2060">
        <f>IFERROR('学校入力シート（要入力）'!H18,"－")</f>
        <v>0</v>
      </c>
      <c r="K20" s="1837">
        <f>IFERROR(J20-F20,"－")</f>
        <v>0</v>
      </c>
      <c r="L20" s="1804" t="str">
        <f>IF(OR(F20="－",F20=0,J20="－",J20=0),"－",(IF(AND(F20&lt;0,J20&lt;0),(J20-F20)/F20*-1,IF(AND(F20&lt;0,J20&gt;0),(J20-F20)/F20*-1,(J20-F20)/F20))))</f>
        <v>－</v>
      </c>
      <c r="M20" s="1832"/>
      <c r="N20" s="1835"/>
      <c r="O20" s="1901"/>
      <c r="Q20" s="1719">
        <v>6</v>
      </c>
      <c r="R20" s="1863" t="s">
        <v>881</v>
      </c>
      <c r="S20" s="1717" t="s">
        <v>72</v>
      </c>
      <c r="T20" s="1821"/>
      <c r="U20" s="1822"/>
      <c r="V20" s="72">
        <v>6</v>
      </c>
      <c r="W20" s="613">
        <f>高校部門!P16</f>
        <v>0.64779207999999999</v>
      </c>
      <c r="X20" s="614" t="s">
        <v>547</v>
      </c>
      <c r="Y20" s="615">
        <f>高校部門!R16</f>
        <v>0.62299989</v>
      </c>
      <c r="AA20" s="31"/>
    </row>
    <row r="21" spans="2:27" ht="24" customHeight="1">
      <c r="B21" s="85"/>
      <c r="C21" s="1858"/>
      <c r="D21" s="1858"/>
      <c r="E21" s="1858"/>
      <c r="F21" s="2063"/>
      <c r="G21" s="2063"/>
      <c r="H21" s="2063"/>
      <c r="I21" s="1847"/>
      <c r="J21" s="2061"/>
      <c r="K21" s="1878"/>
      <c r="L21" s="1850"/>
      <c r="M21" s="1832"/>
      <c r="N21" s="1835"/>
      <c r="O21" s="1901"/>
      <c r="Q21" s="1719"/>
      <c r="R21" s="1863"/>
      <c r="S21" s="1718"/>
      <c r="T21" s="1823"/>
      <c r="U21" s="1824"/>
      <c r="V21" s="73">
        <v>5</v>
      </c>
      <c r="W21" s="616">
        <f>高校部門!M16</f>
        <v>0.67018350999999998</v>
      </c>
      <c r="X21" s="617" t="s">
        <v>547</v>
      </c>
      <c r="Y21" s="618">
        <f>高校部門!O16</f>
        <v>0.64779209000000004</v>
      </c>
      <c r="AA21" s="31"/>
    </row>
    <row r="22" spans="2:27" ht="24" customHeight="1">
      <c r="B22" s="85"/>
      <c r="C22" s="1725"/>
      <c r="D22" s="1725"/>
      <c r="E22" s="1725"/>
      <c r="F22" s="1887"/>
      <c r="G22" s="1887"/>
      <c r="H22" s="1887"/>
      <c r="I22" s="1887"/>
      <c r="J22" s="2065"/>
      <c r="K22" s="1977"/>
      <c r="L22" s="1840"/>
      <c r="M22" s="1832"/>
      <c r="N22" s="1835"/>
      <c r="O22" s="1901"/>
      <c r="Q22" s="1719">
        <v>4</v>
      </c>
      <c r="R22" s="1863" t="s">
        <v>882</v>
      </c>
      <c r="S22" s="1717" t="s">
        <v>71</v>
      </c>
      <c r="T22" s="1821"/>
      <c r="U22" s="1822"/>
      <c r="V22" s="72">
        <v>4</v>
      </c>
      <c r="W22" s="613">
        <f>高校部門!J16</f>
        <v>0.70637918</v>
      </c>
      <c r="X22" s="614" t="s">
        <v>547</v>
      </c>
      <c r="Y22" s="615">
        <f>高校部門!L16</f>
        <v>0.67018352000000003</v>
      </c>
      <c r="AA22" s="31"/>
    </row>
    <row r="23" spans="2:27" ht="24" customHeight="1">
      <c r="B23" s="85"/>
      <c r="C23" s="1721" t="s">
        <v>52</v>
      </c>
      <c r="D23" s="1722"/>
      <c r="E23" s="1723"/>
      <c r="F23" s="1846">
        <f>IFERROR('学校入力シート（要入力）'!D15,"－")</f>
        <v>0</v>
      </c>
      <c r="G23" s="1846">
        <f>IFERROR('学校入力シート（要入力）'!E15,"－")</f>
        <v>0</v>
      </c>
      <c r="H23" s="1846">
        <f>IFERROR('学校入力シート（要入力）'!F15,"－")</f>
        <v>0</v>
      </c>
      <c r="I23" s="1846">
        <f>IFERROR('学校入力シート（要入力）'!G15,"－")</f>
        <v>0</v>
      </c>
      <c r="J23" s="2060">
        <f>IFERROR('学校入力シート（要入力）'!H15,"－")</f>
        <v>0</v>
      </c>
      <c r="K23" s="1837">
        <f>IFERROR(J23-F23,"－")</f>
        <v>0</v>
      </c>
      <c r="L23" s="1804" t="str">
        <f>IF(OR(F23="－",F23=0,J23="－",J23=0),"－",(IF(AND(F23&lt;0,J23&lt;0),(J23-F23)/F23*-1,IF(AND(F23&lt;0,J23&gt;0),(J23-F23)/F23*-1,(J23-F23)/F23))))</f>
        <v>－</v>
      </c>
      <c r="M23" s="1832"/>
      <c r="N23" s="1835"/>
      <c r="O23" s="1901"/>
      <c r="Q23" s="1719"/>
      <c r="R23" s="1863"/>
      <c r="S23" s="1718"/>
      <c r="T23" s="1823"/>
      <c r="U23" s="1824"/>
      <c r="V23" s="73">
        <v>3</v>
      </c>
      <c r="W23" s="616">
        <f>高校部門!G16</f>
        <v>0.74817809000000002</v>
      </c>
      <c r="X23" s="617" t="s">
        <v>547</v>
      </c>
      <c r="Y23" s="618">
        <f>高校部門!I16</f>
        <v>0.70637919000000016</v>
      </c>
      <c r="AA23" s="31"/>
    </row>
    <row r="24" spans="2:27" ht="24" customHeight="1">
      <c r="B24" s="85"/>
      <c r="C24" s="1857"/>
      <c r="D24" s="1858"/>
      <c r="E24" s="1859"/>
      <c r="F24" s="1847"/>
      <c r="G24" s="1847"/>
      <c r="H24" s="1847"/>
      <c r="I24" s="1847"/>
      <c r="J24" s="2061"/>
      <c r="K24" s="1878"/>
      <c r="L24" s="1850"/>
      <c r="M24" s="1832"/>
      <c r="N24" s="1835"/>
      <c r="O24" s="1901"/>
      <c r="Q24" s="1719">
        <v>2</v>
      </c>
      <c r="R24" s="1863" t="s">
        <v>886</v>
      </c>
      <c r="S24" s="1844" t="s">
        <v>69</v>
      </c>
      <c r="T24" s="1826"/>
      <c r="U24" s="1827"/>
      <c r="V24" s="72">
        <v>2</v>
      </c>
      <c r="W24" s="620">
        <f>高校部門!D16</f>
        <v>0.80134903999999996</v>
      </c>
      <c r="X24" s="614" t="s">
        <v>547</v>
      </c>
      <c r="Y24" s="621">
        <f>高校部門!F16</f>
        <v>0.74817809999999996</v>
      </c>
      <c r="AA24" s="31"/>
    </row>
    <row r="25" spans="2:27" ht="24" customHeight="1">
      <c r="B25" s="30"/>
      <c r="C25" s="1727"/>
      <c r="D25" s="1728"/>
      <c r="E25" s="1729"/>
      <c r="F25" s="1848"/>
      <c r="G25" s="1848"/>
      <c r="H25" s="1848"/>
      <c r="I25" s="1848"/>
      <c r="J25" s="2062"/>
      <c r="K25" s="1995"/>
      <c r="L25" s="1805"/>
      <c r="M25" s="1833"/>
      <c r="N25" s="1836"/>
      <c r="O25" s="1843"/>
      <c r="Q25" s="1719"/>
      <c r="R25" s="1863"/>
      <c r="S25" s="1828"/>
      <c r="T25" s="1829"/>
      <c r="U25" s="1830"/>
      <c r="V25" s="73">
        <v>1</v>
      </c>
      <c r="W25" s="622"/>
      <c r="X25" s="617" t="s">
        <v>547</v>
      </c>
      <c r="Y25" s="618">
        <f>高校部門!C16</f>
        <v>0.80134905000000001</v>
      </c>
      <c r="AA25" s="31"/>
    </row>
    <row r="26" spans="2:27" ht="24" customHeight="1">
      <c r="B26" s="51"/>
    </row>
  </sheetData>
  <mergeCells count="67">
    <mergeCell ref="A1:C1"/>
    <mergeCell ref="D1:H1"/>
    <mergeCell ref="A2:C2"/>
    <mergeCell ref="D2:H2"/>
    <mergeCell ref="C9:E9"/>
    <mergeCell ref="C10:E10"/>
    <mergeCell ref="C11:E11"/>
    <mergeCell ref="R1:Y1"/>
    <mergeCell ref="H7:Y10"/>
    <mergeCell ref="H16:H19"/>
    <mergeCell ref="B13:E15"/>
    <mergeCell ref="H13:H15"/>
    <mergeCell ref="I16:I19"/>
    <mergeCell ref="I13:I15"/>
    <mergeCell ref="B16:E19"/>
    <mergeCell ref="F16:F19"/>
    <mergeCell ref="G16:G19"/>
    <mergeCell ref="G13:G15"/>
    <mergeCell ref="M16:M25"/>
    <mergeCell ref="O16:O25"/>
    <mergeCell ref="N13:N15"/>
    <mergeCell ref="K16:K19"/>
    <mergeCell ref="L16:L19"/>
    <mergeCell ref="J20:J22"/>
    <mergeCell ref="M13:M15"/>
    <mergeCell ref="J16:J19"/>
    <mergeCell ref="K13:K15"/>
    <mergeCell ref="L13:L15"/>
    <mergeCell ref="J13:J15"/>
    <mergeCell ref="W13:Y15"/>
    <mergeCell ref="O13:O15"/>
    <mergeCell ref="Q13:Q15"/>
    <mergeCell ref="R13:R15"/>
    <mergeCell ref="S13:U15"/>
    <mergeCell ref="V13:V15"/>
    <mergeCell ref="S16:U17"/>
    <mergeCell ref="C23:E25"/>
    <mergeCell ref="F23:F25"/>
    <mergeCell ref="G23:G25"/>
    <mergeCell ref="H23:H25"/>
    <mergeCell ref="I23:I25"/>
    <mergeCell ref="C20:E22"/>
    <mergeCell ref="F20:F22"/>
    <mergeCell ref="G20:G22"/>
    <mergeCell ref="H20:H22"/>
    <mergeCell ref="I20:I22"/>
    <mergeCell ref="Q18:Q19"/>
    <mergeCell ref="R18:R19"/>
    <mergeCell ref="S18:U19"/>
    <mergeCell ref="K20:K22"/>
    <mergeCell ref="L20:L22"/>
    <mergeCell ref="F13:F15"/>
    <mergeCell ref="Q24:Q25"/>
    <mergeCell ref="R24:R25"/>
    <mergeCell ref="S24:U25"/>
    <mergeCell ref="J23:J25"/>
    <mergeCell ref="K23:K25"/>
    <mergeCell ref="L23:L25"/>
    <mergeCell ref="N16:N25"/>
    <mergeCell ref="R20:R21"/>
    <mergeCell ref="S20:U21"/>
    <mergeCell ref="Q22:Q23"/>
    <mergeCell ref="R22:R23"/>
    <mergeCell ref="S22:U23"/>
    <mergeCell ref="Q20:Q21"/>
    <mergeCell ref="Q16:Q17"/>
    <mergeCell ref="R16:R17"/>
  </mergeCells>
  <phoneticPr fontId="1"/>
  <conditionalFormatting sqref="S24:U25">
    <cfRule type="expression" dxfId="317" priority="13">
      <formula>$N$16=2</formula>
    </cfRule>
  </conditionalFormatting>
  <conditionalFormatting sqref="R16:R17">
    <cfRule type="expression" dxfId="316" priority="22">
      <formula>$M$16=10</formula>
    </cfRule>
  </conditionalFormatting>
  <conditionalFormatting sqref="R18:R19">
    <cfRule type="expression" dxfId="315" priority="21">
      <formula>$M$16=8</formula>
    </cfRule>
  </conditionalFormatting>
  <conditionalFormatting sqref="R20:R21">
    <cfRule type="expression" dxfId="314" priority="20">
      <formula>$M$16=6</formula>
    </cfRule>
  </conditionalFormatting>
  <conditionalFormatting sqref="R22:R23">
    <cfRule type="expression" dxfId="313" priority="19">
      <formula>$M$16=4</formula>
    </cfRule>
  </conditionalFormatting>
  <conditionalFormatting sqref="R24:R25">
    <cfRule type="expression" dxfId="312" priority="18">
      <formula>$M$16=2</formula>
    </cfRule>
  </conditionalFormatting>
  <conditionalFormatting sqref="S16:U17">
    <cfRule type="expression" dxfId="311" priority="17">
      <formula>$N$16=10</formula>
    </cfRule>
  </conditionalFormatting>
  <conditionalFormatting sqref="S18:U19">
    <cfRule type="expression" dxfId="310" priority="16">
      <formula>$N$16=8</formula>
    </cfRule>
  </conditionalFormatting>
  <conditionalFormatting sqref="S20:U21">
    <cfRule type="expression" dxfId="309" priority="15">
      <formula>$N$16=6</formula>
    </cfRule>
  </conditionalFormatting>
  <conditionalFormatting sqref="S22:U23">
    <cfRule type="expression" dxfId="308" priority="14">
      <formula>$N$16=4</formula>
    </cfRule>
  </conditionalFormatting>
  <conditionalFormatting sqref="W16:X16">
    <cfRule type="expression" dxfId="307" priority="12">
      <formula>$O$16=10</formula>
    </cfRule>
  </conditionalFormatting>
  <conditionalFormatting sqref="W17:Y17">
    <cfRule type="expression" dxfId="306" priority="11">
      <formula>$O$16=9</formula>
    </cfRule>
  </conditionalFormatting>
  <conditionalFormatting sqref="W18:Y18">
    <cfRule type="expression" dxfId="305" priority="10">
      <formula>$O$16=8</formula>
    </cfRule>
  </conditionalFormatting>
  <conditionalFormatting sqref="W19:Y19">
    <cfRule type="expression" dxfId="304" priority="9">
      <formula>$O$16=7</formula>
    </cfRule>
  </conditionalFormatting>
  <conditionalFormatting sqref="W20:Y20">
    <cfRule type="expression" dxfId="303" priority="8">
      <formula>$O$16=6</formula>
    </cfRule>
  </conditionalFormatting>
  <conditionalFormatting sqref="W21:Y21">
    <cfRule type="expression" dxfId="302" priority="7">
      <formula>$O$16=5</formula>
    </cfRule>
  </conditionalFormatting>
  <conditionalFormatting sqref="W22:Y22">
    <cfRule type="expression" dxfId="301" priority="6">
      <formula>$O$16=4</formula>
    </cfRule>
  </conditionalFormatting>
  <conditionalFormatting sqref="W23:Y23">
    <cfRule type="expression" dxfId="300" priority="5">
      <formula>$O$16=3</formula>
    </cfRule>
  </conditionalFormatting>
  <conditionalFormatting sqref="W24:Y24">
    <cfRule type="expression" dxfId="299" priority="4">
      <formula>$O$16=2</formula>
    </cfRule>
  </conditionalFormatting>
  <conditionalFormatting sqref="W25:Y25">
    <cfRule type="expression" dxfId="298" priority="3">
      <formula>$O$16=1</formula>
    </cfRule>
  </conditionalFormatting>
  <conditionalFormatting sqref="Y16">
    <cfRule type="expression" dxfId="297" priority="1">
      <formula>$O$16=10</formula>
    </cfRule>
  </conditionalFormatting>
  <conditionalFormatting sqref="Y16">
    <cfRule type="expression" dxfId="296" priority="2">
      <formula>$O$16=10</formula>
    </cfRule>
  </conditionalFormatting>
  <hyperlinks>
    <hyperlink ref="R1:Y1" location="'総括表 (部門)'!A1" display="総括表（部門）へ戻る"/>
  </hyperlinks>
  <pageMargins left="0.39370078740157483" right="0.39370078740157483" top="0.39370078740157483" bottom="0.39370078740157483" header="0" footer="0.19685039370078741"/>
  <pageSetup paperSize="9" scale="74" orientation="landscape" r:id="rId1"/>
  <headerFooter scaleWithDoc="0">
    <oddFooter>&amp;P / &amp;N ページ</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CCFF"/>
  </sheetPr>
  <dimension ref="A1:Y27"/>
  <sheetViews>
    <sheetView showGridLines="0" zoomScaleNormal="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1.77734375" style="1" customWidth="1"/>
    <col min="17" max="17" width="3.6640625" style="2" customWidth="1"/>
    <col min="18" max="18" width="13.77734375" style="1" customWidth="1"/>
    <col min="19" max="19" width="5.6640625" style="1" customWidth="1"/>
    <col min="20" max="20" width="2.44140625" style="2" customWidth="1"/>
    <col min="21" max="21" width="5.6640625" style="1" customWidth="1"/>
    <col min="22" max="22" width="3.44140625" style="1" bestFit="1" customWidth="1"/>
    <col min="23" max="23" width="5.109375" style="568" customWidth="1"/>
    <col min="24" max="24" width="3.77734375" style="1" customWidth="1"/>
    <col min="25" max="25" width="5.109375" style="566" customWidth="1"/>
    <col min="26" max="16384" width="10.6640625" style="1"/>
  </cols>
  <sheetData>
    <row r="1" spans="1:25"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1778" t="s">
        <v>491</v>
      </c>
      <c r="S1" s="1779"/>
      <c r="T1" s="1779"/>
      <c r="U1" s="1779"/>
      <c r="V1" s="1779"/>
      <c r="W1" s="1779"/>
      <c r="X1" s="1779"/>
      <c r="Y1" s="1779"/>
    </row>
    <row r="2" spans="1:25"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65"/>
      <c r="T2" s="74"/>
      <c r="U2" s="65"/>
      <c r="V2" s="65"/>
      <c r="X2" s="65"/>
    </row>
    <row r="3" spans="1:25" ht="24" customHeight="1">
      <c r="A3" s="65"/>
      <c r="B3" s="65"/>
      <c r="C3" s="65"/>
      <c r="D3" s="65"/>
      <c r="E3" s="65"/>
      <c r="F3" s="65"/>
      <c r="G3" s="65"/>
      <c r="H3" s="65"/>
      <c r="I3" s="65"/>
      <c r="J3" s="65"/>
      <c r="K3" s="65"/>
      <c r="L3" s="65"/>
      <c r="M3" s="65"/>
      <c r="N3" s="65"/>
      <c r="O3" s="65"/>
      <c r="P3" s="65"/>
      <c r="Q3" s="74"/>
      <c r="R3" s="65"/>
      <c r="S3" s="65"/>
      <c r="T3" s="74"/>
      <c r="U3" s="65"/>
      <c r="V3" s="65"/>
      <c r="X3" s="65"/>
    </row>
    <row r="4" spans="1:25" ht="24" customHeight="1">
      <c r="A4" s="64" t="s">
        <v>118</v>
      </c>
      <c r="B4" s="65"/>
      <c r="C4" s="65"/>
      <c r="D4" s="65"/>
      <c r="E4" s="65"/>
      <c r="F4" s="65"/>
      <c r="G4" s="65"/>
      <c r="H4" s="65"/>
      <c r="I4" s="65"/>
      <c r="J4" s="65"/>
      <c r="K4" s="65"/>
      <c r="L4" s="65"/>
      <c r="M4" s="65"/>
      <c r="N4" s="65"/>
      <c r="O4" s="65"/>
      <c r="P4" s="65"/>
      <c r="Q4" s="74"/>
      <c r="R4" s="65"/>
      <c r="S4" s="65"/>
      <c r="T4" s="74"/>
      <c r="U4" s="65"/>
      <c r="V4" s="65"/>
      <c r="X4" s="65"/>
    </row>
    <row r="5" spans="1:25" ht="24" customHeight="1">
      <c r="A5" s="64" t="s">
        <v>897</v>
      </c>
      <c r="B5" s="65"/>
      <c r="C5" s="65"/>
      <c r="D5" s="65"/>
      <c r="E5" s="65"/>
      <c r="F5" s="65"/>
      <c r="G5" s="65"/>
      <c r="I5" s="65"/>
      <c r="J5" s="65"/>
      <c r="K5" s="65"/>
      <c r="L5" s="65"/>
      <c r="M5" s="65"/>
      <c r="N5" s="65"/>
      <c r="O5" s="65"/>
      <c r="P5" s="65"/>
      <c r="Q5" s="74"/>
      <c r="R5" s="65"/>
      <c r="S5" s="65"/>
      <c r="T5" s="74"/>
      <c r="U5" s="65"/>
      <c r="V5" s="65"/>
      <c r="X5" s="65"/>
    </row>
    <row r="6" spans="1:25" ht="24" customHeight="1">
      <c r="A6" s="65"/>
      <c r="B6" s="65"/>
      <c r="C6" s="65"/>
      <c r="D6" s="65"/>
      <c r="E6" s="65"/>
      <c r="F6" s="65"/>
      <c r="G6" s="65"/>
      <c r="I6" s="127"/>
      <c r="J6" s="127"/>
      <c r="K6" s="127"/>
      <c r="L6" s="127"/>
      <c r="M6" s="127"/>
      <c r="N6" s="127"/>
      <c r="O6" s="127"/>
      <c r="P6" s="127"/>
      <c r="Q6" s="127"/>
      <c r="R6" s="127"/>
      <c r="S6" s="127"/>
      <c r="T6" s="127"/>
      <c r="U6" s="127"/>
      <c r="V6" s="127"/>
      <c r="W6" s="569"/>
      <c r="X6" s="127"/>
      <c r="Y6" s="567"/>
    </row>
    <row r="7" spans="1:25" ht="24" customHeight="1">
      <c r="A7" s="65"/>
      <c r="B7" s="66" t="s">
        <v>638</v>
      </c>
      <c r="C7" s="65"/>
      <c r="D7" s="65"/>
      <c r="E7" s="65"/>
      <c r="F7" s="65"/>
      <c r="G7" s="65"/>
      <c r="H7" s="65" t="s">
        <v>3</v>
      </c>
      <c r="I7" s="127"/>
      <c r="J7" s="127"/>
      <c r="K7" s="127"/>
      <c r="L7" s="127"/>
      <c r="M7" s="127"/>
      <c r="N7" s="127"/>
      <c r="O7" s="127"/>
      <c r="P7" s="127"/>
      <c r="Q7" s="127"/>
      <c r="R7" s="127"/>
      <c r="S7" s="127"/>
      <c r="T7" s="127"/>
      <c r="U7" s="127"/>
      <c r="V7" s="127"/>
      <c r="W7" s="569"/>
      <c r="X7" s="127"/>
      <c r="Y7" s="567"/>
    </row>
    <row r="8" spans="1:25" ht="24" customHeight="1">
      <c r="A8" s="65"/>
      <c r="B8" s="66"/>
      <c r="C8" s="66" t="s">
        <v>17</v>
      </c>
      <c r="D8" s="65"/>
      <c r="E8" s="65"/>
      <c r="F8" s="65"/>
      <c r="G8" s="65"/>
      <c r="H8" s="1762" t="s">
        <v>996</v>
      </c>
      <c r="I8" s="1762"/>
      <c r="J8" s="1762"/>
      <c r="K8" s="1762"/>
      <c r="L8" s="1762"/>
      <c r="M8" s="1762"/>
      <c r="N8" s="1762"/>
      <c r="O8" s="1762"/>
      <c r="P8" s="1762"/>
      <c r="Q8" s="1762"/>
      <c r="R8" s="1762"/>
      <c r="S8" s="1762"/>
      <c r="T8" s="1762"/>
      <c r="U8" s="1762"/>
      <c r="V8" s="1762"/>
      <c r="W8" s="1762"/>
      <c r="X8" s="1762"/>
      <c r="Y8" s="1762"/>
    </row>
    <row r="9" spans="1:25" ht="24" customHeight="1">
      <c r="A9" s="65"/>
      <c r="B9" s="65"/>
      <c r="C9" s="1751" t="s">
        <v>122</v>
      </c>
      <c r="D9" s="1751"/>
      <c r="E9" s="1751"/>
      <c r="F9" s="66"/>
      <c r="G9" s="66"/>
      <c r="H9" s="1762"/>
      <c r="I9" s="1762"/>
      <c r="J9" s="1762"/>
      <c r="K9" s="1762"/>
      <c r="L9" s="1762"/>
      <c r="M9" s="1762"/>
      <c r="N9" s="1762"/>
      <c r="O9" s="1762"/>
      <c r="P9" s="1762"/>
      <c r="Q9" s="1762"/>
      <c r="R9" s="1762"/>
      <c r="S9" s="1762"/>
      <c r="T9" s="1762"/>
      <c r="U9" s="1762"/>
      <c r="V9" s="1762"/>
      <c r="W9" s="1762"/>
      <c r="X9" s="1762"/>
      <c r="Y9" s="1762"/>
    </row>
    <row r="10" spans="1:25" ht="24" customHeight="1">
      <c r="A10" s="65"/>
      <c r="B10" s="66"/>
      <c r="C10" s="1752" t="s">
        <v>123</v>
      </c>
      <c r="D10" s="1752"/>
      <c r="E10" s="1752"/>
      <c r="F10" s="66"/>
      <c r="G10" s="66"/>
      <c r="H10" s="1762"/>
      <c r="I10" s="1762"/>
      <c r="J10" s="1762"/>
      <c r="K10" s="1762"/>
      <c r="L10" s="1762"/>
      <c r="M10" s="1762"/>
      <c r="N10" s="1762"/>
      <c r="O10" s="1762"/>
      <c r="P10" s="1762"/>
      <c r="Q10" s="1762"/>
      <c r="R10" s="1762"/>
      <c r="S10" s="1762"/>
      <c r="T10" s="1762"/>
      <c r="U10" s="1762"/>
      <c r="V10" s="1762"/>
      <c r="W10" s="1762"/>
      <c r="X10" s="1762"/>
      <c r="Y10" s="1762"/>
    </row>
    <row r="11" spans="1:25" ht="24" customHeight="1">
      <c r="A11" s="65"/>
      <c r="B11" s="66"/>
      <c r="C11" s="1856"/>
      <c r="D11" s="1856"/>
      <c r="E11" s="1856"/>
      <c r="F11" s="66"/>
      <c r="G11" s="66"/>
      <c r="H11" s="1762"/>
      <c r="I11" s="1762"/>
      <c r="J11" s="1762"/>
      <c r="K11" s="1762"/>
      <c r="L11" s="1762"/>
      <c r="M11" s="1762"/>
      <c r="N11" s="1762"/>
      <c r="O11" s="1762"/>
      <c r="P11" s="1762"/>
      <c r="Q11" s="1762"/>
      <c r="R11" s="1762"/>
      <c r="S11" s="1762"/>
      <c r="T11" s="1762"/>
      <c r="U11" s="1762"/>
      <c r="V11" s="1762"/>
      <c r="W11" s="1762"/>
      <c r="X11" s="1762"/>
      <c r="Y11" s="1762"/>
    </row>
    <row r="12" spans="1:25" ht="24" customHeight="1">
      <c r="B12" s="1" t="s">
        <v>1169</v>
      </c>
      <c r="Q12" s="4" t="s">
        <v>61</v>
      </c>
    </row>
    <row r="13" spans="1:25" ht="24" customHeight="1">
      <c r="B13" s="1935" t="s">
        <v>16</v>
      </c>
      <c r="C13" s="1786"/>
      <c r="D13" s="1786"/>
      <c r="E13" s="1787"/>
      <c r="F13" s="1783">
        <f>'学校入力シート（要入力）'!$E$42</f>
        <v>2021</v>
      </c>
      <c r="G13" s="1783">
        <f>'学校入力シート（要入力）'!$F$42</f>
        <v>2022</v>
      </c>
      <c r="H13" s="1783">
        <f>'学校入力シート（要入力）'!$G$42</f>
        <v>2023</v>
      </c>
      <c r="I13" s="1783">
        <f>'学校入力シート（要入力）'!$H$42</f>
        <v>2024</v>
      </c>
      <c r="J13" s="1798">
        <f>'学校入力シート（要入力）'!$I$42</f>
        <v>2025</v>
      </c>
      <c r="K13" s="1772" t="str">
        <f>"増減
"&amp;$J$13&amp;"-"&amp;$F$13</f>
        <v>増減
2025-2021</v>
      </c>
      <c r="L13" s="1871" t="str">
        <f>"対"&amp;$F$13&amp;"
年度
伸び率"</f>
        <v>対2021
年度
伸び率</v>
      </c>
      <c r="M13" s="1755" t="s">
        <v>14</v>
      </c>
      <c r="N13" s="1769" t="s">
        <v>13</v>
      </c>
      <c r="O13" s="1769" t="s">
        <v>15</v>
      </c>
      <c r="P13" s="3"/>
      <c r="Q13" s="1766" t="s">
        <v>49</v>
      </c>
      <c r="R13" s="1763" t="s">
        <v>670</v>
      </c>
      <c r="S13" s="1753" t="s">
        <v>674</v>
      </c>
      <c r="T13" s="1754"/>
      <c r="U13" s="1755"/>
      <c r="V13" s="1775" t="s">
        <v>49</v>
      </c>
      <c r="W13" s="2093" t="s">
        <v>1109</v>
      </c>
      <c r="X13" s="2094"/>
      <c r="Y13" s="2095"/>
    </row>
    <row r="14" spans="1:25" ht="24" customHeight="1">
      <c r="B14" s="1730"/>
      <c r="C14" s="1788"/>
      <c r="D14" s="1788"/>
      <c r="E14" s="1789"/>
      <c r="F14" s="1784"/>
      <c r="G14" s="1784"/>
      <c r="H14" s="1784"/>
      <c r="I14" s="1784"/>
      <c r="J14" s="1799"/>
      <c r="K14" s="2102"/>
      <c r="L14" s="1872"/>
      <c r="M14" s="1758"/>
      <c r="N14" s="1770"/>
      <c r="O14" s="1770"/>
      <c r="P14" s="3"/>
      <c r="Q14" s="1767"/>
      <c r="R14" s="1764"/>
      <c r="S14" s="1756"/>
      <c r="T14" s="1757"/>
      <c r="U14" s="1758"/>
      <c r="V14" s="1776"/>
      <c r="W14" s="2096"/>
      <c r="X14" s="2096"/>
      <c r="Y14" s="1789"/>
    </row>
    <row r="15" spans="1:25" ht="24" customHeight="1">
      <c r="B15" s="1731"/>
      <c r="C15" s="1790"/>
      <c r="D15" s="1790"/>
      <c r="E15" s="1791"/>
      <c r="F15" s="1785"/>
      <c r="G15" s="1785"/>
      <c r="H15" s="1785"/>
      <c r="I15" s="1785"/>
      <c r="J15" s="1800"/>
      <c r="K15" s="2103"/>
      <c r="L15" s="1782"/>
      <c r="M15" s="1761"/>
      <c r="N15" s="1771"/>
      <c r="O15" s="1771"/>
      <c r="Q15" s="1768"/>
      <c r="R15" s="1765"/>
      <c r="S15" s="1759"/>
      <c r="T15" s="1760"/>
      <c r="U15" s="1761"/>
      <c r="V15" s="1777"/>
      <c r="W15" s="2097"/>
      <c r="X15" s="2097"/>
      <c r="Y15" s="2098"/>
    </row>
    <row r="16" spans="1:25" ht="24" customHeight="1">
      <c r="B16" s="1741" t="s">
        <v>125</v>
      </c>
      <c r="C16" s="1742"/>
      <c r="D16" s="1742"/>
      <c r="E16" s="1743"/>
      <c r="F16" s="2086" t="str">
        <f>IFERROR((ROUND(F20/F23,8)),"－")</f>
        <v>－</v>
      </c>
      <c r="G16" s="2086" t="str">
        <f t="shared" ref="G16:J16" si="0">IFERROR((ROUND(G20/G23,8)),"－")</f>
        <v>－</v>
      </c>
      <c r="H16" s="2086" t="str">
        <f t="shared" si="0"/>
        <v>－</v>
      </c>
      <c r="I16" s="2086" t="str">
        <f t="shared" si="0"/>
        <v>－</v>
      </c>
      <c r="J16" s="2099" t="str">
        <f t="shared" si="0"/>
        <v>－</v>
      </c>
      <c r="K16" s="2104" t="str">
        <f>IFERROR(ROUND(J16-F16,8),"－")</f>
        <v>－</v>
      </c>
      <c r="L16" s="2107"/>
      <c r="M16" s="1831" t="str">
        <f>IFERROR(VLOOKUP(絶対評価シート!$L$95,絶対評価シート!$S$93:$T$104,2,0),"－")</f>
        <v>－</v>
      </c>
      <c r="N16" s="1928" t="str" cm="1">
        <f t="array" ref="N16">IFERROR(_xlfn.IFS($K$16="－","－",$K$16&gt;=趨勢評価!D31,10,$K$16&gt;=趨勢評価!D30,8,$K$16&gt;趨勢評価!D29,6,$K$16&gt;趨勢評価!D28,4,$K$16&lt;=趨勢評価!D28,2),"－")</f>
        <v>－</v>
      </c>
      <c r="O16" s="1841" t="str">
        <f ca="1">IFERROR(OFFSET(INDEX(Y16:Y25,MATCH(J16,Y16:Y25,-1),1),0,-3),"－")</f>
        <v>－</v>
      </c>
      <c r="Q16" s="1720">
        <v>10</v>
      </c>
      <c r="R16" s="1863" t="s">
        <v>887</v>
      </c>
      <c r="S16" s="1717" t="s">
        <v>157</v>
      </c>
      <c r="T16" s="1821"/>
      <c r="U16" s="1822"/>
      <c r="V16" s="72">
        <v>10</v>
      </c>
      <c r="W16" s="654">
        <f>高校部門!AB23</f>
        <v>4.5599999999999996</v>
      </c>
      <c r="X16" s="655" t="s">
        <v>547</v>
      </c>
      <c r="Y16" s="910">
        <v>1000</v>
      </c>
    </row>
    <row r="17" spans="2:25" ht="24" customHeight="1">
      <c r="B17" s="1744"/>
      <c r="C17" s="1745"/>
      <c r="D17" s="1745"/>
      <c r="E17" s="1746"/>
      <c r="F17" s="2087"/>
      <c r="G17" s="2087"/>
      <c r="H17" s="2087"/>
      <c r="I17" s="2087"/>
      <c r="J17" s="2100"/>
      <c r="K17" s="2105"/>
      <c r="L17" s="2108"/>
      <c r="M17" s="1832"/>
      <c r="N17" s="1928"/>
      <c r="O17" s="1901"/>
      <c r="Q17" s="1720"/>
      <c r="R17" s="1863"/>
      <c r="S17" s="1718"/>
      <c r="T17" s="1823"/>
      <c r="U17" s="1824"/>
      <c r="V17" s="73">
        <v>9</v>
      </c>
      <c r="W17" s="657">
        <f>高校部門!Y23</f>
        <v>3.3666666699999999</v>
      </c>
      <c r="X17" s="658" t="s">
        <v>547</v>
      </c>
      <c r="Y17" s="659">
        <f>高校部門!AA23</f>
        <v>4.5599999899999997</v>
      </c>
    </row>
    <row r="18" spans="2:25" ht="24" customHeight="1">
      <c r="B18" s="1744"/>
      <c r="C18" s="1745"/>
      <c r="D18" s="1745"/>
      <c r="E18" s="1746"/>
      <c r="F18" s="2087"/>
      <c r="G18" s="2087"/>
      <c r="H18" s="2087"/>
      <c r="I18" s="2087"/>
      <c r="J18" s="2100"/>
      <c r="K18" s="2105"/>
      <c r="L18" s="2108"/>
      <c r="M18" s="1832"/>
      <c r="N18" s="1928"/>
      <c r="O18" s="1901"/>
      <c r="Q18" s="1719">
        <v>8</v>
      </c>
      <c r="R18" s="1863" t="s">
        <v>888</v>
      </c>
      <c r="S18" s="1717" t="s">
        <v>682</v>
      </c>
      <c r="T18" s="1821"/>
      <c r="U18" s="1822"/>
      <c r="V18" s="72">
        <v>8</v>
      </c>
      <c r="W18" s="654">
        <f>高校部門!V23</f>
        <v>2.8055555600000002</v>
      </c>
      <c r="X18" s="655" t="s">
        <v>547</v>
      </c>
      <c r="Y18" s="660">
        <f>高校部門!X23</f>
        <v>3.3666666599999999</v>
      </c>
    </row>
    <row r="19" spans="2:25" ht="24" customHeight="1">
      <c r="B19" s="1744"/>
      <c r="C19" s="1745"/>
      <c r="D19" s="1745"/>
      <c r="E19" s="1746"/>
      <c r="F19" s="2088"/>
      <c r="G19" s="2088"/>
      <c r="H19" s="2088"/>
      <c r="I19" s="2088"/>
      <c r="J19" s="2101"/>
      <c r="K19" s="2106"/>
      <c r="L19" s="2109"/>
      <c r="M19" s="1832"/>
      <c r="N19" s="1928"/>
      <c r="O19" s="1901"/>
      <c r="Q19" s="1719"/>
      <c r="R19" s="1863"/>
      <c r="S19" s="1718"/>
      <c r="T19" s="1823"/>
      <c r="U19" s="1824"/>
      <c r="V19" s="73">
        <v>7</v>
      </c>
      <c r="W19" s="657">
        <f>高校部門!S23</f>
        <v>2.31666667</v>
      </c>
      <c r="X19" s="658" t="s">
        <v>547</v>
      </c>
      <c r="Y19" s="659">
        <f>高校部門!U23</f>
        <v>2.8055555500000002</v>
      </c>
    </row>
    <row r="20" spans="2:25" ht="24" customHeight="1">
      <c r="B20" s="6"/>
      <c r="C20" s="1721" t="s">
        <v>126</v>
      </c>
      <c r="D20" s="1722"/>
      <c r="E20" s="1723"/>
      <c r="F20" s="2089">
        <f>IFERROR('学校入力シート（要入力）'!E45,"－")</f>
        <v>0</v>
      </c>
      <c r="G20" s="2089">
        <f>IFERROR('学校入力シート（要入力）'!F45,"－")</f>
        <v>0</v>
      </c>
      <c r="H20" s="2089">
        <f>IFERROR('学校入力シート（要入力）'!G45,"－")</f>
        <v>0</v>
      </c>
      <c r="I20" s="2089">
        <f>IFERROR('学校入力シート（要入力）'!H45,"－")</f>
        <v>0</v>
      </c>
      <c r="J20" s="2067">
        <f>IFERROR('学校入力シート（要入力）'!I45,"－")</f>
        <v>0</v>
      </c>
      <c r="K20" s="2082">
        <f>IFERROR(J20-F20,"－")</f>
        <v>0</v>
      </c>
      <c r="L20" s="2070" t="str">
        <f>IFERROR(K20/F20,"－")</f>
        <v>－</v>
      </c>
      <c r="M20" s="1832"/>
      <c r="N20" s="1928"/>
      <c r="O20" s="1901"/>
      <c r="Q20" s="1719">
        <v>6</v>
      </c>
      <c r="R20" s="1863" t="s">
        <v>889</v>
      </c>
      <c r="S20" s="2073" t="s">
        <v>683</v>
      </c>
      <c r="T20" s="2074"/>
      <c r="U20" s="2075"/>
      <c r="V20" s="72">
        <v>6</v>
      </c>
      <c r="W20" s="654">
        <f>高校部門!P23</f>
        <v>1.8973684200000001</v>
      </c>
      <c r="X20" s="655" t="s">
        <v>547</v>
      </c>
      <c r="Y20" s="656">
        <f>高校部門!R23</f>
        <v>2.3166666600000001</v>
      </c>
    </row>
    <row r="21" spans="2:25" ht="24" customHeight="1">
      <c r="B21" s="6"/>
      <c r="C21" s="1857"/>
      <c r="D21" s="1858"/>
      <c r="E21" s="1859"/>
      <c r="F21" s="2090"/>
      <c r="G21" s="2090"/>
      <c r="H21" s="2090"/>
      <c r="I21" s="2090"/>
      <c r="J21" s="2068"/>
      <c r="K21" s="2083"/>
      <c r="L21" s="2071"/>
      <c r="M21" s="1832"/>
      <c r="N21" s="1928"/>
      <c r="O21" s="1901"/>
      <c r="Q21" s="1719"/>
      <c r="R21" s="1863"/>
      <c r="S21" s="2076"/>
      <c r="T21" s="2077"/>
      <c r="U21" s="2078"/>
      <c r="V21" s="73">
        <v>5</v>
      </c>
      <c r="W21" s="657">
        <f>高校部門!M23</f>
        <v>1.5625</v>
      </c>
      <c r="X21" s="658" t="s">
        <v>547</v>
      </c>
      <c r="Y21" s="659">
        <f>高校部門!O23</f>
        <v>1.8973684100000001</v>
      </c>
    </row>
    <row r="22" spans="2:25" ht="24" customHeight="1">
      <c r="B22" s="6"/>
      <c r="C22" s="1724"/>
      <c r="D22" s="1725"/>
      <c r="E22" s="1726"/>
      <c r="F22" s="2091"/>
      <c r="G22" s="2091"/>
      <c r="H22" s="2091"/>
      <c r="I22" s="2091"/>
      <c r="J22" s="2092"/>
      <c r="K22" s="2084"/>
      <c r="L22" s="2085"/>
      <c r="M22" s="1832"/>
      <c r="N22" s="1928"/>
      <c r="O22" s="1901"/>
      <c r="Q22" s="1719">
        <v>4</v>
      </c>
      <c r="R22" s="1863" t="s">
        <v>890</v>
      </c>
      <c r="S22" s="1717" t="s">
        <v>684</v>
      </c>
      <c r="T22" s="1821"/>
      <c r="U22" s="1822"/>
      <c r="V22" s="72">
        <v>4</v>
      </c>
      <c r="W22" s="654">
        <f>高校部門!J23</f>
        <v>1.23</v>
      </c>
      <c r="X22" s="655" t="s">
        <v>547</v>
      </c>
      <c r="Y22" s="656">
        <f>高校部門!L23</f>
        <v>1.5624999900000001</v>
      </c>
    </row>
    <row r="23" spans="2:25" ht="24" customHeight="1">
      <c r="B23" s="6"/>
      <c r="C23" s="1721" t="s">
        <v>127</v>
      </c>
      <c r="D23" s="1722"/>
      <c r="E23" s="1723"/>
      <c r="F23" s="2067">
        <f>IFERROR('学校入力シート（要入力）'!E44,"－")</f>
        <v>0</v>
      </c>
      <c r="G23" s="2067">
        <f>IFERROR('学校入力シート（要入力）'!F44,"－")</f>
        <v>0</v>
      </c>
      <c r="H23" s="2067">
        <f>IFERROR('学校入力シート（要入力）'!G44,"－")</f>
        <v>0</v>
      </c>
      <c r="I23" s="2067">
        <f>IFERROR('学校入力シート（要入力）'!H44,"－")</f>
        <v>0</v>
      </c>
      <c r="J23" s="2067">
        <f>IFERROR('学校入力シート（要入力）'!I44,"－")</f>
        <v>0</v>
      </c>
      <c r="K23" s="2079">
        <f>IFERROR(J23-F23,"－")</f>
        <v>0</v>
      </c>
      <c r="L23" s="2070" t="str">
        <f>IFERROR(K23/F23,"－")</f>
        <v>－</v>
      </c>
      <c r="M23" s="1832"/>
      <c r="N23" s="1928"/>
      <c r="O23" s="1901"/>
      <c r="Q23" s="1719"/>
      <c r="R23" s="1863"/>
      <c r="S23" s="1718"/>
      <c r="T23" s="1823"/>
      <c r="U23" s="1824"/>
      <c r="V23" s="73">
        <v>3</v>
      </c>
      <c r="W23" s="657">
        <f>高校部門!G23</f>
        <v>1</v>
      </c>
      <c r="X23" s="658" t="s">
        <v>547</v>
      </c>
      <c r="Y23" s="659">
        <f>高校部門!I23</f>
        <v>1.22999999</v>
      </c>
    </row>
    <row r="24" spans="2:25" ht="24" customHeight="1">
      <c r="B24" s="6"/>
      <c r="C24" s="1857"/>
      <c r="D24" s="1858"/>
      <c r="E24" s="1859"/>
      <c r="F24" s="2068"/>
      <c r="G24" s="2068"/>
      <c r="H24" s="2068"/>
      <c r="I24" s="2068"/>
      <c r="J24" s="2068"/>
      <c r="K24" s="2080"/>
      <c r="L24" s="2071"/>
      <c r="M24" s="1832"/>
      <c r="N24" s="1928"/>
      <c r="O24" s="1901"/>
      <c r="Q24" s="1719">
        <v>2</v>
      </c>
      <c r="R24" s="1863" t="s">
        <v>891</v>
      </c>
      <c r="S24" s="1844" t="s">
        <v>155</v>
      </c>
      <c r="T24" s="1826"/>
      <c r="U24" s="1827"/>
      <c r="V24" s="72">
        <v>2</v>
      </c>
      <c r="W24" s="661">
        <f>高校部門!D23</f>
        <v>0.78823529000000003</v>
      </c>
      <c r="X24" s="655" t="s">
        <v>547</v>
      </c>
      <c r="Y24" s="662">
        <f>高校部門!F23</f>
        <v>0.99999998999999995</v>
      </c>
    </row>
    <row r="25" spans="2:25" ht="24" customHeight="1">
      <c r="B25" s="8"/>
      <c r="C25" s="1727"/>
      <c r="D25" s="1728"/>
      <c r="E25" s="1729"/>
      <c r="F25" s="2069"/>
      <c r="G25" s="2069"/>
      <c r="H25" s="2069"/>
      <c r="I25" s="2069"/>
      <c r="J25" s="2069"/>
      <c r="K25" s="2081"/>
      <c r="L25" s="2072"/>
      <c r="M25" s="1833"/>
      <c r="N25" s="1928"/>
      <c r="O25" s="1843"/>
      <c r="Q25" s="1719"/>
      <c r="R25" s="1863"/>
      <c r="S25" s="1828"/>
      <c r="T25" s="1829"/>
      <c r="U25" s="1830"/>
      <c r="V25" s="73">
        <v>1</v>
      </c>
      <c r="W25" s="663"/>
      <c r="X25" s="658" t="s">
        <v>547</v>
      </c>
      <c r="Y25" s="659">
        <f>高校部門!C23</f>
        <v>0.78823527999999998</v>
      </c>
    </row>
    <row r="26" spans="2:25" ht="24" customHeight="1">
      <c r="Q26" s="2066"/>
      <c r="R26" s="2066"/>
      <c r="S26" s="2066"/>
      <c r="T26" s="2066"/>
      <c r="U26" s="2066"/>
      <c r="V26" s="2066"/>
      <c r="W26" s="2066"/>
      <c r="X26" s="2066"/>
      <c r="Y26" s="2066"/>
    </row>
    <row r="27" spans="2:25" ht="24" customHeight="1">
      <c r="R27" s="579"/>
    </row>
  </sheetData>
  <mergeCells count="68">
    <mergeCell ref="I13:I15"/>
    <mergeCell ref="S13:U15"/>
    <mergeCell ref="L16:L19"/>
    <mergeCell ref="J13:J15"/>
    <mergeCell ref="A1:C1"/>
    <mergeCell ref="D1:H1"/>
    <mergeCell ref="A2:C2"/>
    <mergeCell ref="D2:H2"/>
    <mergeCell ref="H8:Y11"/>
    <mergeCell ref="C9:E9"/>
    <mergeCell ref="C10:E10"/>
    <mergeCell ref="C11:E11"/>
    <mergeCell ref="B13:E15"/>
    <mergeCell ref="F13:F15"/>
    <mergeCell ref="G13:G15"/>
    <mergeCell ref="H13:H15"/>
    <mergeCell ref="Q13:Q15"/>
    <mergeCell ref="R13:R15"/>
    <mergeCell ref="J20:J22"/>
    <mergeCell ref="V13:V15"/>
    <mergeCell ref="W13:Y15"/>
    <mergeCell ref="J16:J19"/>
    <mergeCell ref="K13:K15"/>
    <mergeCell ref="L13:L15"/>
    <mergeCell ref="M13:M15"/>
    <mergeCell ref="N13:N15"/>
    <mergeCell ref="O13:O15"/>
    <mergeCell ref="K16:K19"/>
    <mergeCell ref="R16:R17"/>
    <mergeCell ref="S16:U17"/>
    <mergeCell ref="Q18:Q19"/>
    <mergeCell ref="R18:R19"/>
    <mergeCell ref="C20:E22"/>
    <mergeCell ref="F20:F22"/>
    <mergeCell ref="G20:G22"/>
    <mergeCell ref="H20:H22"/>
    <mergeCell ref="I20:I22"/>
    <mergeCell ref="B16:E19"/>
    <mergeCell ref="F16:F19"/>
    <mergeCell ref="G16:G19"/>
    <mergeCell ref="H16:H19"/>
    <mergeCell ref="I16:I19"/>
    <mergeCell ref="S18:U19"/>
    <mergeCell ref="Q16:Q17"/>
    <mergeCell ref="S22:U23"/>
    <mergeCell ref="K23:K25"/>
    <mergeCell ref="Q24:Q25"/>
    <mergeCell ref="K20:K22"/>
    <mergeCell ref="L20:L22"/>
    <mergeCell ref="Q20:Q21"/>
    <mergeCell ref="R20:R21"/>
    <mergeCell ref="M16:M25"/>
    <mergeCell ref="R1:Y1"/>
    <mergeCell ref="Q26:Y26"/>
    <mergeCell ref="C23:E25"/>
    <mergeCell ref="F23:F25"/>
    <mergeCell ref="G23:G25"/>
    <mergeCell ref="H23:H25"/>
    <mergeCell ref="I23:I25"/>
    <mergeCell ref="J23:J25"/>
    <mergeCell ref="R24:R25"/>
    <mergeCell ref="S24:U25"/>
    <mergeCell ref="N16:N25"/>
    <mergeCell ref="O16:O25"/>
    <mergeCell ref="L23:L25"/>
    <mergeCell ref="S20:U21"/>
    <mergeCell ref="Q22:Q23"/>
    <mergeCell ref="R22:R23"/>
  </mergeCells>
  <phoneticPr fontId="1"/>
  <conditionalFormatting sqref="S24:U25">
    <cfRule type="expression" dxfId="295" priority="13">
      <formula>$N$16=2</formula>
    </cfRule>
  </conditionalFormatting>
  <conditionalFormatting sqref="R16:R17">
    <cfRule type="expression" dxfId="294" priority="22">
      <formula>$M$16=10</formula>
    </cfRule>
  </conditionalFormatting>
  <conditionalFormatting sqref="R18:R19">
    <cfRule type="expression" dxfId="293" priority="21">
      <formula>$M$16=8</formula>
    </cfRule>
  </conditionalFormatting>
  <conditionalFormatting sqref="R20:R21">
    <cfRule type="expression" dxfId="292" priority="20">
      <formula>$M$16=6</formula>
    </cfRule>
  </conditionalFormatting>
  <conditionalFormatting sqref="R22:R23">
    <cfRule type="expression" dxfId="291" priority="19">
      <formula>$M$16=4</formula>
    </cfRule>
  </conditionalFormatting>
  <conditionalFormatting sqref="R24:R25">
    <cfRule type="expression" dxfId="290" priority="18">
      <formula>$M$16=2</formula>
    </cfRule>
  </conditionalFormatting>
  <conditionalFormatting sqref="S16:U17">
    <cfRule type="expression" dxfId="289" priority="17">
      <formula>$N$16=10</formula>
    </cfRule>
  </conditionalFormatting>
  <conditionalFormatting sqref="S18:U19">
    <cfRule type="expression" dxfId="288" priority="16">
      <formula>$N$16=8</formula>
    </cfRule>
  </conditionalFormatting>
  <conditionalFormatting sqref="S20:U21">
    <cfRule type="expression" dxfId="287" priority="15">
      <formula>$N$16=6</formula>
    </cfRule>
  </conditionalFormatting>
  <conditionalFormatting sqref="S22:U23">
    <cfRule type="expression" dxfId="286" priority="14">
      <formula>$N$16=4</formula>
    </cfRule>
  </conditionalFormatting>
  <conditionalFormatting sqref="Y16">
    <cfRule type="expression" dxfId="285" priority="1">
      <formula>$O$16=10</formula>
    </cfRule>
  </conditionalFormatting>
  <conditionalFormatting sqref="W16:X16">
    <cfRule type="expression" dxfId="284" priority="12">
      <formula>$O$16=10</formula>
    </cfRule>
  </conditionalFormatting>
  <conditionalFormatting sqref="W17:Y17">
    <cfRule type="expression" dxfId="283" priority="11">
      <formula>$O$16=9</formula>
    </cfRule>
  </conditionalFormatting>
  <conditionalFormatting sqref="W18:Y18">
    <cfRule type="expression" dxfId="282" priority="10">
      <formula>$O$16=8</formula>
    </cfRule>
  </conditionalFormatting>
  <conditionalFormatting sqref="W19:Y19">
    <cfRule type="expression" dxfId="281" priority="9">
      <formula>$O$16=7</formula>
    </cfRule>
  </conditionalFormatting>
  <conditionalFormatting sqref="W20:Y20">
    <cfRule type="expression" dxfId="280" priority="8">
      <formula>$O$16=6</formula>
    </cfRule>
  </conditionalFormatting>
  <conditionalFormatting sqref="W21:Y21">
    <cfRule type="expression" dxfId="279" priority="7">
      <formula>$O$16=5</formula>
    </cfRule>
  </conditionalFormatting>
  <conditionalFormatting sqref="W22:Y22">
    <cfRule type="expression" dxfId="278" priority="6">
      <formula>$O$16=4</formula>
    </cfRule>
  </conditionalFormatting>
  <conditionalFormatting sqref="W23:Y23">
    <cfRule type="expression" dxfId="277" priority="5">
      <formula>$O$16=3</formula>
    </cfRule>
  </conditionalFormatting>
  <conditionalFormatting sqref="W24:Y24">
    <cfRule type="expression" dxfId="276" priority="4">
      <formula>$O$16=2</formula>
    </cfRule>
  </conditionalFormatting>
  <conditionalFormatting sqref="W25:Y25">
    <cfRule type="expression" dxfId="275" priority="3">
      <formula>$O$16=1</formula>
    </cfRule>
  </conditionalFormatting>
  <conditionalFormatting sqref="Y16">
    <cfRule type="expression" dxfId="274" priority="2">
      <formula>$O$16=10</formula>
    </cfRule>
  </conditionalFormatting>
  <hyperlinks>
    <hyperlink ref="R1:Y1" location="'総括表 (部門)'!A1" display="総括表（部門）へ戻る"/>
  </hyperlinks>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CCFF"/>
  </sheetPr>
  <dimension ref="A1:Y26"/>
  <sheetViews>
    <sheetView showGridLines="0" zoomScaleNormal="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2.33203125" style="1" customWidth="1"/>
    <col min="17" max="17" width="3.6640625" style="2" customWidth="1"/>
    <col min="18" max="18" width="13.88671875" style="1" customWidth="1"/>
    <col min="19" max="19" width="5.6640625" style="1" customWidth="1"/>
    <col min="20" max="20" width="2.33203125" style="2" customWidth="1"/>
    <col min="21" max="21" width="5.6640625" style="1" customWidth="1"/>
    <col min="22" max="22" width="3.44140625" style="1" bestFit="1" customWidth="1"/>
    <col min="23" max="23" width="6.44140625" style="570" bestFit="1" customWidth="1"/>
    <col min="24" max="24" width="3.109375" style="1" customWidth="1"/>
    <col min="25" max="25" width="6.77734375" style="566" bestFit="1" customWidth="1"/>
    <col min="26" max="16384" width="10.6640625" style="1"/>
  </cols>
  <sheetData>
    <row r="1" spans="1:25"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1778" t="s">
        <v>491</v>
      </c>
      <c r="S1" s="1779"/>
      <c r="T1" s="1779"/>
      <c r="U1" s="1779"/>
      <c r="V1" s="1779"/>
      <c r="W1" s="1779"/>
      <c r="X1" s="1779"/>
      <c r="Y1" s="1779"/>
    </row>
    <row r="2" spans="1:25"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65"/>
      <c r="T2" s="74"/>
      <c r="U2" s="65"/>
      <c r="V2" s="65"/>
      <c r="X2" s="65"/>
    </row>
    <row r="3" spans="1:25" ht="24" customHeight="1">
      <c r="A3" s="65"/>
      <c r="B3" s="65"/>
      <c r="C3" s="65"/>
      <c r="D3" s="65"/>
      <c r="E3" s="65"/>
      <c r="F3" s="65"/>
      <c r="G3" s="65"/>
      <c r="H3" s="65"/>
      <c r="I3" s="65"/>
      <c r="J3" s="65"/>
      <c r="K3" s="65"/>
      <c r="L3" s="65"/>
      <c r="M3" s="65"/>
      <c r="N3" s="65"/>
      <c r="O3" s="65"/>
      <c r="P3" s="65"/>
      <c r="Q3" s="74"/>
      <c r="R3" s="65"/>
      <c r="S3" s="65"/>
      <c r="T3" s="74"/>
      <c r="U3" s="65"/>
      <c r="V3" s="65"/>
      <c r="X3" s="65"/>
    </row>
    <row r="4" spans="1:25" ht="24" customHeight="1">
      <c r="A4" s="64" t="s">
        <v>118</v>
      </c>
      <c r="B4" s="65"/>
      <c r="C4" s="65"/>
      <c r="D4" s="65"/>
      <c r="E4" s="65"/>
      <c r="F4" s="65"/>
      <c r="G4" s="65"/>
      <c r="H4" s="65"/>
      <c r="I4" s="65"/>
      <c r="J4" s="65"/>
      <c r="K4" s="65"/>
      <c r="L4" s="65"/>
      <c r="M4" s="65"/>
      <c r="N4" s="65"/>
      <c r="O4" s="65"/>
      <c r="P4" s="65"/>
      <c r="Q4" s="74"/>
      <c r="R4" s="65"/>
      <c r="S4" s="65"/>
      <c r="T4" s="74"/>
      <c r="U4" s="65"/>
      <c r="V4" s="65"/>
      <c r="X4" s="65"/>
    </row>
    <row r="5" spans="1:25" ht="24" customHeight="1">
      <c r="A5" s="64" t="s">
        <v>897</v>
      </c>
      <c r="B5" s="65"/>
      <c r="C5" s="65"/>
      <c r="D5" s="65"/>
      <c r="E5" s="65"/>
      <c r="F5" s="65"/>
      <c r="G5" s="65"/>
      <c r="I5" s="65"/>
      <c r="J5" s="65"/>
      <c r="K5" s="65"/>
      <c r="L5" s="65"/>
      <c r="M5" s="65"/>
      <c r="N5" s="65"/>
      <c r="O5" s="65"/>
      <c r="P5" s="65"/>
      <c r="Q5" s="74"/>
      <c r="R5" s="65"/>
      <c r="S5" s="65"/>
      <c r="T5" s="74"/>
      <c r="U5" s="65"/>
      <c r="V5" s="65"/>
      <c r="X5" s="65"/>
    </row>
    <row r="6" spans="1:25" ht="24" customHeight="1">
      <c r="A6" s="65"/>
      <c r="B6" s="65"/>
      <c r="C6" s="65"/>
      <c r="D6" s="65"/>
      <c r="E6" s="65"/>
      <c r="F6" s="65"/>
      <c r="G6" s="65"/>
      <c r="I6" s="127"/>
      <c r="J6" s="127"/>
      <c r="K6" s="127"/>
      <c r="L6" s="127"/>
      <c r="M6" s="127"/>
      <c r="N6" s="127"/>
      <c r="O6" s="127"/>
      <c r="P6" s="127"/>
      <c r="Q6" s="127"/>
      <c r="R6" s="127"/>
      <c r="S6" s="127"/>
      <c r="T6" s="127"/>
      <c r="U6" s="127"/>
      <c r="V6" s="127"/>
      <c r="W6" s="571"/>
      <c r="X6" s="127"/>
      <c r="Y6" s="567"/>
    </row>
    <row r="7" spans="1:25" ht="24" customHeight="1">
      <c r="A7" s="65"/>
      <c r="B7" s="66" t="s">
        <v>128</v>
      </c>
      <c r="C7" s="65"/>
      <c r="D7" s="65"/>
      <c r="E7" s="65"/>
      <c r="F7" s="65"/>
      <c r="G7" s="65"/>
      <c r="H7" s="65" t="s">
        <v>3</v>
      </c>
      <c r="I7" s="127"/>
      <c r="J7" s="127"/>
      <c r="K7" s="127"/>
      <c r="L7" s="127"/>
      <c r="M7" s="127"/>
      <c r="N7" s="127"/>
      <c r="O7" s="127"/>
      <c r="P7" s="127"/>
      <c r="Q7" s="127"/>
      <c r="R7" s="127"/>
      <c r="S7" s="127"/>
      <c r="T7" s="127"/>
      <c r="U7" s="127"/>
      <c r="V7" s="127"/>
      <c r="W7" s="571"/>
      <c r="X7" s="127"/>
      <c r="Y7" s="567"/>
    </row>
    <row r="8" spans="1:25" ht="24" customHeight="1">
      <c r="A8" s="65"/>
      <c r="B8" s="66"/>
      <c r="C8" s="66" t="s">
        <v>17</v>
      </c>
      <c r="D8" s="65"/>
      <c r="E8" s="65"/>
      <c r="F8" s="65"/>
      <c r="G8" s="65"/>
      <c r="H8" s="1762" t="s">
        <v>1071</v>
      </c>
      <c r="I8" s="1762"/>
      <c r="J8" s="1762"/>
      <c r="K8" s="1762"/>
      <c r="L8" s="1762"/>
      <c r="M8" s="1762"/>
      <c r="N8" s="1762"/>
      <c r="O8" s="1762"/>
      <c r="P8" s="1762"/>
      <c r="Q8" s="1762"/>
      <c r="R8" s="1762"/>
      <c r="S8" s="1762"/>
      <c r="T8" s="1762"/>
      <c r="U8" s="1762"/>
      <c r="V8" s="1762"/>
      <c r="W8" s="1762"/>
      <c r="X8" s="1762"/>
      <c r="Y8" s="1762"/>
    </row>
    <row r="9" spans="1:25" ht="24" customHeight="1">
      <c r="A9" s="65"/>
      <c r="B9" s="65"/>
      <c r="C9" s="1751" t="s">
        <v>129</v>
      </c>
      <c r="D9" s="1751"/>
      <c r="E9" s="1751"/>
      <c r="F9" s="66"/>
      <c r="G9" s="66"/>
      <c r="H9" s="1762"/>
      <c r="I9" s="1762"/>
      <c r="J9" s="1762"/>
      <c r="K9" s="1762"/>
      <c r="L9" s="1762"/>
      <c r="M9" s="1762"/>
      <c r="N9" s="1762"/>
      <c r="O9" s="1762"/>
      <c r="P9" s="1762"/>
      <c r="Q9" s="1762"/>
      <c r="R9" s="1762"/>
      <c r="S9" s="1762"/>
      <c r="T9" s="1762"/>
      <c r="U9" s="1762"/>
      <c r="V9" s="1762"/>
      <c r="W9" s="1762"/>
      <c r="X9" s="1762"/>
      <c r="Y9" s="1762"/>
    </row>
    <row r="10" spans="1:25" ht="24" customHeight="1">
      <c r="A10" s="65"/>
      <c r="B10" s="66"/>
      <c r="C10" s="1752" t="s">
        <v>130</v>
      </c>
      <c r="D10" s="1752"/>
      <c r="E10" s="1752"/>
      <c r="F10" s="66"/>
      <c r="G10" s="66"/>
      <c r="H10" s="1762"/>
      <c r="I10" s="1762"/>
      <c r="J10" s="1762"/>
      <c r="K10" s="1762"/>
      <c r="L10" s="1762"/>
      <c r="M10" s="1762"/>
      <c r="N10" s="1762"/>
      <c r="O10" s="1762"/>
      <c r="P10" s="1762"/>
      <c r="Q10" s="1762"/>
      <c r="R10" s="1762"/>
      <c r="S10" s="1762"/>
      <c r="T10" s="1762"/>
      <c r="U10" s="1762"/>
      <c r="V10" s="1762"/>
      <c r="W10" s="1762"/>
      <c r="X10" s="1762"/>
      <c r="Y10" s="1762"/>
    </row>
    <row r="11" spans="1:25" ht="24" customHeight="1">
      <c r="A11" s="65"/>
      <c r="B11" s="66"/>
      <c r="C11" s="1856"/>
      <c r="D11" s="1856"/>
      <c r="E11" s="1856"/>
      <c r="F11" s="66"/>
      <c r="G11" s="66"/>
      <c r="H11" s="1762"/>
      <c r="I11" s="1762"/>
      <c r="J11" s="1762"/>
      <c r="K11" s="1762"/>
      <c r="L11" s="1762"/>
      <c r="M11" s="1762"/>
      <c r="N11" s="1762"/>
      <c r="O11" s="1762"/>
      <c r="P11" s="1762"/>
      <c r="Q11" s="1762"/>
      <c r="R11" s="1762"/>
      <c r="S11" s="1762"/>
      <c r="T11" s="1762"/>
      <c r="U11" s="1762"/>
      <c r="V11" s="1762"/>
      <c r="W11" s="1762"/>
      <c r="X11" s="1762"/>
      <c r="Y11" s="1762"/>
    </row>
    <row r="12" spans="1:25" ht="24" customHeight="1">
      <c r="B12" s="1" t="s">
        <v>1169</v>
      </c>
      <c r="Q12" s="4" t="s">
        <v>61</v>
      </c>
    </row>
    <row r="13" spans="1:25" ht="24" customHeight="1">
      <c r="B13" s="1732" t="s">
        <v>16</v>
      </c>
      <c r="C13" s="1733"/>
      <c r="D13" s="1733"/>
      <c r="E13" s="1734"/>
      <c r="F13" s="1783">
        <f>'学校入力シート（要入力）'!$E$42</f>
        <v>2021</v>
      </c>
      <c r="G13" s="1783">
        <f>'学校入力シート（要入力）'!$F$42</f>
        <v>2022</v>
      </c>
      <c r="H13" s="1783">
        <f>'学校入力シート（要入力）'!$G$42</f>
        <v>2023</v>
      </c>
      <c r="I13" s="1783">
        <f>'学校入力シート（要入力）'!$H$42</f>
        <v>2024</v>
      </c>
      <c r="J13" s="1798">
        <f>'学校入力シート（要入力）'!$I$42</f>
        <v>2025</v>
      </c>
      <c r="K13" s="1772" t="str">
        <f>"増減
"&amp;$J$13&amp;"-"&amp;$F$13</f>
        <v>増減
2025-2021</v>
      </c>
      <c r="L13" s="1871" t="str">
        <f>"対"&amp;$F$13&amp;"
年度
伸び率"</f>
        <v>対2021
年度
伸び率</v>
      </c>
      <c r="M13" s="1755" t="s">
        <v>14</v>
      </c>
      <c r="N13" s="1769" t="s">
        <v>13</v>
      </c>
      <c r="O13" s="1769" t="s">
        <v>15</v>
      </c>
      <c r="P13" s="3"/>
      <c r="Q13" s="1766" t="s">
        <v>49</v>
      </c>
      <c r="R13" s="344" t="s">
        <v>10</v>
      </c>
      <c r="S13" s="1753" t="s">
        <v>70</v>
      </c>
      <c r="T13" s="1754"/>
      <c r="U13" s="1755"/>
      <c r="V13" s="1775" t="s">
        <v>49</v>
      </c>
      <c r="W13" s="1786" t="s">
        <v>50</v>
      </c>
      <c r="X13" s="1786"/>
      <c r="Y13" s="1787"/>
    </row>
    <row r="14" spans="1:25" ht="24" customHeight="1">
      <c r="B14" s="1735"/>
      <c r="C14" s="1736"/>
      <c r="D14" s="1736"/>
      <c r="E14" s="1737"/>
      <c r="F14" s="1784"/>
      <c r="G14" s="1784"/>
      <c r="H14" s="1784"/>
      <c r="I14" s="1784"/>
      <c r="J14" s="1799"/>
      <c r="K14" s="2102"/>
      <c r="L14" s="1872"/>
      <c r="M14" s="1758"/>
      <c r="N14" s="1770"/>
      <c r="O14" s="1770"/>
      <c r="P14" s="3"/>
      <c r="Q14" s="1767"/>
      <c r="R14" s="345" t="s">
        <v>33</v>
      </c>
      <c r="S14" s="1756"/>
      <c r="T14" s="1757"/>
      <c r="U14" s="1758"/>
      <c r="V14" s="1776"/>
      <c r="W14" s="1788"/>
      <c r="X14" s="1788"/>
      <c r="Y14" s="1789"/>
    </row>
    <row r="15" spans="1:25" ht="24" customHeight="1">
      <c r="B15" s="1738"/>
      <c r="C15" s="1739"/>
      <c r="D15" s="1739"/>
      <c r="E15" s="1740"/>
      <c r="F15" s="1785"/>
      <c r="G15" s="1785"/>
      <c r="H15" s="1785"/>
      <c r="I15" s="1785"/>
      <c r="J15" s="1800"/>
      <c r="K15" s="2103"/>
      <c r="L15" s="1782"/>
      <c r="M15" s="1761"/>
      <c r="N15" s="1771"/>
      <c r="O15" s="1771"/>
      <c r="Q15" s="1768"/>
      <c r="R15" s="458" t="str">
        <f>'目標値入力シート（必要に応じて入力）'!I13</f>
        <v/>
      </c>
      <c r="S15" s="1759"/>
      <c r="T15" s="1760"/>
      <c r="U15" s="1761"/>
      <c r="V15" s="1777"/>
      <c r="W15" s="1790"/>
      <c r="X15" s="1790"/>
      <c r="Y15" s="1791"/>
    </row>
    <row r="16" spans="1:25" ht="24" customHeight="1">
      <c r="B16" s="1741" t="s">
        <v>131</v>
      </c>
      <c r="C16" s="1742"/>
      <c r="D16" s="1742"/>
      <c r="E16" s="1743"/>
      <c r="F16" s="2122" t="str">
        <f>IFERROR((ROUND(F20/F23,8)),"－")</f>
        <v>－</v>
      </c>
      <c r="G16" s="2122" t="str">
        <f t="shared" ref="G16:I16" si="0">IFERROR((ROUND(G20/G23,8)),"－")</f>
        <v>－</v>
      </c>
      <c r="H16" s="2122" t="str">
        <f t="shared" si="0"/>
        <v>－</v>
      </c>
      <c r="I16" s="2122" t="str">
        <f t="shared" si="0"/>
        <v>－</v>
      </c>
      <c r="J16" s="2122" t="str">
        <f>IFERROR((ROUND(J20/J23,8)),"－")</f>
        <v>－</v>
      </c>
      <c r="K16" s="2126" t="str">
        <f>IFERROR(ROUND(J16-F16,8)*100,"－")</f>
        <v>－</v>
      </c>
      <c r="L16" s="1809"/>
      <c r="M16" s="1918" t="str">
        <f>IF(R15="","目標入力",IF(J16="－","－",IF(AND(I16&lt;=$R$15,J16&lt;=$R$15),10,IF(AND(I16&gt;$R$15,J16&lt;=$R$15),8,IF(AND(J16&gt;$R$15,OR(I16&lt;=$R$15,I16="－")),4,IF(AND(I16&gt;$R$15,J16&gt;$R$15),2))))))</f>
        <v>目標入力</v>
      </c>
      <c r="N16" s="1928" t="str" cm="1">
        <f t="array" ref="N16">IFERROR(_xlfn.IFS($K$16="－","－",$K$16/100&gt;=趨勢評価!D43,2,$K$16/100&gt;=趨勢評価!D42,4,$K$16/100&gt;趨勢評価!D41,6,$K$16/100&gt;趨勢評価!D40,8,$K$16/100&lt;=趨勢評価!D40,10),"－")</f>
        <v>－</v>
      </c>
      <c r="O16" s="1841" t="str">
        <f ca="1">IFERROR(OFFSET(INDEX(Y16:Y25,MATCH(J16,Y16:Y25,1),1),0,-3),"－")</f>
        <v>－</v>
      </c>
      <c r="Q16" s="1720">
        <v>10</v>
      </c>
      <c r="R16" s="1863" t="s">
        <v>34</v>
      </c>
      <c r="S16" s="1717" t="s">
        <v>75</v>
      </c>
      <c r="T16" s="1821"/>
      <c r="U16" s="1822"/>
      <c r="V16" s="72">
        <v>10</v>
      </c>
      <c r="W16" s="929">
        <f>高校部門!AB30</f>
        <v>0.79949450999999994</v>
      </c>
      <c r="X16" s="614" t="s">
        <v>547</v>
      </c>
      <c r="Y16" s="907">
        <v>0</v>
      </c>
    </row>
    <row r="17" spans="2:25" ht="24" customHeight="1">
      <c r="B17" s="1744"/>
      <c r="C17" s="1745"/>
      <c r="D17" s="1745"/>
      <c r="E17" s="1746"/>
      <c r="F17" s="2123"/>
      <c r="G17" s="2123"/>
      <c r="H17" s="2123"/>
      <c r="I17" s="2123"/>
      <c r="J17" s="2125"/>
      <c r="K17" s="2127"/>
      <c r="L17" s="1810"/>
      <c r="M17" s="1919"/>
      <c r="N17" s="1928"/>
      <c r="O17" s="1901"/>
      <c r="Q17" s="1720"/>
      <c r="R17" s="1863"/>
      <c r="S17" s="1718"/>
      <c r="T17" s="1823"/>
      <c r="U17" s="1824"/>
      <c r="V17" s="73">
        <v>9</v>
      </c>
      <c r="W17" s="930">
        <f>高校部門!Y30</f>
        <v>0.89790896999999992</v>
      </c>
      <c r="X17" s="617" t="s">
        <v>547</v>
      </c>
      <c r="Y17" s="932">
        <f>高校部門!AA30</f>
        <v>0.79949451999999999</v>
      </c>
    </row>
    <row r="18" spans="2:25" ht="24" customHeight="1">
      <c r="B18" s="1744"/>
      <c r="C18" s="1745"/>
      <c r="D18" s="1745"/>
      <c r="E18" s="1746"/>
      <c r="F18" s="2123"/>
      <c r="G18" s="2123"/>
      <c r="H18" s="2123"/>
      <c r="I18" s="2123"/>
      <c r="J18" s="2125"/>
      <c r="K18" s="2127"/>
      <c r="L18" s="1810"/>
      <c r="M18" s="1919"/>
      <c r="N18" s="1928"/>
      <c r="O18" s="1901"/>
      <c r="Q18" s="1719">
        <v>8</v>
      </c>
      <c r="R18" s="1863" t="s">
        <v>132</v>
      </c>
      <c r="S18" s="1717" t="s">
        <v>74</v>
      </c>
      <c r="T18" s="1821"/>
      <c r="U18" s="1822"/>
      <c r="V18" s="72">
        <v>8</v>
      </c>
      <c r="W18" s="929">
        <f>高校部門!V30</f>
        <v>0.93103446999999984</v>
      </c>
      <c r="X18" s="614" t="s">
        <v>547</v>
      </c>
      <c r="Y18" s="933">
        <f>高校部門!X30</f>
        <v>0.89790897999999997</v>
      </c>
    </row>
    <row r="19" spans="2:25" ht="24" customHeight="1">
      <c r="B19" s="1744"/>
      <c r="C19" s="1745"/>
      <c r="D19" s="1745"/>
      <c r="E19" s="1746"/>
      <c r="F19" s="2124"/>
      <c r="G19" s="2124"/>
      <c r="H19" s="2124"/>
      <c r="I19" s="2124"/>
      <c r="J19" s="2124"/>
      <c r="K19" s="2128"/>
      <c r="L19" s="1811"/>
      <c r="M19" s="1919"/>
      <c r="N19" s="1928"/>
      <c r="O19" s="1901"/>
      <c r="Q19" s="1719"/>
      <c r="R19" s="1863"/>
      <c r="S19" s="1718"/>
      <c r="T19" s="1823"/>
      <c r="U19" s="1824"/>
      <c r="V19" s="73">
        <v>7</v>
      </c>
      <c r="W19" s="930">
        <f>高校部門!S30</f>
        <v>0.95708953999999991</v>
      </c>
      <c r="X19" s="617" t="s">
        <v>547</v>
      </c>
      <c r="Y19" s="932">
        <f>高校部門!U30</f>
        <v>0.93103448</v>
      </c>
    </row>
    <row r="20" spans="2:25" ht="24" customHeight="1">
      <c r="B20" s="6"/>
      <c r="C20" s="1721" t="s">
        <v>133</v>
      </c>
      <c r="D20" s="1722"/>
      <c r="E20" s="1723"/>
      <c r="F20" s="2110">
        <f>IFERROR('学校入力シート（要入力）'!E47,"－")</f>
        <v>0</v>
      </c>
      <c r="G20" s="2110">
        <f>IFERROR('学校入力シート（要入力）'!F47,"－")</f>
        <v>0</v>
      </c>
      <c r="H20" s="2110">
        <f>IFERROR('学校入力シート（要入力）'!G47,"－")</f>
        <v>0</v>
      </c>
      <c r="I20" s="2110">
        <f>IFERROR('学校入力シート（要入力）'!H47,"－")</f>
        <v>0</v>
      </c>
      <c r="J20" s="2113">
        <f>IFERROR('学校入力シート（要入力）'!I47,"－")</f>
        <v>0</v>
      </c>
      <c r="K20" s="2116">
        <f>IFERROR(J20-F20,"－")</f>
        <v>0</v>
      </c>
      <c r="L20" s="1804" t="str">
        <f>IFERROR(K20/F20,"－")</f>
        <v>－</v>
      </c>
      <c r="M20" s="1919"/>
      <c r="N20" s="1928"/>
      <c r="O20" s="1901"/>
      <c r="Q20" s="1719">
        <v>6</v>
      </c>
      <c r="R20" s="1863" t="s">
        <v>84</v>
      </c>
      <c r="S20" s="1717" t="s">
        <v>76</v>
      </c>
      <c r="T20" s="1821"/>
      <c r="U20" s="1822"/>
      <c r="V20" s="72">
        <v>6</v>
      </c>
      <c r="W20" s="929">
        <f>高校部門!P30</f>
        <v>0.97093021999999995</v>
      </c>
      <c r="X20" s="614" t="s">
        <v>547</v>
      </c>
      <c r="Y20" s="934">
        <f>高校部門!R30</f>
        <v>0.95708954999999984</v>
      </c>
    </row>
    <row r="21" spans="2:25" ht="24" customHeight="1">
      <c r="B21" s="6"/>
      <c r="C21" s="1857"/>
      <c r="D21" s="1858"/>
      <c r="E21" s="1859"/>
      <c r="F21" s="2111"/>
      <c r="G21" s="2111"/>
      <c r="H21" s="2111"/>
      <c r="I21" s="2111"/>
      <c r="J21" s="2114"/>
      <c r="K21" s="2117"/>
      <c r="L21" s="1850"/>
      <c r="M21" s="1919"/>
      <c r="N21" s="1928"/>
      <c r="O21" s="1901"/>
      <c r="Q21" s="1719"/>
      <c r="R21" s="1863"/>
      <c r="S21" s="1718"/>
      <c r="T21" s="1823"/>
      <c r="U21" s="1824"/>
      <c r="V21" s="73">
        <v>5</v>
      </c>
      <c r="W21" s="930">
        <f>高校部門!M30</f>
        <v>0.98113206999999991</v>
      </c>
      <c r="X21" s="617" t="s">
        <v>547</v>
      </c>
      <c r="Y21" s="932">
        <f>高校部門!O30</f>
        <v>0.97093023000000001</v>
      </c>
    </row>
    <row r="22" spans="2:25" ht="24" customHeight="1">
      <c r="B22" s="6"/>
      <c r="C22" s="1724"/>
      <c r="D22" s="1725"/>
      <c r="E22" s="1726"/>
      <c r="F22" s="2120"/>
      <c r="G22" s="2120"/>
      <c r="H22" s="2120"/>
      <c r="I22" s="2120"/>
      <c r="J22" s="2121"/>
      <c r="K22" s="2119"/>
      <c r="L22" s="1840"/>
      <c r="M22" s="1919"/>
      <c r="N22" s="1928"/>
      <c r="O22" s="1901"/>
      <c r="Q22" s="1719">
        <v>4</v>
      </c>
      <c r="R22" s="1863" t="s">
        <v>134</v>
      </c>
      <c r="S22" s="1717" t="s">
        <v>69</v>
      </c>
      <c r="T22" s="1821"/>
      <c r="U22" s="1822"/>
      <c r="V22" s="72">
        <v>4</v>
      </c>
      <c r="W22" s="929">
        <f>高校部門!J30</f>
        <v>0.98795179999999982</v>
      </c>
      <c r="X22" s="614" t="s">
        <v>547</v>
      </c>
      <c r="Y22" s="934">
        <f>高校部門!L30</f>
        <v>0.98113207999999996</v>
      </c>
    </row>
    <row r="23" spans="2:25" ht="24" customHeight="1">
      <c r="B23" s="6"/>
      <c r="C23" s="1721" t="s">
        <v>135</v>
      </c>
      <c r="D23" s="1722"/>
      <c r="E23" s="1723"/>
      <c r="F23" s="2110">
        <f>IFERROR('学校入力シート（要入力）'!E46,"－")</f>
        <v>0</v>
      </c>
      <c r="G23" s="2110">
        <f>IFERROR('学校入力シート（要入力）'!F46,"－")</f>
        <v>0</v>
      </c>
      <c r="H23" s="2110">
        <f>IFERROR('学校入力シート（要入力）'!G46,"－")</f>
        <v>0</v>
      </c>
      <c r="I23" s="2110">
        <f>IFERROR('学校入力シート（要入力）'!H46,"－")</f>
        <v>0</v>
      </c>
      <c r="J23" s="2113">
        <f>IFERROR('学校入力シート（要入力）'!I46,"－")</f>
        <v>0</v>
      </c>
      <c r="K23" s="2116">
        <f>IFERROR(J23-F23,"－")</f>
        <v>0</v>
      </c>
      <c r="L23" s="1804" t="str">
        <f>IFERROR(K23/F23,"－")</f>
        <v>－</v>
      </c>
      <c r="M23" s="1919"/>
      <c r="N23" s="1928"/>
      <c r="O23" s="1901"/>
      <c r="Q23" s="1719"/>
      <c r="R23" s="1863"/>
      <c r="S23" s="1718"/>
      <c r="T23" s="1823"/>
      <c r="U23" s="1824"/>
      <c r="V23" s="73">
        <v>3</v>
      </c>
      <c r="W23" s="930">
        <f>高校部門!G30</f>
        <v>0.99411763999999991</v>
      </c>
      <c r="X23" s="617" t="s">
        <v>547</v>
      </c>
      <c r="Y23" s="932">
        <f>高校部門!I30</f>
        <v>0.98795180999999999</v>
      </c>
    </row>
    <row r="24" spans="2:25" ht="24" customHeight="1">
      <c r="B24" s="6"/>
      <c r="C24" s="1857"/>
      <c r="D24" s="1858"/>
      <c r="E24" s="1859"/>
      <c r="F24" s="2111"/>
      <c r="G24" s="2111"/>
      <c r="H24" s="2111"/>
      <c r="I24" s="2111"/>
      <c r="J24" s="2114"/>
      <c r="K24" s="2117"/>
      <c r="L24" s="1850"/>
      <c r="M24" s="1919"/>
      <c r="N24" s="1928"/>
      <c r="O24" s="1901"/>
      <c r="Q24" s="1719">
        <v>2</v>
      </c>
      <c r="R24" s="1863" t="s">
        <v>136</v>
      </c>
      <c r="S24" s="1844" t="s">
        <v>77</v>
      </c>
      <c r="T24" s="1826"/>
      <c r="U24" s="1827"/>
      <c r="V24" s="72">
        <v>2</v>
      </c>
      <c r="W24" s="931">
        <f>高校部門!D30</f>
        <v>0.99999998999999984</v>
      </c>
      <c r="X24" s="614" t="s">
        <v>547</v>
      </c>
      <c r="Y24" s="935">
        <f>高校部門!F30</f>
        <v>0.99411765000000007</v>
      </c>
    </row>
    <row r="25" spans="2:25" ht="24" customHeight="1">
      <c r="B25" s="8"/>
      <c r="C25" s="1727"/>
      <c r="D25" s="1728"/>
      <c r="E25" s="1729"/>
      <c r="F25" s="2112"/>
      <c r="G25" s="2112"/>
      <c r="H25" s="2112"/>
      <c r="I25" s="2112"/>
      <c r="J25" s="2115"/>
      <c r="K25" s="2118"/>
      <c r="L25" s="1805"/>
      <c r="M25" s="1920"/>
      <c r="N25" s="1928"/>
      <c r="O25" s="1843"/>
      <c r="Q25" s="1719"/>
      <c r="R25" s="1863"/>
      <c r="S25" s="1828"/>
      <c r="T25" s="1829"/>
      <c r="U25" s="1830"/>
      <c r="V25" s="73">
        <v>1</v>
      </c>
      <c r="W25" s="622"/>
      <c r="X25" s="617" t="s">
        <v>547</v>
      </c>
      <c r="Y25" s="1084">
        <f>高校部門!C30</f>
        <v>1</v>
      </c>
    </row>
    <row r="26" spans="2:25" ht="24" customHeight="1">
      <c r="Q26" s="2066"/>
      <c r="R26" s="2066"/>
      <c r="S26" s="2066"/>
      <c r="T26" s="2066"/>
      <c r="U26" s="2066"/>
      <c r="V26" s="2066"/>
      <c r="W26" s="2066"/>
      <c r="X26" s="2066"/>
      <c r="Y26" s="2066"/>
    </row>
  </sheetData>
  <mergeCells count="67">
    <mergeCell ref="J13:J15"/>
    <mergeCell ref="A1:C1"/>
    <mergeCell ref="D1:H1"/>
    <mergeCell ref="A2:C2"/>
    <mergeCell ref="D2:H2"/>
    <mergeCell ref="H8:Y11"/>
    <mergeCell ref="C9:E9"/>
    <mergeCell ref="C10:E10"/>
    <mergeCell ref="C11:E11"/>
    <mergeCell ref="B13:E15"/>
    <mergeCell ref="V13:V15"/>
    <mergeCell ref="M13:M15"/>
    <mergeCell ref="N13:N15"/>
    <mergeCell ref="O13:O15"/>
    <mergeCell ref="Q13:Q15"/>
    <mergeCell ref="R1:Y1"/>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C20:E22"/>
    <mergeCell ref="F20:F22"/>
    <mergeCell ref="G20:G22"/>
    <mergeCell ref="H20:H22"/>
    <mergeCell ref="I20:I22"/>
    <mergeCell ref="R16:R17"/>
    <mergeCell ref="R24:R25"/>
    <mergeCell ref="S16:U17"/>
    <mergeCell ref="Q18:Q19"/>
    <mergeCell ref="R18:R19"/>
    <mergeCell ref="S18:U19"/>
    <mergeCell ref="S24:U25"/>
    <mergeCell ref="L16:L19"/>
    <mergeCell ref="M16:M25"/>
    <mergeCell ref="N16:N25"/>
    <mergeCell ref="O16:O25"/>
    <mergeCell ref="Q16:Q17"/>
    <mergeCell ref="K20:K22"/>
    <mergeCell ref="L20:L22"/>
    <mergeCell ref="Q20:Q21"/>
    <mergeCell ref="R20:R21"/>
    <mergeCell ref="S20:U21"/>
    <mergeCell ref="Q22:Q23"/>
    <mergeCell ref="R22:R23"/>
    <mergeCell ref="S22:U23"/>
    <mergeCell ref="Q26:Y26"/>
    <mergeCell ref="C23:E25"/>
    <mergeCell ref="F23:F25"/>
    <mergeCell ref="G23:G25"/>
    <mergeCell ref="H23:H25"/>
    <mergeCell ref="I23:I25"/>
    <mergeCell ref="J23:J25"/>
    <mergeCell ref="K23:K25"/>
    <mergeCell ref="L23:L25"/>
    <mergeCell ref="Q24:Q25"/>
  </mergeCells>
  <phoneticPr fontId="1"/>
  <conditionalFormatting sqref="R16:R17">
    <cfRule type="expression" dxfId="273" priority="21">
      <formula>$M$16=10</formula>
    </cfRule>
  </conditionalFormatting>
  <conditionalFormatting sqref="R18:R19">
    <cfRule type="expression" dxfId="272" priority="20">
      <formula>$M$16=8</formula>
    </cfRule>
  </conditionalFormatting>
  <conditionalFormatting sqref="R22:R23">
    <cfRule type="expression" dxfId="271" priority="19">
      <formula>$M$16=4</formula>
    </cfRule>
  </conditionalFormatting>
  <conditionalFormatting sqref="R24:R25">
    <cfRule type="expression" dxfId="270" priority="18">
      <formula>$M$16=2</formula>
    </cfRule>
  </conditionalFormatting>
  <conditionalFormatting sqref="S16:U17">
    <cfRule type="expression" dxfId="269" priority="17">
      <formula>$N$16=10</formula>
    </cfRule>
  </conditionalFormatting>
  <conditionalFormatting sqref="S18:U19">
    <cfRule type="expression" dxfId="268" priority="16">
      <formula>$N$16=8</formula>
    </cfRule>
  </conditionalFormatting>
  <conditionalFormatting sqref="S20:U21">
    <cfRule type="expression" dxfId="267" priority="15">
      <formula>$N$16=6</formula>
    </cfRule>
  </conditionalFormatting>
  <conditionalFormatting sqref="S22:U23">
    <cfRule type="expression" dxfId="266" priority="14">
      <formula>$N$16=4</formula>
    </cfRule>
  </conditionalFormatting>
  <conditionalFormatting sqref="S24:U25">
    <cfRule type="expression" dxfId="265" priority="13">
      <formula>$N$16=2</formula>
    </cfRule>
  </conditionalFormatting>
  <conditionalFormatting sqref="W16:X16">
    <cfRule type="expression" dxfId="264" priority="12">
      <formula>$O$16=10</formula>
    </cfRule>
  </conditionalFormatting>
  <conditionalFormatting sqref="W17:Y17">
    <cfRule type="expression" dxfId="263" priority="11">
      <formula>$O$16=9</formula>
    </cfRule>
  </conditionalFormatting>
  <conditionalFormatting sqref="W18:Y18">
    <cfRule type="expression" dxfId="262" priority="10">
      <formula>$O$16=8</formula>
    </cfRule>
  </conditionalFormatting>
  <conditionalFormatting sqref="W19:Y19">
    <cfRule type="expression" dxfId="261" priority="9">
      <formula>$O$16=7</formula>
    </cfRule>
  </conditionalFormatting>
  <conditionalFormatting sqref="W20:Y20">
    <cfRule type="expression" dxfId="260" priority="8">
      <formula>$O$16=6</formula>
    </cfRule>
  </conditionalFormatting>
  <conditionalFormatting sqref="W21:Y21">
    <cfRule type="expression" dxfId="259" priority="7">
      <formula>$O$16=5</formula>
    </cfRule>
  </conditionalFormatting>
  <conditionalFormatting sqref="W22:Y22">
    <cfRule type="expression" dxfId="258" priority="6">
      <formula>$O$16=4</formula>
    </cfRule>
  </conditionalFormatting>
  <conditionalFormatting sqref="W23:Y23">
    <cfRule type="expression" dxfId="257" priority="5">
      <formula>$O$16=3</formula>
    </cfRule>
  </conditionalFormatting>
  <conditionalFormatting sqref="W24:Y24">
    <cfRule type="expression" dxfId="256" priority="4">
      <formula>$O$16=2</formula>
    </cfRule>
  </conditionalFormatting>
  <conditionalFormatting sqref="W25:Y25">
    <cfRule type="expression" dxfId="255" priority="3">
      <formula>$O$16=1</formula>
    </cfRule>
  </conditionalFormatting>
  <conditionalFormatting sqref="Y16">
    <cfRule type="expression" dxfId="254" priority="1">
      <formula>$O$16=10</formula>
    </cfRule>
  </conditionalFormatting>
  <conditionalFormatting sqref="Y16">
    <cfRule type="expression" dxfId="253" priority="2">
      <formula>$O$16=10</formula>
    </cfRule>
  </conditionalFormatting>
  <hyperlinks>
    <hyperlink ref="R1:Y1" location="'総括表 (部門)'!A1" display="総括表（部門）へ戻る"/>
  </hyperlinks>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FFCCFF"/>
  </sheetPr>
  <dimension ref="A1:Y27"/>
  <sheetViews>
    <sheetView showGridLines="0" zoomScaleNormal="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2.33203125" style="1" customWidth="1"/>
    <col min="17" max="17" width="3.6640625" style="2" customWidth="1"/>
    <col min="18" max="18" width="13.6640625" style="1" customWidth="1"/>
    <col min="19" max="19" width="5.6640625" style="1" customWidth="1"/>
    <col min="20" max="20" width="2.44140625" style="2" customWidth="1"/>
    <col min="21" max="21" width="5.77734375" style="1" customWidth="1"/>
    <col min="22" max="22" width="3.44140625" style="1" bestFit="1" customWidth="1"/>
    <col min="23" max="23" width="5.109375" style="574" customWidth="1"/>
    <col min="24" max="24" width="2.6640625" style="1" customWidth="1"/>
    <col min="25" max="25" width="5.109375" style="572" customWidth="1"/>
    <col min="26" max="16384" width="10.6640625" style="1"/>
  </cols>
  <sheetData>
    <row r="1" spans="1:25"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1778" t="s">
        <v>491</v>
      </c>
      <c r="S1" s="1779"/>
      <c r="T1" s="1779"/>
      <c r="U1" s="1779"/>
      <c r="V1" s="1779"/>
      <c r="W1" s="1779"/>
      <c r="X1" s="1779"/>
      <c r="Y1" s="1779"/>
    </row>
    <row r="2" spans="1:25"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65"/>
      <c r="T2" s="74"/>
      <c r="U2" s="65"/>
      <c r="V2" s="65"/>
      <c r="X2" s="65"/>
    </row>
    <row r="3" spans="1:25" ht="24" customHeight="1">
      <c r="A3" s="65"/>
      <c r="B3" s="65"/>
      <c r="C3" s="65"/>
      <c r="D3" s="65"/>
      <c r="E3" s="65"/>
      <c r="F3" s="65"/>
      <c r="G3" s="65"/>
      <c r="H3" s="65"/>
      <c r="I3" s="65"/>
      <c r="J3" s="65"/>
      <c r="K3" s="65"/>
      <c r="L3" s="65"/>
      <c r="M3" s="65"/>
      <c r="N3" s="65"/>
      <c r="O3" s="65"/>
      <c r="P3" s="65"/>
      <c r="Q3" s="74"/>
      <c r="R3" s="65"/>
      <c r="S3" s="65"/>
      <c r="T3" s="74"/>
      <c r="U3" s="65"/>
      <c r="V3" s="65"/>
      <c r="X3" s="65"/>
    </row>
    <row r="4" spans="1:25" ht="24" customHeight="1">
      <c r="A4" s="64" t="s">
        <v>118</v>
      </c>
      <c r="B4" s="65"/>
      <c r="C4" s="65"/>
      <c r="D4" s="65"/>
      <c r="E4" s="65"/>
      <c r="F4" s="65"/>
      <c r="G4" s="65"/>
      <c r="H4" s="65"/>
      <c r="I4" s="65"/>
      <c r="J4" s="65"/>
      <c r="K4" s="65"/>
      <c r="L4" s="65"/>
      <c r="M4" s="65"/>
      <c r="N4" s="65"/>
      <c r="O4" s="65"/>
      <c r="P4" s="65"/>
      <c r="Q4" s="74"/>
      <c r="R4" s="65"/>
      <c r="S4" s="65"/>
      <c r="T4" s="74"/>
      <c r="U4" s="65"/>
      <c r="V4" s="65"/>
      <c r="X4" s="65"/>
    </row>
    <row r="5" spans="1:25" ht="24" customHeight="1">
      <c r="A5" s="64" t="s">
        <v>897</v>
      </c>
      <c r="B5" s="65"/>
      <c r="C5" s="65"/>
      <c r="D5" s="65"/>
      <c r="E5" s="65"/>
      <c r="F5" s="65"/>
      <c r="G5" s="65"/>
      <c r="I5" s="65"/>
      <c r="J5" s="65"/>
      <c r="K5" s="65"/>
      <c r="L5" s="65"/>
      <c r="M5" s="65"/>
      <c r="N5" s="65"/>
      <c r="O5" s="65"/>
      <c r="P5" s="65"/>
      <c r="Q5" s="74"/>
      <c r="R5" s="65"/>
      <c r="S5" s="65"/>
      <c r="T5" s="74"/>
      <c r="U5" s="65"/>
      <c r="V5" s="65"/>
      <c r="X5" s="65"/>
    </row>
    <row r="6" spans="1:25" ht="24" customHeight="1">
      <c r="A6" s="65"/>
      <c r="B6" s="65"/>
      <c r="C6" s="65"/>
      <c r="D6" s="65"/>
      <c r="E6" s="65"/>
      <c r="F6" s="65"/>
      <c r="G6" s="65"/>
      <c r="I6" s="127"/>
      <c r="J6" s="127"/>
      <c r="K6" s="127"/>
      <c r="L6" s="127"/>
      <c r="M6" s="127"/>
      <c r="N6" s="127"/>
      <c r="O6" s="127"/>
      <c r="P6" s="127"/>
      <c r="Q6" s="127"/>
      <c r="R6" s="127"/>
      <c r="S6" s="127"/>
      <c r="T6" s="127"/>
      <c r="U6" s="127"/>
      <c r="V6" s="127"/>
      <c r="W6" s="575"/>
      <c r="X6" s="127"/>
      <c r="Y6" s="573"/>
    </row>
    <row r="7" spans="1:25" ht="24" customHeight="1">
      <c r="A7" s="65"/>
      <c r="B7" s="66" t="s">
        <v>137</v>
      </c>
      <c r="C7" s="65"/>
      <c r="D7" s="65"/>
      <c r="E7" s="65"/>
      <c r="F7" s="65"/>
      <c r="G7" s="65"/>
      <c r="H7" s="65" t="s">
        <v>3</v>
      </c>
      <c r="I7" s="127"/>
      <c r="J7" s="127"/>
      <c r="K7" s="127"/>
      <c r="L7" s="127"/>
      <c r="M7" s="127"/>
      <c r="N7" s="127"/>
      <c r="O7" s="127"/>
      <c r="P7" s="127"/>
      <c r="Q7" s="127"/>
      <c r="R7" s="127"/>
      <c r="S7" s="127"/>
      <c r="T7" s="127"/>
      <c r="U7" s="127"/>
      <c r="V7" s="127"/>
      <c r="W7" s="575"/>
      <c r="X7" s="127"/>
      <c r="Y7" s="573"/>
    </row>
    <row r="8" spans="1:25" ht="24" customHeight="1">
      <c r="A8" s="65"/>
      <c r="B8" s="66"/>
      <c r="C8" s="66" t="s">
        <v>17</v>
      </c>
      <c r="D8" s="65"/>
      <c r="E8" s="65"/>
      <c r="F8" s="65"/>
      <c r="G8" s="65"/>
      <c r="H8" s="1762" t="s">
        <v>1017</v>
      </c>
      <c r="I8" s="1762"/>
      <c r="J8" s="1762"/>
      <c r="K8" s="1762"/>
      <c r="L8" s="1762"/>
      <c r="M8" s="1762"/>
      <c r="N8" s="1762"/>
      <c r="O8" s="1762"/>
      <c r="P8" s="1762"/>
      <c r="Q8" s="1762"/>
      <c r="R8" s="1762"/>
      <c r="S8" s="1762"/>
      <c r="T8" s="1762"/>
      <c r="U8" s="1762"/>
      <c r="V8" s="1762"/>
      <c r="W8" s="1762"/>
      <c r="X8" s="1762"/>
      <c r="Y8" s="1762"/>
    </row>
    <row r="9" spans="1:25" ht="24" customHeight="1">
      <c r="A9" s="65"/>
      <c r="B9" s="65"/>
      <c r="C9" s="1751" t="s">
        <v>138</v>
      </c>
      <c r="D9" s="1751"/>
      <c r="E9" s="1751"/>
      <c r="F9" s="66"/>
      <c r="G9" s="66"/>
      <c r="H9" s="1762"/>
      <c r="I9" s="1762"/>
      <c r="J9" s="1762"/>
      <c r="K9" s="1762"/>
      <c r="L9" s="1762"/>
      <c r="M9" s="1762"/>
      <c r="N9" s="1762"/>
      <c r="O9" s="1762"/>
      <c r="P9" s="1762"/>
      <c r="Q9" s="1762"/>
      <c r="R9" s="1762"/>
      <c r="S9" s="1762"/>
      <c r="T9" s="1762"/>
      <c r="U9" s="1762"/>
      <c r="V9" s="1762"/>
      <c r="W9" s="1762"/>
      <c r="X9" s="1762"/>
      <c r="Y9" s="1762"/>
    </row>
    <row r="10" spans="1:25" ht="24" customHeight="1">
      <c r="A10" s="65"/>
      <c r="B10" s="66"/>
      <c r="C10" s="1752" t="s">
        <v>129</v>
      </c>
      <c r="D10" s="1752"/>
      <c r="E10" s="1752"/>
      <c r="F10" s="66"/>
      <c r="G10" s="66"/>
      <c r="H10" s="1762"/>
      <c r="I10" s="1762"/>
      <c r="J10" s="1762"/>
      <c r="K10" s="1762"/>
      <c r="L10" s="1762"/>
      <c r="M10" s="1762"/>
      <c r="N10" s="1762"/>
      <c r="O10" s="1762"/>
      <c r="P10" s="1762"/>
      <c r="Q10" s="1762"/>
      <c r="R10" s="1762"/>
      <c r="S10" s="1762"/>
      <c r="T10" s="1762"/>
      <c r="U10" s="1762"/>
      <c r="V10" s="1762"/>
      <c r="W10" s="1762"/>
      <c r="X10" s="1762"/>
      <c r="Y10" s="1762"/>
    </row>
    <row r="11" spans="1:25" ht="24" customHeight="1">
      <c r="B11" s="9"/>
      <c r="C11" s="1750"/>
      <c r="D11" s="1750"/>
      <c r="E11" s="1750"/>
      <c r="F11" s="9"/>
      <c r="G11" s="9"/>
      <c r="H11" s="1762"/>
      <c r="I11" s="1762"/>
      <c r="J11" s="1762"/>
      <c r="K11" s="1762"/>
      <c r="L11" s="1762"/>
      <c r="M11" s="1762"/>
      <c r="N11" s="1762"/>
      <c r="O11" s="1762"/>
      <c r="P11" s="1762"/>
      <c r="Q11" s="1762"/>
      <c r="R11" s="1762"/>
      <c r="S11" s="1762"/>
      <c r="T11" s="1762"/>
      <c r="U11" s="1762"/>
      <c r="V11" s="1762"/>
      <c r="W11" s="1762"/>
      <c r="X11" s="1762"/>
      <c r="Y11" s="1762"/>
    </row>
    <row r="12" spans="1:25" ht="24" customHeight="1">
      <c r="B12" s="1" t="s">
        <v>1169</v>
      </c>
      <c r="Q12" s="4" t="s">
        <v>61</v>
      </c>
    </row>
    <row r="13" spans="1:25" ht="24" customHeight="1">
      <c r="B13" s="1732" t="s">
        <v>16</v>
      </c>
      <c r="C13" s="1733"/>
      <c r="D13" s="1733"/>
      <c r="E13" s="1734"/>
      <c r="F13" s="1783">
        <f>'学校入力シート（要入力）'!$E$42</f>
        <v>2021</v>
      </c>
      <c r="G13" s="1783">
        <f>'学校入力シート（要入力）'!$F$42</f>
        <v>2022</v>
      </c>
      <c r="H13" s="1783">
        <f>'学校入力シート（要入力）'!$G$42</f>
        <v>2023</v>
      </c>
      <c r="I13" s="1783">
        <f>'学校入力シート（要入力）'!$H$42</f>
        <v>2024</v>
      </c>
      <c r="J13" s="1798">
        <f>'学校入力シート（要入力）'!$I$42</f>
        <v>2025</v>
      </c>
      <c r="K13" s="1772" t="str">
        <f>"増減
"&amp;$J$13&amp;"-"&amp;$F$13</f>
        <v>増減
2025-2021</v>
      </c>
      <c r="L13" s="1871" t="str">
        <f>"対"&amp;$F$13&amp;"
年度
伸び率"</f>
        <v>対2021
年度
伸び率</v>
      </c>
      <c r="M13" s="1755" t="s">
        <v>14</v>
      </c>
      <c r="N13" s="1769" t="s">
        <v>13</v>
      </c>
      <c r="O13" s="1769" t="s">
        <v>15</v>
      </c>
      <c r="P13" s="3"/>
      <c r="Q13" s="1766" t="s">
        <v>49</v>
      </c>
      <c r="R13" s="344" t="s">
        <v>10</v>
      </c>
      <c r="S13" s="1753" t="s">
        <v>673</v>
      </c>
      <c r="T13" s="1754"/>
      <c r="U13" s="1755"/>
      <c r="V13" s="1719" t="s">
        <v>49</v>
      </c>
      <c r="W13" s="1786" t="s">
        <v>50</v>
      </c>
      <c r="X13" s="1786"/>
      <c r="Y13" s="1787"/>
    </row>
    <row r="14" spans="1:25" ht="24" customHeight="1">
      <c r="B14" s="1735"/>
      <c r="C14" s="1736"/>
      <c r="D14" s="1736"/>
      <c r="E14" s="1737"/>
      <c r="F14" s="1784"/>
      <c r="G14" s="1784"/>
      <c r="H14" s="1784"/>
      <c r="I14" s="1784"/>
      <c r="J14" s="1799"/>
      <c r="K14" s="2102"/>
      <c r="L14" s="1872"/>
      <c r="M14" s="1758"/>
      <c r="N14" s="1770"/>
      <c r="O14" s="1770"/>
      <c r="P14" s="3"/>
      <c r="Q14" s="1767"/>
      <c r="R14" s="345" t="s">
        <v>33</v>
      </c>
      <c r="S14" s="1756"/>
      <c r="T14" s="1757"/>
      <c r="U14" s="1758"/>
      <c r="V14" s="1719"/>
      <c r="W14" s="1788"/>
      <c r="X14" s="1788"/>
      <c r="Y14" s="1789"/>
    </row>
    <row r="15" spans="1:25" ht="24" customHeight="1">
      <c r="B15" s="1738"/>
      <c r="C15" s="1739"/>
      <c r="D15" s="1739"/>
      <c r="E15" s="1740"/>
      <c r="F15" s="1785"/>
      <c r="G15" s="1785"/>
      <c r="H15" s="1785"/>
      <c r="I15" s="1785"/>
      <c r="J15" s="1800"/>
      <c r="K15" s="2103"/>
      <c r="L15" s="1782"/>
      <c r="M15" s="1761"/>
      <c r="N15" s="1771"/>
      <c r="O15" s="1771"/>
      <c r="Q15" s="1768"/>
      <c r="R15" s="458" t="str">
        <f>'目標値入力シート（必要に応じて入力）'!I14</f>
        <v/>
      </c>
      <c r="S15" s="1759"/>
      <c r="T15" s="1760"/>
      <c r="U15" s="1761"/>
      <c r="V15" s="1719"/>
      <c r="W15" s="1790"/>
      <c r="X15" s="1790"/>
      <c r="Y15" s="1791"/>
    </row>
    <row r="16" spans="1:25" ht="24" customHeight="1">
      <c r="B16" s="1741" t="s">
        <v>139</v>
      </c>
      <c r="C16" s="1742"/>
      <c r="D16" s="1742"/>
      <c r="E16" s="1743"/>
      <c r="F16" s="1795" t="str">
        <f>IFERROR((ROUND(F20/F23,8)),"－")</f>
        <v>－</v>
      </c>
      <c r="G16" s="1795" t="str">
        <f t="shared" ref="G16:J16" si="0">IFERROR((ROUND(G20/G23,8)),"－")</f>
        <v>－</v>
      </c>
      <c r="H16" s="1795" t="str">
        <f t="shared" si="0"/>
        <v>－</v>
      </c>
      <c r="I16" s="1795" t="str">
        <f t="shared" si="0"/>
        <v>－</v>
      </c>
      <c r="J16" s="1795" t="str">
        <f t="shared" si="0"/>
        <v>－</v>
      </c>
      <c r="K16" s="1899" t="str">
        <f>IFERROR(ROUND(J16-F16,8)*100,"－")</f>
        <v>－</v>
      </c>
      <c r="L16" s="1809"/>
      <c r="M16" s="1918" t="str">
        <f>IF(R15="","目標入力",IF(J16="－","－",IF(AND(I16&lt;$R$15,J16&lt;$R$15),2,IF(AND(I16&gt;=$R$15,J16&lt;$R$15),4,IF(AND(J16&gt;=$R$15,OR(I16&lt;$R$15,I16="－")),8,IF(AND(I16&gt;=$R$15,J16&gt;=$R$15),10))))))</f>
        <v>目標入力</v>
      </c>
      <c r="N16" s="1928" t="str" cm="1">
        <f t="array" ref="N16">IFERROR(_xlfn.IFS($K$16="－","－",$K$16/100&gt;=趨勢評価!E31,10,$K$16/100&gt;=趨勢評価!E30,8,$K$16/100&gt;趨勢評価!E29,6,$K$16/100&gt;趨勢評価!E28,4,$K$16/100&lt;=趨勢評価!E28,2),"－")</f>
        <v>－</v>
      </c>
      <c r="O16" s="1841" t="str">
        <f ca="1">IFERROR(OFFSET(INDEX(Y16:Y25,MATCH(J16,Y16:Y25,-1),1),0,-3),"－")</f>
        <v>－</v>
      </c>
      <c r="Q16" s="1720">
        <v>10</v>
      </c>
      <c r="R16" s="1863" t="s">
        <v>34</v>
      </c>
      <c r="S16" s="1717" t="s">
        <v>77</v>
      </c>
      <c r="T16" s="1821"/>
      <c r="U16" s="1822"/>
      <c r="V16" s="72">
        <v>10</v>
      </c>
      <c r="W16" s="613">
        <f>高校部門!AB37</f>
        <v>0.99625467999999995</v>
      </c>
      <c r="X16" s="614" t="s">
        <v>547</v>
      </c>
      <c r="Y16" s="907">
        <v>1</v>
      </c>
    </row>
    <row r="17" spans="2:25" ht="24" customHeight="1">
      <c r="B17" s="1744"/>
      <c r="C17" s="1745"/>
      <c r="D17" s="1745"/>
      <c r="E17" s="1746"/>
      <c r="F17" s="1796"/>
      <c r="G17" s="1796"/>
      <c r="H17" s="1796"/>
      <c r="I17" s="1796"/>
      <c r="J17" s="1796"/>
      <c r="K17" s="2064"/>
      <c r="L17" s="1810"/>
      <c r="M17" s="1919"/>
      <c r="N17" s="1928"/>
      <c r="O17" s="1901"/>
      <c r="Q17" s="1720"/>
      <c r="R17" s="1863"/>
      <c r="S17" s="1718"/>
      <c r="T17" s="1823"/>
      <c r="U17" s="1824"/>
      <c r="V17" s="73">
        <v>9</v>
      </c>
      <c r="W17" s="616">
        <f>高校部門!Y37</f>
        <v>0.81333332999999997</v>
      </c>
      <c r="X17" s="617" t="s">
        <v>547</v>
      </c>
      <c r="Y17" s="618">
        <f>高校部門!AA37</f>
        <v>0.9962546699999999</v>
      </c>
    </row>
    <row r="18" spans="2:25" ht="24" customHeight="1">
      <c r="B18" s="1744"/>
      <c r="C18" s="1745"/>
      <c r="D18" s="1745"/>
      <c r="E18" s="1746"/>
      <c r="F18" s="1796"/>
      <c r="G18" s="1796"/>
      <c r="H18" s="1796"/>
      <c r="I18" s="1796"/>
      <c r="J18" s="1796"/>
      <c r="K18" s="2064"/>
      <c r="L18" s="1810"/>
      <c r="M18" s="1919"/>
      <c r="N18" s="1928"/>
      <c r="O18" s="1901"/>
      <c r="Q18" s="1719">
        <v>8</v>
      </c>
      <c r="R18" s="1863" t="s">
        <v>132</v>
      </c>
      <c r="S18" s="1717" t="s">
        <v>69</v>
      </c>
      <c r="T18" s="1821"/>
      <c r="U18" s="1822"/>
      <c r="V18" s="72">
        <v>8</v>
      </c>
      <c r="W18" s="613">
        <f>高校部門!V37</f>
        <v>0.67534247000000003</v>
      </c>
      <c r="X18" s="614" t="s">
        <v>547</v>
      </c>
      <c r="Y18" s="619">
        <f>高校部門!X37</f>
        <v>0.8133333199999998</v>
      </c>
    </row>
    <row r="19" spans="2:25" ht="24" customHeight="1">
      <c r="B19" s="1744"/>
      <c r="C19" s="1745"/>
      <c r="D19" s="1745"/>
      <c r="E19" s="1746"/>
      <c r="F19" s="1797"/>
      <c r="G19" s="1797"/>
      <c r="H19" s="1797"/>
      <c r="I19" s="1797"/>
      <c r="J19" s="1797"/>
      <c r="K19" s="1900"/>
      <c r="L19" s="1811"/>
      <c r="M19" s="1919"/>
      <c r="N19" s="1928"/>
      <c r="O19" s="1901"/>
      <c r="Q19" s="1719"/>
      <c r="R19" s="1863"/>
      <c r="S19" s="1718"/>
      <c r="T19" s="1823"/>
      <c r="U19" s="1824"/>
      <c r="V19" s="73">
        <v>7</v>
      </c>
      <c r="W19" s="616">
        <f>高校部門!S37</f>
        <v>0.56918239000000004</v>
      </c>
      <c r="X19" s="617" t="s">
        <v>547</v>
      </c>
      <c r="Y19" s="618">
        <f>高校部門!U37</f>
        <v>0.67534245999999998</v>
      </c>
    </row>
    <row r="20" spans="2:25" ht="24" customHeight="1">
      <c r="B20" s="6"/>
      <c r="C20" s="1721" t="s">
        <v>140</v>
      </c>
      <c r="D20" s="1722"/>
      <c r="E20" s="1723"/>
      <c r="F20" s="2110">
        <f>IFERROR('学校入力シート（要入力）'!E48,"－")</f>
        <v>0</v>
      </c>
      <c r="G20" s="2110">
        <f>IFERROR('学校入力シート（要入力）'!F48,"－")</f>
        <v>0</v>
      </c>
      <c r="H20" s="2110">
        <f>IFERROR('学校入力シート（要入力）'!G48,"－")</f>
        <v>0</v>
      </c>
      <c r="I20" s="2110">
        <f>IFERROR('学校入力シート（要入力）'!H48,"－")</f>
        <v>0</v>
      </c>
      <c r="J20" s="2113">
        <f>IFERROR('学校入力シート（要入力）'!I48,"－")</f>
        <v>0</v>
      </c>
      <c r="K20" s="2129">
        <f>IFERROR(J20-F20,"－")</f>
        <v>0</v>
      </c>
      <c r="L20" s="1804" t="str">
        <f>IFERROR(K20/F20,"－")</f>
        <v>－</v>
      </c>
      <c r="M20" s="1919"/>
      <c r="N20" s="1928"/>
      <c r="O20" s="1901"/>
      <c r="Q20" s="1719">
        <v>6</v>
      </c>
      <c r="R20" s="1863" t="s">
        <v>84</v>
      </c>
      <c r="S20" s="1717" t="s">
        <v>76</v>
      </c>
      <c r="T20" s="1821"/>
      <c r="U20" s="1822"/>
      <c r="V20" s="72">
        <v>6</v>
      </c>
      <c r="W20" s="613">
        <f>高校部門!P37</f>
        <v>0.47474747</v>
      </c>
      <c r="X20" s="614" t="s">
        <v>547</v>
      </c>
      <c r="Y20" s="615">
        <f>高校部門!R37</f>
        <v>0.56918237999999999</v>
      </c>
    </row>
    <row r="21" spans="2:25" ht="24" customHeight="1">
      <c r="B21" s="6"/>
      <c r="C21" s="1857"/>
      <c r="D21" s="1858"/>
      <c r="E21" s="1859"/>
      <c r="F21" s="2111"/>
      <c r="G21" s="2111"/>
      <c r="H21" s="2111"/>
      <c r="I21" s="2111"/>
      <c r="J21" s="2114"/>
      <c r="K21" s="2130"/>
      <c r="L21" s="1850"/>
      <c r="M21" s="1919"/>
      <c r="N21" s="1928"/>
      <c r="O21" s="1901"/>
      <c r="Q21" s="1719"/>
      <c r="R21" s="1863"/>
      <c r="S21" s="1718"/>
      <c r="T21" s="1823"/>
      <c r="U21" s="1824"/>
      <c r="V21" s="73">
        <v>5</v>
      </c>
      <c r="W21" s="616">
        <f>高校部門!M37</f>
        <v>0.40339702999999999</v>
      </c>
      <c r="X21" s="617" t="s">
        <v>547</v>
      </c>
      <c r="Y21" s="618">
        <f>高校部門!O37</f>
        <v>0.47474746000000001</v>
      </c>
    </row>
    <row r="22" spans="2:25" ht="24" customHeight="1">
      <c r="B22" s="6"/>
      <c r="C22" s="1724"/>
      <c r="D22" s="1725"/>
      <c r="E22" s="1726"/>
      <c r="F22" s="2120"/>
      <c r="G22" s="2120"/>
      <c r="H22" s="2120"/>
      <c r="I22" s="2120"/>
      <c r="J22" s="2121"/>
      <c r="K22" s="2131"/>
      <c r="L22" s="1840"/>
      <c r="M22" s="1919"/>
      <c r="N22" s="1928"/>
      <c r="O22" s="1901"/>
      <c r="Q22" s="1719">
        <v>4</v>
      </c>
      <c r="R22" s="1863" t="s">
        <v>134</v>
      </c>
      <c r="S22" s="1717" t="s">
        <v>74</v>
      </c>
      <c r="T22" s="1821"/>
      <c r="U22" s="1822"/>
      <c r="V22" s="72">
        <v>4</v>
      </c>
      <c r="W22" s="613">
        <f>高校部門!J37</f>
        <v>0.33847850000000002</v>
      </c>
      <c r="X22" s="614" t="s">
        <v>547</v>
      </c>
      <c r="Y22" s="615">
        <f>高校部門!L37</f>
        <v>0.40339702000000005</v>
      </c>
    </row>
    <row r="23" spans="2:25" ht="24" customHeight="1">
      <c r="B23" s="6"/>
      <c r="C23" s="1721" t="s">
        <v>133</v>
      </c>
      <c r="D23" s="1722"/>
      <c r="E23" s="1723"/>
      <c r="F23" s="2110">
        <f>IFERROR('学校入力シート（要入力）'!E47,"－")</f>
        <v>0</v>
      </c>
      <c r="G23" s="2110">
        <f>IFERROR('学校入力シート（要入力）'!F47,"－")</f>
        <v>0</v>
      </c>
      <c r="H23" s="2110">
        <f>IFERROR('学校入力シート（要入力）'!G47,"－")</f>
        <v>0</v>
      </c>
      <c r="I23" s="2110">
        <f>IFERROR('学校入力シート（要入力）'!H47,"－")</f>
        <v>0</v>
      </c>
      <c r="J23" s="2113">
        <f>IFERROR('学校入力シート（要入力）'!I47,"－")</f>
        <v>0</v>
      </c>
      <c r="K23" s="2116">
        <f>IFERROR(J23-F23,"－")</f>
        <v>0</v>
      </c>
      <c r="L23" s="1804" t="str">
        <f>IFERROR(K23/F23,"－")</f>
        <v>－</v>
      </c>
      <c r="M23" s="1919"/>
      <c r="N23" s="1928"/>
      <c r="O23" s="1901"/>
      <c r="Q23" s="1719"/>
      <c r="R23" s="1863"/>
      <c r="S23" s="1718"/>
      <c r="T23" s="1823"/>
      <c r="U23" s="1824"/>
      <c r="V23" s="73">
        <v>3</v>
      </c>
      <c r="W23" s="616">
        <f>高校部門!G37</f>
        <v>0.28181817999999997</v>
      </c>
      <c r="X23" s="617" t="s">
        <v>547</v>
      </c>
      <c r="Y23" s="618">
        <f>高校部門!I37</f>
        <v>0.33847849000000002</v>
      </c>
    </row>
    <row r="24" spans="2:25" ht="24" customHeight="1">
      <c r="B24" s="6"/>
      <c r="C24" s="1857"/>
      <c r="D24" s="1858"/>
      <c r="E24" s="1859"/>
      <c r="F24" s="2111"/>
      <c r="G24" s="2111"/>
      <c r="H24" s="2111"/>
      <c r="I24" s="2111"/>
      <c r="J24" s="2114"/>
      <c r="K24" s="2117"/>
      <c r="L24" s="1850"/>
      <c r="M24" s="1919"/>
      <c r="N24" s="1928"/>
      <c r="O24" s="1901"/>
      <c r="Q24" s="1719">
        <v>2</v>
      </c>
      <c r="R24" s="1863" t="s">
        <v>136</v>
      </c>
      <c r="S24" s="1844" t="s">
        <v>75</v>
      </c>
      <c r="T24" s="1826"/>
      <c r="U24" s="1827"/>
      <c r="V24" s="72">
        <v>2</v>
      </c>
      <c r="W24" s="620">
        <f>高校部門!D37</f>
        <v>0.21720430000000002</v>
      </c>
      <c r="X24" s="614" t="s">
        <v>547</v>
      </c>
      <c r="Y24" s="621">
        <f>高校部門!F37</f>
        <v>0.28181816999999998</v>
      </c>
    </row>
    <row r="25" spans="2:25" ht="24" customHeight="1">
      <c r="B25" s="8"/>
      <c r="C25" s="1727"/>
      <c r="D25" s="1728"/>
      <c r="E25" s="1729"/>
      <c r="F25" s="2112"/>
      <c r="G25" s="2112"/>
      <c r="H25" s="2112"/>
      <c r="I25" s="2112"/>
      <c r="J25" s="2115"/>
      <c r="K25" s="2118"/>
      <c r="L25" s="1805"/>
      <c r="M25" s="1920"/>
      <c r="N25" s="1928"/>
      <c r="O25" s="1843"/>
      <c r="Q25" s="1719"/>
      <c r="R25" s="1863"/>
      <c r="S25" s="1828"/>
      <c r="T25" s="1829"/>
      <c r="U25" s="1830"/>
      <c r="V25" s="73">
        <v>1</v>
      </c>
      <c r="W25" s="622"/>
      <c r="X25" s="617" t="s">
        <v>547</v>
      </c>
      <c r="Y25" s="618">
        <f>高校部門!C37</f>
        <v>0.21720428999999999</v>
      </c>
    </row>
    <row r="26" spans="2:25" ht="24" customHeight="1">
      <c r="Q26" s="94"/>
      <c r="R26" s="51"/>
      <c r="S26" s="51"/>
      <c r="T26" s="51"/>
      <c r="U26" s="51"/>
      <c r="V26" s="51"/>
      <c r="W26" s="576"/>
      <c r="X26" s="51"/>
      <c r="Y26" s="96"/>
    </row>
    <row r="27" spans="2:25" ht="24" customHeight="1">
      <c r="K27" s="673"/>
    </row>
  </sheetData>
  <mergeCells count="66">
    <mergeCell ref="J13:J15"/>
    <mergeCell ref="A1:C1"/>
    <mergeCell ref="D1:H1"/>
    <mergeCell ref="A2:C2"/>
    <mergeCell ref="D2:H2"/>
    <mergeCell ref="H8:Y11"/>
    <mergeCell ref="C9:E9"/>
    <mergeCell ref="C10:E10"/>
    <mergeCell ref="C11:E11"/>
    <mergeCell ref="B13:E15"/>
    <mergeCell ref="V13:V15"/>
    <mergeCell ref="M13:M15"/>
    <mergeCell ref="N13:N15"/>
    <mergeCell ref="O13:O15"/>
    <mergeCell ref="Q13:Q15"/>
    <mergeCell ref="R1:Y1"/>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C20:E22"/>
    <mergeCell ref="F20:F22"/>
    <mergeCell ref="G20:G22"/>
    <mergeCell ref="H20:H22"/>
    <mergeCell ref="I20:I22"/>
    <mergeCell ref="R16:R17"/>
    <mergeCell ref="Q24:Q25"/>
    <mergeCell ref="R24:R25"/>
    <mergeCell ref="S16:U17"/>
    <mergeCell ref="Q18:Q19"/>
    <mergeCell ref="R18:R19"/>
    <mergeCell ref="S18:U19"/>
    <mergeCell ref="L16:L19"/>
    <mergeCell ref="M16:M25"/>
    <mergeCell ref="N16:N25"/>
    <mergeCell ref="O16:O25"/>
    <mergeCell ref="Q16:Q17"/>
    <mergeCell ref="K20:K22"/>
    <mergeCell ref="L20:L22"/>
    <mergeCell ref="Q20:Q21"/>
    <mergeCell ref="R20:R21"/>
    <mergeCell ref="S20:U21"/>
    <mergeCell ref="Q22:Q23"/>
    <mergeCell ref="R22:R23"/>
    <mergeCell ref="S22:U23"/>
    <mergeCell ref="K23:K25"/>
    <mergeCell ref="L23:L25"/>
    <mergeCell ref="S24:U25"/>
    <mergeCell ref="J23:J25"/>
    <mergeCell ref="C23:E25"/>
    <mergeCell ref="F23:F25"/>
    <mergeCell ref="G23:G25"/>
    <mergeCell ref="H23:H25"/>
    <mergeCell ref="I23:I25"/>
  </mergeCells>
  <phoneticPr fontId="1"/>
  <conditionalFormatting sqref="S24:U25">
    <cfRule type="expression" dxfId="252" priority="13">
      <formula>$N$16=2</formula>
    </cfRule>
  </conditionalFormatting>
  <conditionalFormatting sqref="R16:R17">
    <cfRule type="expression" dxfId="251" priority="21">
      <formula>$M$16=10</formula>
    </cfRule>
  </conditionalFormatting>
  <conditionalFormatting sqref="R18:R19">
    <cfRule type="expression" dxfId="250" priority="20">
      <formula>$M$16=8</formula>
    </cfRule>
  </conditionalFormatting>
  <conditionalFormatting sqref="R22:R23">
    <cfRule type="expression" dxfId="249" priority="19">
      <formula>$M$16=4</formula>
    </cfRule>
  </conditionalFormatting>
  <conditionalFormatting sqref="R24:R25">
    <cfRule type="expression" dxfId="248" priority="18">
      <formula>$M$16=2</formula>
    </cfRule>
  </conditionalFormatting>
  <conditionalFormatting sqref="S16:U17">
    <cfRule type="expression" dxfId="247" priority="17">
      <formula>$N$16=10</formula>
    </cfRule>
  </conditionalFormatting>
  <conditionalFormatting sqref="S18:U19">
    <cfRule type="expression" dxfId="246" priority="16">
      <formula>$N$16=8</formula>
    </cfRule>
  </conditionalFormatting>
  <conditionalFormatting sqref="S20:U21">
    <cfRule type="expression" dxfId="245" priority="15">
      <formula>$N$16=6</formula>
    </cfRule>
  </conditionalFormatting>
  <conditionalFormatting sqref="S22:U23">
    <cfRule type="expression" dxfId="244" priority="14">
      <formula>$N$16=4</formula>
    </cfRule>
  </conditionalFormatting>
  <conditionalFormatting sqref="W16:X16">
    <cfRule type="expression" dxfId="243" priority="12">
      <formula>$O$16=10</formula>
    </cfRule>
  </conditionalFormatting>
  <conditionalFormatting sqref="W17:Y17">
    <cfRule type="expression" dxfId="242" priority="11">
      <formula>$O$16=9</formula>
    </cfRule>
  </conditionalFormatting>
  <conditionalFormatting sqref="W18:Y18">
    <cfRule type="expression" dxfId="241" priority="10">
      <formula>$O$16=8</formula>
    </cfRule>
  </conditionalFormatting>
  <conditionalFormatting sqref="W19:Y19">
    <cfRule type="expression" dxfId="240" priority="9">
      <formula>$O$16=7</formula>
    </cfRule>
  </conditionalFormatting>
  <conditionalFormatting sqref="W20:Y20">
    <cfRule type="expression" dxfId="239" priority="8">
      <formula>$O$16=6</formula>
    </cfRule>
  </conditionalFormatting>
  <conditionalFormatting sqref="W21:Y21">
    <cfRule type="expression" dxfId="238" priority="7">
      <formula>$O$16=5</formula>
    </cfRule>
  </conditionalFormatting>
  <conditionalFormatting sqref="W22:Y22">
    <cfRule type="expression" dxfId="237" priority="6">
      <formula>$O$16=4</formula>
    </cfRule>
  </conditionalFormatting>
  <conditionalFormatting sqref="W23:Y23">
    <cfRule type="expression" dxfId="236" priority="5">
      <formula>$O$16=3</formula>
    </cfRule>
  </conditionalFormatting>
  <conditionalFormatting sqref="W24:Y24">
    <cfRule type="expression" dxfId="235" priority="4">
      <formula>$O$16=2</formula>
    </cfRule>
  </conditionalFormatting>
  <conditionalFormatting sqref="W25:Y25">
    <cfRule type="expression" dxfId="234" priority="3">
      <formula>$O$16=1</formula>
    </cfRule>
  </conditionalFormatting>
  <conditionalFormatting sqref="Y16">
    <cfRule type="expression" dxfId="233" priority="1">
      <formula>$O$16=10</formula>
    </cfRule>
  </conditionalFormatting>
  <conditionalFormatting sqref="Y16">
    <cfRule type="expression" dxfId="232" priority="2">
      <formula>$O$16=10</formula>
    </cfRule>
  </conditionalFormatting>
  <hyperlinks>
    <hyperlink ref="R1:Y1" location="'総括表 (部門)'!A1" display="総括表（部門）へ戻る"/>
  </hyperlinks>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FFCCFF"/>
  </sheetPr>
  <dimension ref="A1:Y26"/>
  <sheetViews>
    <sheetView showGridLines="0" zoomScaleNormal="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2.21875" style="1" customWidth="1"/>
    <col min="17" max="17" width="3.6640625" style="2" customWidth="1"/>
    <col min="18" max="18" width="13.77734375" style="1" customWidth="1"/>
    <col min="19" max="19" width="5.6640625" style="1" customWidth="1"/>
    <col min="20" max="20" width="2.6640625" style="2" customWidth="1"/>
    <col min="21" max="21" width="5.6640625" style="1" customWidth="1"/>
    <col min="22" max="22" width="3.44140625" style="1" bestFit="1" customWidth="1"/>
    <col min="23" max="23" width="5.109375" style="574" customWidth="1"/>
    <col min="24" max="24" width="2.6640625" style="1" customWidth="1"/>
    <col min="25" max="25" width="5.109375" style="572" customWidth="1"/>
    <col min="26" max="16384" width="10.6640625" style="1"/>
  </cols>
  <sheetData>
    <row r="1" spans="1:25"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1778" t="s">
        <v>491</v>
      </c>
      <c r="S1" s="1779"/>
      <c r="T1" s="1779"/>
      <c r="U1" s="1779"/>
      <c r="V1" s="1779"/>
      <c r="W1" s="1779"/>
      <c r="X1" s="1779"/>
      <c r="Y1" s="1779"/>
    </row>
    <row r="2" spans="1:25"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65"/>
      <c r="T2" s="74"/>
      <c r="U2" s="65"/>
      <c r="V2" s="65"/>
      <c r="X2" s="65"/>
    </row>
    <row r="3" spans="1:25" ht="24" customHeight="1">
      <c r="A3" s="65"/>
      <c r="B3" s="65"/>
      <c r="C3" s="65"/>
      <c r="D3" s="65"/>
      <c r="E3" s="65"/>
      <c r="F3" s="65"/>
      <c r="G3" s="65"/>
      <c r="H3" s="65"/>
      <c r="I3" s="65"/>
      <c r="J3" s="65"/>
      <c r="K3" s="65"/>
      <c r="L3" s="65"/>
      <c r="M3" s="65"/>
      <c r="N3" s="65"/>
      <c r="O3" s="65"/>
      <c r="P3" s="65"/>
      <c r="Q3" s="74"/>
      <c r="R3" s="65"/>
      <c r="S3" s="65"/>
      <c r="T3" s="74"/>
      <c r="U3" s="65"/>
      <c r="V3" s="65"/>
      <c r="X3" s="65"/>
    </row>
    <row r="4" spans="1:25" ht="24" customHeight="1">
      <c r="A4" s="64" t="s">
        <v>118</v>
      </c>
      <c r="B4" s="65"/>
      <c r="C4" s="65"/>
      <c r="D4" s="65"/>
      <c r="E4" s="65"/>
      <c r="F4" s="65"/>
      <c r="G4" s="65"/>
      <c r="H4" s="65"/>
      <c r="I4" s="65"/>
      <c r="J4" s="65"/>
      <c r="K4" s="65"/>
      <c r="L4" s="65"/>
      <c r="M4" s="65"/>
      <c r="N4" s="65"/>
      <c r="O4" s="65"/>
      <c r="P4" s="65"/>
      <c r="Q4" s="74"/>
      <c r="R4" s="65"/>
      <c r="S4" s="65"/>
      <c r="T4" s="74"/>
      <c r="U4" s="65"/>
      <c r="V4" s="65"/>
      <c r="X4" s="65"/>
    </row>
    <row r="5" spans="1:25" ht="24" customHeight="1">
      <c r="A5" s="64" t="s">
        <v>897</v>
      </c>
      <c r="B5" s="65"/>
      <c r="C5" s="65"/>
      <c r="D5" s="65"/>
      <c r="E5" s="65"/>
      <c r="F5" s="65"/>
      <c r="G5" s="65"/>
      <c r="I5" s="65"/>
      <c r="J5" s="65"/>
      <c r="K5" s="65"/>
      <c r="L5" s="65"/>
      <c r="M5" s="65"/>
      <c r="N5" s="65"/>
      <c r="O5" s="65"/>
      <c r="P5" s="65"/>
      <c r="Q5" s="74"/>
      <c r="R5" s="65"/>
      <c r="S5" s="65"/>
      <c r="T5" s="74"/>
      <c r="U5" s="65"/>
      <c r="V5" s="65"/>
      <c r="X5" s="65"/>
    </row>
    <row r="6" spans="1:25" ht="24" customHeight="1">
      <c r="A6" s="65"/>
      <c r="B6" s="65"/>
      <c r="C6" s="65"/>
      <c r="D6" s="65"/>
      <c r="E6" s="65"/>
      <c r="F6" s="65"/>
      <c r="G6" s="65"/>
      <c r="I6" s="127"/>
      <c r="J6" s="127"/>
      <c r="K6" s="127"/>
      <c r="L6" s="127"/>
      <c r="M6" s="127"/>
      <c r="N6" s="127"/>
      <c r="O6" s="127"/>
      <c r="P6" s="127"/>
      <c r="Q6" s="127"/>
      <c r="R6" s="127"/>
      <c r="S6" s="127"/>
      <c r="T6" s="127"/>
      <c r="U6" s="127"/>
      <c r="V6" s="127"/>
      <c r="W6" s="575"/>
      <c r="X6" s="127"/>
      <c r="Y6" s="573"/>
    </row>
    <row r="7" spans="1:25" ht="24" customHeight="1">
      <c r="A7" s="65"/>
      <c r="B7" s="66" t="s">
        <v>141</v>
      </c>
      <c r="C7" s="65"/>
      <c r="D7" s="65"/>
      <c r="E7" s="65"/>
      <c r="F7" s="65"/>
      <c r="G7" s="65"/>
      <c r="H7" s="65" t="s">
        <v>3</v>
      </c>
      <c r="I7" s="127"/>
      <c r="J7" s="127"/>
      <c r="K7" s="127"/>
      <c r="L7" s="127"/>
      <c r="M7" s="127"/>
      <c r="N7" s="127"/>
      <c r="O7" s="127"/>
      <c r="P7" s="127"/>
      <c r="Q7" s="127"/>
      <c r="R7" s="127"/>
      <c r="S7" s="127"/>
      <c r="T7" s="127"/>
      <c r="U7" s="127"/>
      <c r="V7" s="127"/>
      <c r="W7" s="575"/>
      <c r="X7" s="127"/>
      <c r="Y7" s="573"/>
    </row>
    <row r="8" spans="1:25" ht="24" customHeight="1">
      <c r="A8" s="65"/>
      <c r="B8" s="66"/>
      <c r="C8" s="66" t="s">
        <v>17</v>
      </c>
      <c r="D8" s="65"/>
      <c r="E8" s="65"/>
      <c r="F8" s="65"/>
      <c r="G8" s="65"/>
      <c r="H8" s="1762" t="s">
        <v>997</v>
      </c>
      <c r="I8" s="1762"/>
      <c r="J8" s="1762"/>
      <c r="K8" s="1762"/>
      <c r="L8" s="1762"/>
      <c r="M8" s="1762"/>
      <c r="N8" s="1762"/>
      <c r="O8" s="1762"/>
      <c r="P8" s="1762"/>
      <c r="Q8" s="1762"/>
      <c r="R8" s="1762"/>
      <c r="S8" s="1762"/>
      <c r="T8" s="1762"/>
      <c r="U8" s="1762"/>
      <c r="V8" s="1762"/>
      <c r="W8" s="1762"/>
      <c r="X8" s="1762"/>
      <c r="Y8" s="1762"/>
    </row>
    <row r="9" spans="1:25" ht="24" customHeight="1">
      <c r="A9" s="65"/>
      <c r="B9" s="65"/>
      <c r="C9" s="2132" t="s">
        <v>1165</v>
      </c>
      <c r="D9" s="2132"/>
      <c r="E9" s="2132"/>
      <c r="F9" s="66"/>
      <c r="G9" s="66"/>
      <c r="H9" s="1762"/>
      <c r="I9" s="1762"/>
      <c r="J9" s="1762"/>
      <c r="K9" s="1762"/>
      <c r="L9" s="1762"/>
      <c r="M9" s="1762"/>
      <c r="N9" s="1762"/>
      <c r="O9" s="1762"/>
      <c r="P9" s="1762"/>
      <c r="Q9" s="1762"/>
      <c r="R9" s="1762"/>
      <c r="S9" s="1762"/>
      <c r="T9" s="1762"/>
      <c r="U9" s="1762"/>
      <c r="V9" s="1762"/>
      <c r="W9" s="1762"/>
      <c r="X9" s="1762"/>
      <c r="Y9" s="1762"/>
    </row>
    <row r="10" spans="1:25" ht="24" customHeight="1">
      <c r="A10" s="65"/>
      <c r="B10" s="66"/>
      <c r="C10" s="1752" t="s">
        <v>138</v>
      </c>
      <c r="D10" s="1752"/>
      <c r="E10" s="1752"/>
      <c r="F10" s="66"/>
      <c r="G10" s="66"/>
      <c r="H10" s="1762"/>
      <c r="I10" s="1762"/>
      <c r="J10" s="1762"/>
      <c r="K10" s="1762"/>
      <c r="L10" s="1762"/>
      <c r="M10" s="1762"/>
      <c r="N10" s="1762"/>
      <c r="O10" s="1762"/>
      <c r="P10" s="1762"/>
      <c r="Q10" s="1762"/>
      <c r="R10" s="1762"/>
      <c r="S10" s="1762"/>
      <c r="T10" s="1762"/>
      <c r="U10" s="1762"/>
      <c r="V10" s="1762"/>
      <c r="W10" s="1762"/>
      <c r="X10" s="1762"/>
      <c r="Y10" s="1762"/>
    </row>
    <row r="11" spans="1:25" ht="24" customHeight="1">
      <c r="B11" s="9"/>
      <c r="C11" s="1750"/>
      <c r="D11" s="1750"/>
      <c r="E11" s="1750"/>
      <c r="F11" s="9"/>
      <c r="G11" s="9"/>
      <c r="H11" s="1762"/>
      <c r="I11" s="1762"/>
      <c r="J11" s="1762"/>
      <c r="K11" s="1762"/>
      <c r="L11" s="1762"/>
      <c r="M11" s="1762"/>
      <c r="N11" s="1762"/>
      <c r="O11" s="1762"/>
      <c r="P11" s="1762"/>
      <c r="Q11" s="1762"/>
      <c r="R11" s="1762"/>
      <c r="S11" s="1762"/>
      <c r="T11" s="1762"/>
      <c r="U11" s="1762"/>
      <c r="V11" s="1762"/>
      <c r="W11" s="1762"/>
      <c r="X11" s="1762"/>
      <c r="Y11" s="1762"/>
    </row>
    <row r="12" spans="1:25" ht="24" customHeight="1">
      <c r="B12" s="1" t="s">
        <v>1169</v>
      </c>
      <c r="Q12" s="4" t="s">
        <v>61</v>
      </c>
    </row>
    <row r="13" spans="1:25" ht="24" customHeight="1">
      <c r="B13" s="1732" t="s">
        <v>16</v>
      </c>
      <c r="C13" s="1733"/>
      <c r="D13" s="1733"/>
      <c r="E13" s="1734"/>
      <c r="F13" s="1783">
        <f>'学校入力シート（要入力）'!$E$42</f>
        <v>2021</v>
      </c>
      <c r="G13" s="1783">
        <f>'学校入力シート（要入力）'!$F$42</f>
        <v>2022</v>
      </c>
      <c r="H13" s="1783">
        <f>'学校入力シート（要入力）'!$G$42</f>
        <v>2023</v>
      </c>
      <c r="I13" s="1783">
        <f>'学校入力シート（要入力）'!$H$42</f>
        <v>2024</v>
      </c>
      <c r="J13" s="1798">
        <f>'学校入力シート（要入力）'!$I$42</f>
        <v>2025</v>
      </c>
      <c r="K13" s="1772" t="str">
        <f>"増減
"&amp;$J$13&amp;"-"&amp;$F$13</f>
        <v>増減
2025-2021</v>
      </c>
      <c r="L13" s="1871" t="str">
        <f>"対"&amp;$F$13&amp;"
年度
伸び率"</f>
        <v>対2021
年度
伸び率</v>
      </c>
      <c r="M13" s="1755" t="s">
        <v>14</v>
      </c>
      <c r="N13" s="1769" t="s">
        <v>13</v>
      </c>
      <c r="O13" s="1769" t="s">
        <v>15</v>
      </c>
      <c r="P13" s="3"/>
      <c r="Q13" s="1766" t="s">
        <v>49</v>
      </c>
      <c r="R13" s="344" t="s">
        <v>10</v>
      </c>
      <c r="S13" s="1753" t="s">
        <v>673</v>
      </c>
      <c r="T13" s="1754"/>
      <c r="U13" s="1755"/>
      <c r="V13" s="1719" t="s">
        <v>49</v>
      </c>
      <c r="W13" s="1786" t="s">
        <v>50</v>
      </c>
      <c r="X13" s="1786"/>
      <c r="Y13" s="1787"/>
    </row>
    <row r="14" spans="1:25" ht="24" customHeight="1">
      <c r="B14" s="1735"/>
      <c r="C14" s="1736"/>
      <c r="D14" s="1736"/>
      <c r="E14" s="1737"/>
      <c r="F14" s="1784"/>
      <c r="G14" s="1784"/>
      <c r="H14" s="1784"/>
      <c r="I14" s="1784"/>
      <c r="J14" s="1799"/>
      <c r="K14" s="2102"/>
      <c r="L14" s="1872"/>
      <c r="M14" s="1758"/>
      <c r="N14" s="1770"/>
      <c r="O14" s="1770"/>
      <c r="P14" s="3"/>
      <c r="Q14" s="1767"/>
      <c r="R14" s="345" t="s">
        <v>33</v>
      </c>
      <c r="S14" s="1756"/>
      <c r="T14" s="1757"/>
      <c r="U14" s="1758"/>
      <c r="V14" s="1719"/>
      <c r="W14" s="1788"/>
      <c r="X14" s="1788"/>
      <c r="Y14" s="1789"/>
    </row>
    <row r="15" spans="1:25" ht="24" customHeight="1">
      <c r="B15" s="1738"/>
      <c r="C15" s="1739"/>
      <c r="D15" s="1739"/>
      <c r="E15" s="1740"/>
      <c r="F15" s="1785"/>
      <c r="G15" s="1785"/>
      <c r="H15" s="1785"/>
      <c r="I15" s="1785"/>
      <c r="J15" s="1800"/>
      <c r="K15" s="2103"/>
      <c r="L15" s="1782"/>
      <c r="M15" s="1761"/>
      <c r="N15" s="1771"/>
      <c r="O15" s="1771"/>
      <c r="Q15" s="1768"/>
      <c r="R15" s="458" t="str">
        <f>'目標値入力シート（必要に応じて入力）'!I15</f>
        <v/>
      </c>
      <c r="S15" s="1759"/>
      <c r="T15" s="1760"/>
      <c r="U15" s="1761"/>
      <c r="V15" s="1719"/>
      <c r="W15" s="1790"/>
      <c r="X15" s="1790"/>
      <c r="Y15" s="1791"/>
    </row>
    <row r="16" spans="1:25" ht="24" customHeight="1">
      <c r="B16" s="1741" t="s">
        <v>142</v>
      </c>
      <c r="C16" s="1742"/>
      <c r="D16" s="1742"/>
      <c r="E16" s="1743"/>
      <c r="F16" s="1795" t="str">
        <f>IFERROR((ROUND(F20/F23,8)),"－")</f>
        <v>－</v>
      </c>
      <c r="G16" s="1795" t="str">
        <f t="shared" ref="G16:J16" si="0">IFERROR((ROUND(G20/G23,8)),"－")</f>
        <v>－</v>
      </c>
      <c r="H16" s="1795" t="str">
        <f t="shared" si="0"/>
        <v>－</v>
      </c>
      <c r="I16" s="1795" t="str">
        <f t="shared" si="0"/>
        <v>－</v>
      </c>
      <c r="J16" s="1795" t="str">
        <f t="shared" si="0"/>
        <v>－</v>
      </c>
      <c r="K16" s="1899" t="str">
        <f>IFERROR(ROUND(J16-F16,8)*100,"－")</f>
        <v>－</v>
      </c>
      <c r="L16" s="1809"/>
      <c r="M16" s="1918" t="str">
        <f>IF(R15="","目標入力",IF(J16="－","－",IF(AND(I16&lt;$R$15,J16&lt;$R$15),2,IF(AND(I16&gt;=$R$15,J16&lt;$R$15),4,IF(AND(J16&gt;=$R$15,OR(I16&lt;$R$15,I16="－")),8,IF(AND(I16&gt;=$R$15,J16&gt;=$R$15),10))))))</f>
        <v>目標入力</v>
      </c>
      <c r="N16" s="1834" t="str" cm="1">
        <f t="array" ref="N16">IFERROR(_xlfn.IFS($K$16="－","－",$K$16/100&gt;=趨勢評価!F31,10,$K$16/100&gt;=趨勢評価!F30,8,$K$16/100&gt;趨勢評価!F29,6,$K$16/100&gt;趨勢評価!F28,4,$K$16/100&lt;=趨勢評価!F28,2),"－")</f>
        <v>－</v>
      </c>
      <c r="O16" s="1841" t="str">
        <f ca="1">IFERROR(OFFSET(INDEX(Y16:Y25,MATCH(J16,Y16:Y25,-1),1),0,-3),"－")</f>
        <v>－</v>
      </c>
      <c r="Q16" s="1720">
        <v>10</v>
      </c>
      <c r="R16" s="1863" t="s">
        <v>34</v>
      </c>
      <c r="S16" s="1717" t="s">
        <v>77</v>
      </c>
      <c r="T16" s="1821"/>
      <c r="U16" s="1822"/>
      <c r="V16" s="72">
        <v>10</v>
      </c>
      <c r="W16" s="613">
        <f>高校部門!AB38</f>
        <v>0.95555555999999997</v>
      </c>
      <c r="X16" s="862" t="s">
        <v>12</v>
      </c>
      <c r="Y16" s="907">
        <v>1</v>
      </c>
    </row>
    <row r="17" spans="2:25" ht="24" customHeight="1">
      <c r="B17" s="1744"/>
      <c r="C17" s="1745"/>
      <c r="D17" s="1745"/>
      <c r="E17" s="1746"/>
      <c r="F17" s="1796"/>
      <c r="G17" s="1796"/>
      <c r="H17" s="1796"/>
      <c r="I17" s="1796"/>
      <c r="J17" s="1796"/>
      <c r="K17" s="2064"/>
      <c r="L17" s="1810"/>
      <c r="M17" s="1919"/>
      <c r="N17" s="1835"/>
      <c r="O17" s="1901"/>
      <c r="Q17" s="1720"/>
      <c r="R17" s="1863"/>
      <c r="S17" s="1718"/>
      <c r="T17" s="1823"/>
      <c r="U17" s="1824"/>
      <c r="V17" s="73">
        <v>9</v>
      </c>
      <c r="W17" s="616">
        <f>高校部門!Y38</f>
        <v>0.84042552999999998</v>
      </c>
      <c r="X17" s="617" t="s">
        <v>547</v>
      </c>
      <c r="Y17" s="618">
        <f>高校部門!AA38</f>
        <v>0.95555555000000003</v>
      </c>
    </row>
    <row r="18" spans="2:25" ht="24" customHeight="1">
      <c r="B18" s="1744"/>
      <c r="C18" s="1745"/>
      <c r="D18" s="1745"/>
      <c r="E18" s="1746"/>
      <c r="F18" s="1796"/>
      <c r="G18" s="1796"/>
      <c r="H18" s="1796"/>
      <c r="I18" s="1796"/>
      <c r="J18" s="1796"/>
      <c r="K18" s="2064"/>
      <c r="L18" s="1810"/>
      <c r="M18" s="1919"/>
      <c r="N18" s="1835"/>
      <c r="O18" s="1901"/>
      <c r="Q18" s="1719">
        <v>8</v>
      </c>
      <c r="R18" s="1863" t="s">
        <v>132</v>
      </c>
      <c r="S18" s="1717" t="s">
        <v>69</v>
      </c>
      <c r="T18" s="1821"/>
      <c r="U18" s="1822"/>
      <c r="V18" s="72">
        <v>8</v>
      </c>
      <c r="W18" s="613">
        <f>高校部門!V38</f>
        <v>0.74734042999999994</v>
      </c>
      <c r="X18" s="614" t="s">
        <v>547</v>
      </c>
      <c r="Y18" s="619">
        <f>高校部門!X38</f>
        <v>0.84042551999999981</v>
      </c>
    </row>
    <row r="19" spans="2:25" ht="24" customHeight="1">
      <c r="B19" s="1744"/>
      <c r="C19" s="1745"/>
      <c r="D19" s="1745"/>
      <c r="E19" s="1746"/>
      <c r="F19" s="1797"/>
      <c r="G19" s="1797"/>
      <c r="H19" s="1797"/>
      <c r="I19" s="1797"/>
      <c r="J19" s="1797"/>
      <c r="K19" s="1900"/>
      <c r="L19" s="1811"/>
      <c r="M19" s="1919"/>
      <c r="N19" s="1835"/>
      <c r="O19" s="1901"/>
      <c r="Q19" s="1719"/>
      <c r="R19" s="1863"/>
      <c r="S19" s="1718"/>
      <c r="T19" s="1823"/>
      <c r="U19" s="1824"/>
      <c r="V19" s="73">
        <v>7</v>
      </c>
      <c r="W19" s="616">
        <f>高校部門!S38</f>
        <v>0.65517241000000004</v>
      </c>
      <c r="X19" s="617" t="s">
        <v>547</v>
      </c>
      <c r="Y19" s="618">
        <f>高校部門!U38</f>
        <v>0.74734041999999989</v>
      </c>
    </row>
    <row r="20" spans="2:25" ht="24" customHeight="1">
      <c r="B20" s="6"/>
      <c r="C20" s="1721" t="s">
        <v>1166</v>
      </c>
      <c r="D20" s="1722"/>
      <c r="E20" s="1723"/>
      <c r="F20" s="2110">
        <f>IFERROR('学校入力シート（要入力）'!E49,"－")</f>
        <v>0</v>
      </c>
      <c r="G20" s="2110">
        <f>IFERROR('学校入力シート（要入力）'!F49,"－")</f>
        <v>0</v>
      </c>
      <c r="H20" s="2110">
        <f>IFERROR('学校入力シート（要入力）'!G49,"－")</f>
        <v>0</v>
      </c>
      <c r="I20" s="2110">
        <f>IFERROR('学校入力シート（要入力）'!H49,"－")</f>
        <v>0</v>
      </c>
      <c r="J20" s="2113">
        <f>IFERROR('学校入力シート（要入力）'!I49,"－")</f>
        <v>0</v>
      </c>
      <c r="K20" s="2116">
        <f>IFERROR(J20-F20,"－")</f>
        <v>0</v>
      </c>
      <c r="L20" s="1804" t="str">
        <f>IFERROR(K20/F20,"－")</f>
        <v>－</v>
      </c>
      <c r="M20" s="1919"/>
      <c r="N20" s="1835"/>
      <c r="O20" s="1901"/>
      <c r="Q20" s="1719">
        <v>6</v>
      </c>
      <c r="R20" s="1863" t="s">
        <v>84</v>
      </c>
      <c r="S20" s="1717" t="s">
        <v>76</v>
      </c>
      <c r="T20" s="1821"/>
      <c r="U20" s="1822"/>
      <c r="V20" s="72">
        <v>6</v>
      </c>
      <c r="W20" s="613">
        <f>高校部門!P38</f>
        <v>0.56521739000000004</v>
      </c>
      <c r="X20" s="614" t="s">
        <v>547</v>
      </c>
      <c r="Y20" s="615">
        <f>高校部門!R38</f>
        <v>0.65517239999999999</v>
      </c>
    </row>
    <row r="21" spans="2:25" ht="24" customHeight="1">
      <c r="B21" s="6"/>
      <c r="C21" s="1857"/>
      <c r="D21" s="1858"/>
      <c r="E21" s="1859"/>
      <c r="F21" s="2111"/>
      <c r="G21" s="2111"/>
      <c r="H21" s="2111"/>
      <c r="I21" s="2111"/>
      <c r="J21" s="2114"/>
      <c r="K21" s="2117"/>
      <c r="L21" s="1850"/>
      <c r="M21" s="1919"/>
      <c r="N21" s="1835"/>
      <c r="O21" s="1901"/>
      <c r="Q21" s="1719"/>
      <c r="R21" s="1863"/>
      <c r="S21" s="1718"/>
      <c r="T21" s="1823"/>
      <c r="U21" s="1824"/>
      <c r="V21" s="73">
        <v>5</v>
      </c>
      <c r="W21" s="616">
        <f>高校部門!M38</f>
        <v>0.45882352999999992</v>
      </c>
      <c r="X21" s="617" t="s">
        <v>547</v>
      </c>
      <c r="Y21" s="618">
        <f>高校部門!O38</f>
        <v>0.56521737999999999</v>
      </c>
    </row>
    <row r="22" spans="2:25" ht="24" customHeight="1">
      <c r="B22" s="6"/>
      <c r="C22" s="1724"/>
      <c r="D22" s="1725"/>
      <c r="E22" s="1726"/>
      <c r="F22" s="2120"/>
      <c r="G22" s="2120"/>
      <c r="H22" s="2120"/>
      <c r="I22" s="2120"/>
      <c r="J22" s="2121"/>
      <c r="K22" s="2119"/>
      <c r="L22" s="1840"/>
      <c r="M22" s="1919"/>
      <c r="N22" s="1835"/>
      <c r="O22" s="1901"/>
      <c r="Q22" s="1719">
        <v>4</v>
      </c>
      <c r="R22" s="1863" t="s">
        <v>134</v>
      </c>
      <c r="S22" s="1717" t="s">
        <v>74</v>
      </c>
      <c r="T22" s="1821"/>
      <c r="U22" s="1822"/>
      <c r="V22" s="72">
        <v>4</v>
      </c>
      <c r="W22" s="613">
        <f>高校部門!J38</f>
        <v>0.34304932999999999</v>
      </c>
      <c r="X22" s="614" t="s">
        <v>547</v>
      </c>
      <c r="Y22" s="615">
        <f>高校部門!L38</f>
        <v>0.45882351999999998</v>
      </c>
    </row>
    <row r="23" spans="2:25" ht="24" customHeight="1">
      <c r="B23" s="6"/>
      <c r="C23" s="1721" t="s">
        <v>143</v>
      </c>
      <c r="D23" s="1722"/>
      <c r="E23" s="1723"/>
      <c r="F23" s="2110">
        <f>IFERROR('学校入力シート（要入力）'!E48,"－")</f>
        <v>0</v>
      </c>
      <c r="G23" s="2110">
        <f>IFERROR('学校入力シート（要入力）'!F48,"－")</f>
        <v>0</v>
      </c>
      <c r="H23" s="2110">
        <f>IFERROR('学校入力シート（要入力）'!G48,"－")</f>
        <v>0</v>
      </c>
      <c r="I23" s="2110">
        <f>IFERROR('学校入力シート（要入力）'!H48,"－")</f>
        <v>0</v>
      </c>
      <c r="J23" s="2113">
        <f>IFERROR('学校入力シート（要入力）'!I48,"－")</f>
        <v>0</v>
      </c>
      <c r="K23" s="2116">
        <f>IFERROR(J23-F23,"－")</f>
        <v>0</v>
      </c>
      <c r="L23" s="1804" t="str">
        <f>IFERROR(K23/F23,"－")</f>
        <v>－</v>
      </c>
      <c r="M23" s="1919"/>
      <c r="N23" s="1835"/>
      <c r="O23" s="1901"/>
      <c r="Q23" s="1719"/>
      <c r="R23" s="1863"/>
      <c r="S23" s="1718"/>
      <c r="T23" s="1823"/>
      <c r="U23" s="1824"/>
      <c r="V23" s="73">
        <v>3</v>
      </c>
      <c r="W23" s="616">
        <f>高校部門!G38</f>
        <v>0.20542636000000003</v>
      </c>
      <c r="X23" s="617" t="s">
        <v>547</v>
      </c>
      <c r="Y23" s="618">
        <f>高校部門!I38</f>
        <v>0.34304931999999999</v>
      </c>
    </row>
    <row r="24" spans="2:25" ht="24" customHeight="1">
      <c r="B24" s="6"/>
      <c r="C24" s="1857"/>
      <c r="D24" s="1858"/>
      <c r="E24" s="1859"/>
      <c r="F24" s="2111"/>
      <c r="G24" s="2111"/>
      <c r="H24" s="2111"/>
      <c r="I24" s="2111"/>
      <c r="J24" s="2114"/>
      <c r="K24" s="2117"/>
      <c r="L24" s="1850"/>
      <c r="M24" s="1919"/>
      <c r="N24" s="1835"/>
      <c r="O24" s="1901"/>
      <c r="Q24" s="1719">
        <v>2</v>
      </c>
      <c r="R24" s="1863" t="s">
        <v>136</v>
      </c>
      <c r="S24" s="1844" t="s">
        <v>75</v>
      </c>
      <c r="T24" s="1826"/>
      <c r="U24" s="1827"/>
      <c r="V24" s="72">
        <v>2</v>
      </c>
      <c r="W24" s="620">
        <f>高校部門!D38</f>
        <v>1E-8</v>
      </c>
      <c r="X24" s="614" t="s">
        <v>547</v>
      </c>
      <c r="Y24" s="621">
        <f>高校部門!F38</f>
        <v>0.20542635000000001</v>
      </c>
    </row>
    <row r="25" spans="2:25" ht="24" customHeight="1">
      <c r="B25" s="8"/>
      <c r="C25" s="1727"/>
      <c r="D25" s="1728"/>
      <c r="E25" s="1729"/>
      <c r="F25" s="2112"/>
      <c r="G25" s="2112"/>
      <c r="H25" s="2112"/>
      <c r="I25" s="2112"/>
      <c r="J25" s="2115"/>
      <c r="K25" s="2118"/>
      <c r="L25" s="1805"/>
      <c r="M25" s="1920"/>
      <c r="N25" s="1836"/>
      <c r="O25" s="1843"/>
      <c r="Q25" s="1719"/>
      <c r="R25" s="1863"/>
      <c r="S25" s="1828"/>
      <c r="T25" s="1829"/>
      <c r="U25" s="1830"/>
      <c r="V25" s="73">
        <v>1</v>
      </c>
      <c r="W25" s="622"/>
      <c r="X25" s="617" t="s">
        <v>547</v>
      </c>
      <c r="Y25" s="1084">
        <f>高校部門!C38</f>
        <v>0</v>
      </c>
    </row>
    <row r="26" spans="2:25" ht="24" customHeight="1">
      <c r="Q26" s="94"/>
      <c r="R26" s="51"/>
      <c r="S26" s="51"/>
      <c r="T26" s="51"/>
      <c r="U26" s="51"/>
      <c r="V26" s="51"/>
      <c r="W26" s="576"/>
      <c r="X26" s="51"/>
      <c r="Y26" s="96"/>
    </row>
  </sheetData>
  <mergeCells count="66">
    <mergeCell ref="J13:J15"/>
    <mergeCell ref="A1:C1"/>
    <mergeCell ref="D1:H1"/>
    <mergeCell ref="A2:C2"/>
    <mergeCell ref="D2:H2"/>
    <mergeCell ref="H8:Y11"/>
    <mergeCell ref="C9:E9"/>
    <mergeCell ref="C10:E10"/>
    <mergeCell ref="C11:E11"/>
    <mergeCell ref="B13:E15"/>
    <mergeCell ref="V13:V15"/>
    <mergeCell ref="M13:M15"/>
    <mergeCell ref="N13:N15"/>
    <mergeCell ref="O13:O15"/>
    <mergeCell ref="Q13:Q15"/>
    <mergeCell ref="R1:Y1"/>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C20:E22"/>
    <mergeCell ref="F20:F22"/>
    <mergeCell ref="G20:G22"/>
    <mergeCell ref="H20:H22"/>
    <mergeCell ref="I20:I22"/>
    <mergeCell ref="R16:R17"/>
    <mergeCell ref="Q24:Q25"/>
    <mergeCell ref="R24:R25"/>
    <mergeCell ref="S16:U17"/>
    <mergeCell ref="Q18:Q19"/>
    <mergeCell ref="R18:R19"/>
    <mergeCell ref="S18:U19"/>
    <mergeCell ref="L16:L19"/>
    <mergeCell ref="M16:M25"/>
    <mergeCell ref="N16:N25"/>
    <mergeCell ref="O16:O25"/>
    <mergeCell ref="Q16:Q17"/>
    <mergeCell ref="K20:K22"/>
    <mergeCell ref="L20:L22"/>
    <mergeCell ref="Q20:Q21"/>
    <mergeCell ref="R20:R21"/>
    <mergeCell ref="S20:U21"/>
    <mergeCell ref="Q22:Q23"/>
    <mergeCell ref="R22:R23"/>
    <mergeCell ref="S22:U23"/>
    <mergeCell ref="K23:K25"/>
    <mergeCell ref="L23:L25"/>
    <mergeCell ref="S24:U25"/>
    <mergeCell ref="J23:J25"/>
    <mergeCell ref="C23:E25"/>
    <mergeCell ref="F23:F25"/>
    <mergeCell ref="G23:G25"/>
    <mergeCell ref="H23:H25"/>
    <mergeCell ref="I23:I25"/>
  </mergeCells>
  <phoneticPr fontId="1"/>
  <conditionalFormatting sqref="S24:U25">
    <cfRule type="expression" dxfId="231" priority="14">
      <formula>$N$16=2</formula>
    </cfRule>
  </conditionalFormatting>
  <conditionalFormatting sqref="R16:R17">
    <cfRule type="expression" dxfId="230" priority="22">
      <formula>$M$16=10</formula>
    </cfRule>
  </conditionalFormatting>
  <conditionalFormatting sqref="R18:R19">
    <cfRule type="expression" dxfId="229" priority="21">
      <formula>$M$16=8</formula>
    </cfRule>
  </conditionalFormatting>
  <conditionalFormatting sqref="R22:R23">
    <cfRule type="expression" dxfId="228" priority="20">
      <formula>$M$16=4</formula>
    </cfRule>
  </conditionalFormatting>
  <conditionalFormatting sqref="R24:R25">
    <cfRule type="expression" dxfId="227" priority="19">
      <formula>$M$16=2</formula>
    </cfRule>
  </conditionalFormatting>
  <conditionalFormatting sqref="S16:U17">
    <cfRule type="expression" dxfId="226" priority="18">
      <formula>$N$16=10</formula>
    </cfRule>
  </conditionalFormatting>
  <conditionalFormatting sqref="S18:U19">
    <cfRule type="expression" dxfId="225" priority="17">
      <formula>$N$16=8</formula>
    </cfRule>
  </conditionalFormatting>
  <conditionalFormatting sqref="S20:U21">
    <cfRule type="expression" dxfId="224" priority="16">
      <formula>$N$16=6</formula>
    </cfRule>
  </conditionalFormatting>
  <conditionalFormatting sqref="S22:U23">
    <cfRule type="expression" dxfId="223" priority="15">
      <formula>$N$16=4</formula>
    </cfRule>
  </conditionalFormatting>
  <conditionalFormatting sqref="W16">
    <cfRule type="expression" dxfId="222" priority="13">
      <formula>$O$16=10</formula>
    </cfRule>
  </conditionalFormatting>
  <conditionalFormatting sqref="W17:Y17">
    <cfRule type="expression" dxfId="221" priority="12">
      <formula>$O$16=9</formula>
    </cfRule>
  </conditionalFormatting>
  <conditionalFormatting sqref="W18:Y18">
    <cfRule type="expression" dxfId="220" priority="11">
      <formula>$O$16=8</formula>
    </cfRule>
  </conditionalFormatting>
  <conditionalFormatting sqref="W19:Y19">
    <cfRule type="expression" dxfId="219" priority="10">
      <formula>$O$16=7</formula>
    </cfRule>
  </conditionalFormatting>
  <conditionalFormatting sqref="W20:Y20">
    <cfRule type="expression" dxfId="218" priority="9">
      <formula>$O$16=6</formula>
    </cfRule>
  </conditionalFormatting>
  <conditionalFormatting sqref="W21:Y21">
    <cfRule type="expression" dxfId="217" priority="8">
      <formula>$O$16=5</formula>
    </cfRule>
  </conditionalFormatting>
  <conditionalFormatting sqref="W22:Y22">
    <cfRule type="expression" dxfId="216" priority="7">
      <formula>$O$16=4</formula>
    </cfRule>
  </conditionalFormatting>
  <conditionalFormatting sqref="W23:Y23">
    <cfRule type="expression" dxfId="215" priority="6">
      <formula>$O$16=3</formula>
    </cfRule>
  </conditionalFormatting>
  <conditionalFormatting sqref="W24:Y24">
    <cfRule type="expression" dxfId="214" priority="5">
      <formula>$O$16=2</formula>
    </cfRule>
  </conditionalFormatting>
  <conditionalFormatting sqref="W25:Y25">
    <cfRule type="expression" dxfId="213" priority="4">
      <formula>$O$16=1</formula>
    </cfRule>
  </conditionalFormatting>
  <conditionalFormatting sqref="Y16">
    <cfRule type="expression" dxfId="212" priority="2">
      <formula>$O$16=10</formula>
    </cfRule>
  </conditionalFormatting>
  <conditionalFormatting sqref="Y16">
    <cfRule type="expression" dxfId="211" priority="3">
      <formula>$O$16=10</formula>
    </cfRule>
  </conditionalFormatting>
  <conditionalFormatting sqref="X16">
    <cfRule type="expression" dxfId="210" priority="1">
      <formula>$O$16=10</formula>
    </cfRule>
  </conditionalFormatting>
  <hyperlinks>
    <hyperlink ref="R1:Y1" location="'総括表 (部門)'!A1" display="総括表（部門）へ戻る"/>
  </hyperlinks>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CCFF"/>
  </sheetPr>
  <dimension ref="A1:AB31"/>
  <sheetViews>
    <sheetView showGridLines="0" zoomScaleNormal="100" workbookViewId="0">
      <selection sqref="A1:C1"/>
    </sheetView>
  </sheetViews>
  <sheetFormatPr defaultColWidth="10.6640625" defaultRowHeight="24" customHeight="1"/>
  <cols>
    <col min="1" max="2" width="4.6640625" style="1" customWidth="1"/>
    <col min="3" max="5" width="9.6640625" style="1" customWidth="1"/>
    <col min="6" max="10" width="9.88671875" style="1" customWidth="1"/>
    <col min="11" max="12" width="8.6640625" style="1" customWidth="1"/>
    <col min="13" max="15" width="6.6640625" style="1" customWidth="1"/>
    <col min="16" max="16" width="1.6640625" style="1" customWidth="1"/>
    <col min="17" max="17" width="3.6640625" style="2" customWidth="1"/>
    <col min="18" max="20" width="6.6640625" style="1" customWidth="1"/>
    <col min="21" max="21" width="6.6640625" style="2" customWidth="1"/>
    <col min="22" max="22" width="3.88671875" style="1" customWidth="1"/>
    <col min="23" max="23" width="6.44140625" style="574" bestFit="1" customWidth="1"/>
    <col min="24" max="24" width="2.6640625" style="572" customWidth="1"/>
    <col min="25" max="25" width="6.44140625" style="572" bestFit="1" customWidth="1"/>
    <col min="26" max="26" width="6.44140625" style="574" bestFit="1" customWidth="1"/>
    <col min="27" max="27" width="3.77734375" style="572" bestFit="1" customWidth="1"/>
    <col min="28" max="28" width="6.44140625" style="574" bestFit="1" customWidth="1"/>
    <col min="29" max="16384" width="10.6640625" style="1"/>
  </cols>
  <sheetData>
    <row r="1" spans="1:28"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65"/>
      <c r="S1" s="65"/>
      <c r="T1" s="65"/>
      <c r="U1" s="1778" t="s">
        <v>491</v>
      </c>
      <c r="V1" s="1779"/>
      <c r="W1" s="1779"/>
      <c r="X1" s="1779"/>
      <c r="Y1" s="1779"/>
      <c r="Z1" s="1779"/>
      <c r="AA1" s="1779"/>
      <c r="AB1" s="1779"/>
    </row>
    <row r="2" spans="1:28"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65"/>
      <c r="T2" s="65"/>
      <c r="U2" s="74"/>
      <c r="V2" s="65"/>
    </row>
    <row r="3" spans="1:28" ht="15" customHeight="1">
      <c r="A3" s="65"/>
      <c r="B3" s="65"/>
      <c r="C3" s="65"/>
      <c r="D3" s="65"/>
      <c r="E3" s="65"/>
      <c r="F3" s="65"/>
      <c r="G3" s="65"/>
      <c r="H3" s="65"/>
      <c r="I3" s="65"/>
      <c r="J3" s="65"/>
      <c r="K3" s="65"/>
      <c r="L3" s="65"/>
      <c r="M3" s="65"/>
      <c r="N3" s="65"/>
      <c r="O3" s="65"/>
      <c r="P3" s="65"/>
      <c r="Q3" s="74"/>
      <c r="R3" s="65"/>
      <c r="S3" s="65"/>
      <c r="T3" s="65"/>
      <c r="U3" s="74"/>
      <c r="V3" s="65"/>
    </row>
    <row r="4" spans="1:28" ht="24" customHeight="1">
      <c r="A4" s="64" t="s">
        <v>118</v>
      </c>
      <c r="B4" s="65"/>
      <c r="C4" s="65"/>
      <c r="D4" s="65"/>
      <c r="E4" s="65"/>
      <c r="F4" s="65"/>
      <c r="G4" s="65"/>
      <c r="H4" s="65"/>
      <c r="I4" s="65"/>
      <c r="J4" s="65"/>
      <c r="K4" s="65"/>
      <c r="L4" s="65"/>
      <c r="M4" s="65"/>
      <c r="N4" s="65"/>
      <c r="O4" s="65"/>
      <c r="P4" s="65"/>
      <c r="Q4" s="74"/>
      <c r="R4" s="65"/>
      <c r="S4" s="65"/>
      <c r="T4" s="65"/>
      <c r="U4" s="74"/>
      <c r="V4" s="65"/>
    </row>
    <row r="5" spans="1:28" ht="20.25" customHeight="1">
      <c r="A5" s="64" t="s">
        <v>897</v>
      </c>
      <c r="B5" s="65"/>
      <c r="C5" s="65"/>
      <c r="D5" s="65"/>
      <c r="E5" s="65"/>
      <c r="F5" s="65"/>
      <c r="G5" s="65"/>
      <c r="I5" s="65"/>
      <c r="J5" s="65"/>
      <c r="K5" s="65"/>
      <c r="L5" s="65"/>
      <c r="M5" s="65"/>
      <c r="N5" s="65"/>
      <c r="O5" s="65"/>
      <c r="P5" s="65"/>
      <c r="Q5" s="74"/>
      <c r="R5" s="65"/>
      <c r="S5" s="65"/>
      <c r="T5" s="65"/>
      <c r="U5" s="74"/>
      <c r="V5" s="65"/>
    </row>
    <row r="6" spans="1:28" ht="15" customHeight="1">
      <c r="A6" s="65"/>
      <c r="B6" s="65"/>
      <c r="C6" s="65"/>
      <c r="D6" s="65"/>
      <c r="E6" s="65"/>
      <c r="F6" s="65"/>
      <c r="G6" s="65"/>
      <c r="I6" s="127"/>
      <c r="J6" s="127"/>
      <c r="K6" s="127"/>
      <c r="L6" s="127"/>
      <c r="M6" s="127"/>
      <c r="N6" s="127"/>
      <c r="O6" s="127"/>
      <c r="P6" s="127"/>
      <c r="Q6" s="127"/>
      <c r="R6" s="127"/>
      <c r="S6" s="127"/>
      <c r="T6" s="127"/>
      <c r="U6" s="127"/>
      <c r="V6" s="127"/>
      <c r="W6" s="575"/>
      <c r="X6" s="573"/>
      <c r="Y6" s="573"/>
      <c r="Z6" s="575"/>
      <c r="AA6" s="573"/>
      <c r="AB6" s="575"/>
    </row>
    <row r="7" spans="1:28" ht="20.25" customHeight="1">
      <c r="A7" s="65"/>
      <c r="B7" s="66" t="s">
        <v>144</v>
      </c>
      <c r="C7" s="65"/>
      <c r="D7" s="65"/>
      <c r="E7" s="65"/>
      <c r="F7" s="65"/>
      <c r="G7" s="65"/>
      <c r="H7" s="65" t="s">
        <v>3</v>
      </c>
      <c r="I7" s="127"/>
      <c r="J7" s="127"/>
      <c r="K7" s="127"/>
      <c r="L7" s="127"/>
      <c r="M7" s="127"/>
      <c r="N7" s="127"/>
      <c r="O7" s="127"/>
      <c r="P7" s="127"/>
      <c r="Q7" s="127"/>
      <c r="R7" s="127"/>
      <c r="S7" s="127"/>
      <c r="T7" s="127"/>
      <c r="U7" s="127"/>
      <c r="V7" s="127"/>
      <c r="W7" s="575"/>
      <c r="X7" s="573"/>
      <c r="Y7" s="573"/>
      <c r="Z7" s="575"/>
      <c r="AA7" s="573"/>
      <c r="AB7" s="575"/>
    </row>
    <row r="8" spans="1:28" ht="20.25" customHeight="1">
      <c r="A8" s="65"/>
      <c r="B8" s="66"/>
      <c r="C8" s="66" t="s">
        <v>17</v>
      </c>
      <c r="D8" s="65"/>
      <c r="E8" s="65"/>
      <c r="F8" s="65"/>
      <c r="G8" s="65"/>
      <c r="H8" s="2152" t="s">
        <v>1072</v>
      </c>
      <c r="I8" s="2152"/>
      <c r="J8" s="2152"/>
      <c r="K8" s="2152"/>
      <c r="L8" s="2152"/>
      <c r="M8" s="2152"/>
      <c r="N8" s="2152"/>
      <c r="O8" s="2152"/>
      <c r="P8" s="2152"/>
      <c r="Q8" s="2152"/>
      <c r="R8" s="2152"/>
      <c r="S8" s="2152"/>
      <c r="T8" s="2152"/>
      <c r="U8" s="2152"/>
      <c r="V8" s="2152"/>
      <c r="W8" s="2152"/>
      <c r="X8" s="2152"/>
      <c r="Y8" s="2152"/>
      <c r="Z8" s="2152"/>
      <c r="AA8" s="2152"/>
      <c r="AB8" s="2152"/>
    </row>
    <row r="9" spans="1:28" ht="20.25" customHeight="1">
      <c r="A9" s="65"/>
      <c r="B9" s="65"/>
      <c r="C9" s="1751" t="s">
        <v>138</v>
      </c>
      <c r="D9" s="1751"/>
      <c r="E9" s="1751"/>
      <c r="F9" s="66"/>
      <c r="G9" s="66"/>
      <c r="H9" s="2152"/>
      <c r="I9" s="2152"/>
      <c r="J9" s="2152"/>
      <c r="K9" s="2152"/>
      <c r="L9" s="2152"/>
      <c r="M9" s="2152"/>
      <c r="N9" s="2152"/>
      <c r="O9" s="2152"/>
      <c r="P9" s="2152"/>
      <c r="Q9" s="2152"/>
      <c r="R9" s="2152"/>
      <c r="S9" s="2152"/>
      <c r="T9" s="2152"/>
      <c r="U9" s="2152"/>
      <c r="V9" s="2152"/>
      <c r="W9" s="2152"/>
      <c r="X9" s="2152"/>
      <c r="Y9" s="2152"/>
      <c r="Z9" s="2152"/>
      <c r="AA9" s="2152"/>
      <c r="AB9" s="2152"/>
    </row>
    <row r="10" spans="1:28" ht="20.25" customHeight="1">
      <c r="A10" s="65"/>
      <c r="B10" s="66"/>
      <c r="C10" s="1752" t="s">
        <v>123</v>
      </c>
      <c r="D10" s="1752"/>
      <c r="E10" s="1752"/>
      <c r="F10" s="66"/>
      <c r="G10" s="66"/>
      <c r="H10" s="2152"/>
      <c r="I10" s="2152"/>
      <c r="J10" s="2152"/>
      <c r="K10" s="2152"/>
      <c r="L10" s="2152"/>
      <c r="M10" s="2152"/>
      <c r="N10" s="2152"/>
      <c r="O10" s="2152"/>
      <c r="P10" s="2152"/>
      <c r="Q10" s="2152"/>
      <c r="R10" s="2152"/>
      <c r="S10" s="2152"/>
      <c r="T10" s="2152"/>
      <c r="U10" s="2152"/>
      <c r="V10" s="2152"/>
      <c r="W10" s="2152"/>
      <c r="X10" s="2152"/>
      <c r="Y10" s="2152"/>
      <c r="Z10" s="2152"/>
      <c r="AA10" s="2152"/>
      <c r="AB10" s="2152"/>
    </row>
    <row r="11" spans="1:28" ht="66" customHeight="1">
      <c r="A11" s="65"/>
      <c r="B11" s="66"/>
      <c r="C11" s="1856"/>
      <c r="D11" s="1856"/>
      <c r="E11" s="1856"/>
      <c r="F11" s="66"/>
      <c r="G11" s="66"/>
      <c r="H11" s="2152"/>
      <c r="I11" s="2152"/>
      <c r="J11" s="2152"/>
      <c r="K11" s="2152"/>
      <c r="L11" s="2152"/>
      <c r="M11" s="2152"/>
      <c r="N11" s="2152"/>
      <c r="O11" s="2152"/>
      <c r="P11" s="2152"/>
      <c r="Q11" s="2152"/>
      <c r="R11" s="2152"/>
      <c r="S11" s="2152"/>
      <c r="T11" s="2152"/>
      <c r="U11" s="2152"/>
      <c r="V11" s="2152"/>
      <c r="W11" s="2152"/>
      <c r="X11" s="2152"/>
      <c r="Y11" s="2152"/>
      <c r="Z11" s="2152"/>
      <c r="AA11" s="2152"/>
      <c r="AB11" s="2152"/>
    </row>
    <row r="12" spans="1:28" ht="20.25" customHeight="1">
      <c r="A12" s="65"/>
      <c r="B12" s="66" t="s">
        <v>145</v>
      </c>
      <c r="C12" s="65"/>
      <c r="D12" s="65"/>
      <c r="E12" s="65"/>
      <c r="F12" s="66"/>
      <c r="G12" s="66"/>
      <c r="H12" s="65" t="s">
        <v>3</v>
      </c>
      <c r="I12" s="127"/>
      <c r="J12" s="127"/>
      <c r="K12" s="127"/>
      <c r="L12" s="127"/>
      <c r="M12" s="127"/>
      <c r="N12" s="127"/>
      <c r="O12" s="127"/>
      <c r="P12" s="127"/>
      <c r="Q12" s="127"/>
      <c r="R12" s="127"/>
      <c r="S12" s="127"/>
      <c r="T12" s="127"/>
      <c r="U12" s="127"/>
      <c r="V12" s="127"/>
      <c r="W12" s="575"/>
      <c r="X12" s="573"/>
      <c r="Y12" s="573"/>
      <c r="Z12" s="575"/>
      <c r="AA12" s="573"/>
      <c r="AB12" s="575"/>
    </row>
    <row r="13" spans="1:28" ht="20.25" customHeight="1">
      <c r="A13" s="65"/>
      <c r="B13" s="66"/>
      <c r="C13" s="66" t="s">
        <v>17</v>
      </c>
      <c r="D13" s="65"/>
      <c r="E13" s="65"/>
      <c r="F13" s="66"/>
      <c r="G13" s="66"/>
      <c r="H13" s="2153" t="s">
        <v>1018</v>
      </c>
      <c r="I13" s="2153"/>
      <c r="J13" s="2153"/>
      <c r="K13" s="2153"/>
      <c r="L13" s="2153"/>
      <c r="M13" s="2153"/>
      <c r="N13" s="2153"/>
      <c r="O13" s="2153"/>
      <c r="P13" s="2153"/>
      <c r="Q13" s="2153"/>
      <c r="R13" s="2153"/>
      <c r="S13" s="2153"/>
      <c r="T13" s="2153"/>
      <c r="U13" s="2153"/>
      <c r="V13" s="2153"/>
      <c r="W13" s="2153"/>
      <c r="X13" s="2153"/>
      <c r="Y13" s="2153"/>
      <c r="Z13" s="2153"/>
      <c r="AA13" s="2153"/>
      <c r="AB13" s="2153"/>
    </row>
    <row r="14" spans="1:28" ht="20.25" customHeight="1">
      <c r="A14" s="65"/>
      <c r="B14" s="65"/>
      <c r="C14" s="1751" t="s">
        <v>146</v>
      </c>
      <c r="D14" s="1751"/>
      <c r="E14" s="1751"/>
      <c r="F14" s="66"/>
      <c r="G14" s="66"/>
      <c r="H14" s="2153"/>
      <c r="I14" s="2153"/>
      <c r="J14" s="2153"/>
      <c r="K14" s="2153"/>
      <c r="L14" s="2153"/>
      <c r="M14" s="2153"/>
      <c r="N14" s="2153"/>
      <c r="O14" s="2153"/>
      <c r="P14" s="2153"/>
      <c r="Q14" s="2153"/>
      <c r="R14" s="2153"/>
      <c r="S14" s="2153"/>
      <c r="T14" s="2153"/>
      <c r="U14" s="2153"/>
      <c r="V14" s="2153"/>
      <c r="W14" s="2153"/>
      <c r="X14" s="2153"/>
      <c r="Y14" s="2153"/>
      <c r="Z14" s="2153"/>
      <c r="AA14" s="2153"/>
      <c r="AB14" s="2153"/>
    </row>
    <row r="15" spans="1:28" ht="20.25" customHeight="1">
      <c r="A15" s="65"/>
      <c r="B15" s="66"/>
      <c r="C15" s="1752" t="s">
        <v>915</v>
      </c>
      <c r="D15" s="1752"/>
      <c r="E15" s="1752"/>
      <c r="F15" s="66"/>
      <c r="G15" s="66"/>
      <c r="H15" s="2153"/>
      <c r="I15" s="2153"/>
      <c r="J15" s="2153"/>
      <c r="K15" s="2153"/>
      <c r="L15" s="2153"/>
      <c r="M15" s="2153"/>
      <c r="N15" s="2153"/>
      <c r="O15" s="2153"/>
      <c r="P15" s="2153"/>
      <c r="Q15" s="2153"/>
      <c r="R15" s="2153"/>
      <c r="S15" s="2153"/>
      <c r="T15" s="2153"/>
      <c r="U15" s="2153"/>
      <c r="V15" s="2153"/>
      <c r="W15" s="2153"/>
      <c r="X15" s="2153"/>
      <c r="Y15" s="2153"/>
      <c r="Z15" s="2153"/>
      <c r="AA15" s="2153"/>
      <c r="AB15" s="2153"/>
    </row>
    <row r="16" spans="1:28" ht="27.75" customHeight="1">
      <c r="B16" s="1" t="s">
        <v>1169</v>
      </c>
      <c r="Q16" s="4" t="s">
        <v>61</v>
      </c>
    </row>
    <row r="17" spans="2:28" ht="24" customHeight="1">
      <c r="B17" s="1732" t="s">
        <v>16</v>
      </c>
      <c r="C17" s="1733"/>
      <c r="D17" s="1733"/>
      <c r="E17" s="1734"/>
      <c r="F17" s="1783">
        <f>'学校入力シート（要入力）'!$E$42</f>
        <v>2021</v>
      </c>
      <c r="G17" s="1783">
        <f>'学校入力シート（要入力）'!$F$42</f>
        <v>2022</v>
      </c>
      <c r="H17" s="1783">
        <f>'学校入力シート（要入力）'!$G$42</f>
        <v>2023</v>
      </c>
      <c r="I17" s="1783">
        <f>'学校入力シート（要入力）'!$H$42</f>
        <v>2024</v>
      </c>
      <c r="J17" s="1798">
        <f>'学校入力シート（要入力）'!$I$42</f>
        <v>2025</v>
      </c>
      <c r="K17" s="1772" t="str">
        <f>"増減
"&amp;$J$17&amp;"-"&amp;$F$17</f>
        <v>増減
2025-2021</v>
      </c>
      <c r="L17" s="1871" t="str">
        <f>"対"&amp;$F$17&amp;"
年度
伸び率"</f>
        <v>対2021
年度
伸び率</v>
      </c>
      <c r="M17" s="1755" t="s">
        <v>14</v>
      </c>
      <c r="N17" s="1769" t="s">
        <v>13</v>
      </c>
      <c r="O17" s="1769" t="s">
        <v>15</v>
      </c>
      <c r="P17" s="3"/>
      <c r="Q17" s="1766" t="s">
        <v>49</v>
      </c>
      <c r="R17" s="1753" t="s">
        <v>670</v>
      </c>
      <c r="S17" s="1755"/>
      <c r="T17" s="1753" t="s">
        <v>70</v>
      </c>
      <c r="U17" s="1754"/>
      <c r="V17" s="1775" t="s">
        <v>49</v>
      </c>
      <c r="W17" s="1935" t="s">
        <v>356</v>
      </c>
      <c r="X17" s="1786"/>
      <c r="Y17" s="1786"/>
      <c r="Z17" s="1786"/>
      <c r="AA17" s="1786"/>
      <c r="AB17" s="1787"/>
    </row>
    <row r="18" spans="2:28" ht="24" customHeight="1">
      <c r="B18" s="1735"/>
      <c r="C18" s="1736"/>
      <c r="D18" s="1736"/>
      <c r="E18" s="1737"/>
      <c r="F18" s="1784"/>
      <c r="G18" s="1784"/>
      <c r="H18" s="1784"/>
      <c r="I18" s="1784"/>
      <c r="J18" s="1799"/>
      <c r="K18" s="2102"/>
      <c r="L18" s="1872"/>
      <c r="M18" s="1758"/>
      <c r="N18" s="1770"/>
      <c r="O18" s="1770"/>
      <c r="P18" s="3"/>
      <c r="Q18" s="1767"/>
      <c r="R18" s="2150"/>
      <c r="S18" s="2151"/>
      <c r="T18" s="1756"/>
      <c r="U18" s="1757"/>
      <c r="V18" s="1776"/>
      <c r="W18" s="1730"/>
      <c r="X18" s="1788"/>
      <c r="Y18" s="1788"/>
      <c r="Z18" s="1788"/>
      <c r="AA18" s="1788"/>
      <c r="AB18" s="1789"/>
    </row>
    <row r="19" spans="2:28" ht="24" customHeight="1">
      <c r="B19" s="1738"/>
      <c r="C19" s="1739"/>
      <c r="D19" s="1739"/>
      <c r="E19" s="1740"/>
      <c r="F19" s="1785"/>
      <c r="G19" s="1785"/>
      <c r="H19" s="1785"/>
      <c r="I19" s="1785"/>
      <c r="J19" s="1800"/>
      <c r="K19" s="2103"/>
      <c r="L19" s="1782"/>
      <c r="M19" s="1761"/>
      <c r="N19" s="1771"/>
      <c r="O19" s="1771"/>
      <c r="Q19" s="1768"/>
      <c r="R19" s="478" t="s">
        <v>417</v>
      </c>
      <c r="S19" s="479" t="s">
        <v>413</v>
      </c>
      <c r="T19" s="478" t="s">
        <v>417</v>
      </c>
      <c r="U19" s="479" t="s">
        <v>413</v>
      </c>
      <c r="V19" s="1777"/>
      <c r="W19" s="2146" t="s">
        <v>417</v>
      </c>
      <c r="X19" s="2147"/>
      <c r="Y19" s="2147"/>
      <c r="Z19" s="2148" t="s">
        <v>418</v>
      </c>
      <c r="AA19" s="2147"/>
      <c r="AB19" s="2149"/>
    </row>
    <row r="20" spans="2:28" ht="22.5" customHeight="1">
      <c r="B20" s="1741" t="s">
        <v>147</v>
      </c>
      <c r="C20" s="1742"/>
      <c r="D20" s="1742"/>
      <c r="E20" s="1743"/>
      <c r="F20" s="2142" t="str">
        <f>IFERROR((ROUND(F22/F24,8)),"－")</f>
        <v>－</v>
      </c>
      <c r="G20" s="2142" t="str">
        <f>IFERROR((ROUND(G22/G24,8)),"－")</f>
        <v>－</v>
      </c>
      <c r="H20" s="2142" t="str">
        <f>IFERROR((ROUND(H22/H24,8)),"－")</f>
        <v>－</v>
      </c>
      <c r="I20" s="2142" t="str">
        <f>IFERROR((ROUND(I22/I24,8)),"－")</f>
        <v>－</v>
      </c>
      <c r="J20" s="2142" t="str">
        <f>IFERROR((ROUND(J22/J24,8)),"－")</f>
        <v>－</v>
      </c>
      <c r="K20" s="2144" t="str">
        <f>IFERROR(ROUND(J20-F20,8)*100,"－")</f>
        <v>－</v>
      </c>
      <c r="L20" s="1809"/>
      <c r="M20" s="1996" t="str">
        <f>IFERROR(LOOKUP(J20,絶対評価シート!$I$107:$I$111,絶対評価シート!$J$107:$J$111),"－")</f>
        <v>－</v>
      </c>
      <c r="N20" s="1834" t="str" cm="1">
        <f t="array" ref="N20">IFERROR(_xlfn.IFS($K$20="－","－",$K$20/100&gt;=趨勢評価!G31,10,$K$20/100&gt;=趨勢評価!G30,8,$K$20/100&gt;趨勢評価!G29,6,$K$20/100&gt;趨勢評価!G28,4,$K$20/100&lt;=趨勢評価!G28,2),"－")</f>
        <v>－</v>
      </c>
      <c r="O20" s="1841" t="str">
        <f ca="1">IFERROR(OFFSET(INDEX(Y20:Y29,MATCH(J20,Y20:Y29,-1),1),0,-3),"－")</f>
        <v>－</v>
      </c>
      <c r="Q20" s="1720">
        <v>10</v>
      </c>
      <c r="R20" s="2133" t="s">
        <v>416</v>
      </c>
      <c r="S20" s="2133" t="s">
        <v>416</v>
      </c>
      <c r="T20" s="2133" t="s">
        <v>477</v>
      </c>
      <c r="U20" s="2133" t="s">
        <v>478</v>
      </c>
      <c r="V20" s="72">
        <v>10</v>
      </c>
      <c r="W20" s="613">
        <f>高校部門!AB45</f>
        <v>1.13945578</v>
      </c>
      <c r="X20" s="614" t="s">
        <v>547</v>
      </c>
      <c r="Y20" s="908">
        <v>3</v>
      </c>
      <c r="Z20" s="641">
        <f>高校部門!AB46</f>
        <v>1.0965732100000001</v>
      </c>
      <c r="AA20" s="614" t="s">
        <v>547</v>
      </c>
      <c r="AB20" s="907">
        <v>3</v>
      </c>
    </row>
    <row r="21" spans="2:28" ht="22.5" customHeight="1">
      <c r="B21" s="1744"/>
      <c r="C21" s="1745"/>
      <c r="D21" s="1745"/>
      <c r="E21" s="1746"/>
      <c r="F21" s="2143"/>
      <c r="G21" s="2143"/>
      <c r="H21" s="2143"/>
      <c r="I21" s="2143"/>
      <c r="J21" s="2143"/>
      <c r="K21" s="2145"/>
      <c r="L21" s="1811"/>
      <c r="M21" s="1997"/>
      <c r="N21" s="1835"/>
      <c r="O21" s="1901"/>
      <c r="Q21" s="1720"/>
      <c r="R21" s="2134"/>
      <c r="S21" s="2134"/>
      <c r="T21" s="2134"/>
      <c r="U21" s="2134"/>
      <c r="V21" s="73">
        <v>9</v>
      </c>
      <c r="W21" s="616">
        <f>高校部門!Y45</f>
        <v>1.0450450499999999</v>
      </c>
      <c r="X21" s="617" t="s">
        <v>547</v>
      </c>
      <c r="Y21" s="642">
        <f>高校部門!AA45</f>
        <v>1.1394557700000001</v>
      </c>
      <c r="Z21" s="643">
        <f>高校部門!Y46</f>
        <v>1.02</v>
      </c>
      <c r="AA21" s="617" t="s">
        <v>547</v>
      </c>
      <c r="AB21" s="618">
        <f>高校部門!AA46</f>
        <v>1.0965732000000001</v>
      </c>
    </row>
    <row r="22" spans="2:28" ht="22.5" customHeight="1">
      <c r="B22" s="6"/>
      <c r="C22" s="1721" t="s">
        <v>140</v>
      </c>
      <c r="D22" s="1722"/>
      <c r="E22" s="1723"/>
      <c r="F22" s="2089">
        <f>IFERROR('学校入力シート（要入力）'!E48,"－")</f>
        <v>0</v>
      </c>
      <c r="G22" s="2089">
        <f>IFERROR('学校入力シート（要入力）'!F48,"－")</f>
        <v>0</v>
      </c>
      <c r="H22" s="2089">
        <f>IFERROR('学校入力シート（要入力）'!G48,"－")</f>
        <v>0</v>
      </c>
      <c r="I22" s="2089">
        <f>IFERROR('学校入力シート（要入力）'!H48,"－")</f>
        <v>0</v>
      </c>
      <c r="J22" s="2067">
        <f>IFERROR('学校入力シート（要入力）'!I48,"－")</f>
        <v>0</v>
      </c>
      <c r="K22" s="2082">
        <f>IFERROR(J22-F22,"－")</f>
        <v>0</v>
      </c>
      <c r="L22" s="1804" t="str">
        <f>IFERROR(K22/F22,"－")</f>
        <v>－</v>
      </c>
      <c r="M22" s="1997"/>
      <c r="N22" s="1835"/>
      <c r="O22" s="1901"/>
      <c r="Q22" s="1719">
        <v>8</v>
      </c>
      <c r="R22" s="2133" t="s">
        <v>414</v>
      </c>
      <c r="S22" s="2133" t="s">
        <v>414</v>
      </c>
      <c r="T22" s="2133" t="s">
        <v>479</v>
      </c>
      <c r="U22" s="2133" t="s">
        <v>479</v>
      </c>
      <c r="V22" s="72">
        <v>8</v>
      </c>
      <c r="W22" s="613">
        <f>高校部門!V45</f>
        <v>0.99</v>
      </c>
      <c r="X22" s="614" t="s">
        <v>547</v>
      </c>
      <c r="Y22" s="640">
        <f>高校部門!X45</f>
        <v>1.04504504</v>
      </c>
      <c r="Z22" s="641">
        <f>高校部門!V46</f>
        <v>0.97037036999999993</v>
      </c>
      <c r="AA22" s="614" t="s">
        <v>547</v>
      </c>
      <c r="AB22" s="615">
        <f>高校部門!X46</f>
        <v>1.0199999900000001</v>
      </c>
    </row>
    <row r="23" spans="2:28" ht="22.5" customHeight="1">
      <c r="B23" s="6"/>
      <c r="C23" s="1724"/>
      <c r="D23" s="1725"/>
      <c r="E23" s="1726"/>
      <c r="F23" s="2091"/>
      <c r="G23" s="2091"/>
      <c r="H23" s="2091"/>
      <c r="I23" s="2091"/>
      <c r="J23" s="2092"/>
      <c r="K23" s="2084"/>
      <c r="L23" s="1840"/>
      <c r="M23" s="1997"/>
      <c r="N23" s="1835"/>
      <c r="O23" s="1901"/>
      <c r="Q23" s="1719"/>
      <c r="R23" s="2134"/>
      <c r="S23" s="2134"/>
      <c r="T23" s="2134"/>
      <c r="U23" s="2134"/>
      <c r="V23" s="73">
        <v>7</v>
      </c>
      <c r="W23" s="616">
        <f>高校部門!S45</f>
        <v>0.93600000000000005</v>
      </c>
      <c r="X23" s="617" t="s">
        <v>547</v>
      </c>
      <c r="Y23" s="642">
        <f>高校部門!U45</f>
        <v>0.98999998999999983</v>
      </c>
      <c r="Z23" s="643">
        <f>高校部門!S46</f>
        <v>0.91337718999999995</v>
      </c>
      <c r="AA23" s="617" t="s">
        <v>547</v>
      </c>
      <c r="AB23" s="618">
        <f>高校部門!U46</f>
        <v>0.97037035999999999</v>
      </c>
    </row>
    <row r="24" spans="2:28" ht="22.5" customHeight="1">
      <c r="B24" s="6"/>
      <c r="C24" s="1721" t="s">
        <v>148</v>
      </c>
      <c r="D24" s="1722"/>
      <c r="E24" s="1723"/>
      <c r="F24" s="2089">
        <f>IFERROR('学校入力シート（要入力）'!E44,"－")</f>
        <v>0</v>
      </c>
      <c r="G24" s="2089">
        <f>IFERROR('学校入力シート（要入力）'!F44,"－")</f>
        <v>0</v>
      </c>
      <c r="H24" s="2089">
        <f>IFERROR('学校入力シート（要入力）'!G44,"－")</f>
        <v>0</v>
      </c>
      <c r="I24" s="2089">
        <f>IFERROR('学校入力シート（要入力）'!H44,"－")</f>
        <v>0</v>
      </c>
      <c r="J24" s="2067">
        <f>IFERROR('学校入力シート（要入力）'!I44,"－")</f>
        <v>0</v>
      </c>
      <c r="K24" s="2082">
        <f>IFERROR(J24-F24,"－")</f>
        <v>0</v>
      </c>
      <c r="L24" s="1804" t="str">
        <f>IFERROR(K24/F24,"－")</f>
        <v>－</v>
      </c>
      <c r="M24" s="1997"/>
      <c r="N24" s="1835"/>
      <c r="O24" s="1901"/>
      <c r="Q24" s="1719">
        <v>6</v>
      </c>
      <c r="R24" s="2133" t="s">
        <v>415</v>
      </c>
      <c r="S24" s="2133" t="s">
        <v>415</v>
      </c>
      <c r="T24" s="2133" t="s">
        <v>76</v>
      </c>
      <c r="U24" s="2133" t="s">
        <v>76</v>
      </c>
      <c r="V24" s="72">
        <v>6</v>
      </c>
      <c r="W24" s="613">
        <f>高校部門!P45</f>
        <v>0.875</v>
      </c>
      <c r="X24" s="614" t="s">
        <v>547</v>
      </c>
      <c r="Y24" s="640">
        <f>高校部門!R45</f>
        <v>0.93599999</v>
      </c>
      <c r="Z24" s="641">
        <f>高校部門!P46</f>
        <v>0.84761905000000004</v>
      </c>
      <c r="AA24" s="614" t="s">
        <v>547</v>
      </c>
      <c r="AB24" s="615">
        <f>高校部門!R46</f>
        <v>0.9133771799999999</v>
      </c>
    </row>
    <row r="25" spans="2:28" ht="22.5" customHeight="1">
      <c r="B25" s="6"/>
      <c r="C25" s="1727"/>
      <c r="D25" s="1728"/>
      <c r="E25" s="1729"/>
      <c r="F25" s="2140"/>
      <c r="G25" s="2140"/>
      <c r="H25" s="2140"/>
      <c r="I25" s="2140"/>
      <c r="J25" s="2069"/>
      <c r="K25" s="2141"/>
      <c r="L25" s="1805"/>
      <c r="M25" s="1998"/>
      <c r="N25" s="1836"/>
      <c r="O25" s="1843"/>
      <c r="Q25" s="1719"/>
      <c r="R25" s="2134"/>
      <c r="S25" s="2134"/>
      <c r="T25" s="2134"/>
      <c r="U25" s="2134"/>
      <c r="V25" s="73">
        <v>5</v>
      </c>
      <c r="W25" s="616">
        <f>高校部門!M45</f>
        <v>0.78857142999999996</v>
      </c>
      <c r="X25" s="617" t="s">
        <v>547</v>
      </c>
      <c r="Y25" s="642">
        <f>高校部門!O45</f>
        <v>0.87499998999999984</v>
      </c>
      <c r="Z25" s="643">
        <f>高校部門!M46</f>
        <v>0.76249999999999996</v>
      </c>
      <c r="AA25" s="617" t="s">
        <v>547</v>
      </c>
      <c r="AB25" s="618">
        <f>高校部門!O46</f>
        <v>0.84761903999999999</v>
      </c>
    </row>
    <row r="26" spans="2:28" ht="22.5" customHeight="1">
      <c r="B26" s="1741" t="s">
        <v>149</v>
      </c>
      <c r="C26" s="1742"/>
      <c r="D26" s="1742"/>
      <c r="E26" s="1743"/>
      <c r="F26" s="2142" t="str">
        <f>IFERROR((ROUND(F28/F30,8)),"－")</f>
        <v>－</v>
      </c>
      <c r="G26" s="2142" t="str">
        <f>IFERROR((ROUND(G28/G30,8)),"－")</f>
        <v>－</v>
      </c>
      <c r="H26" s="2142" t="str">
        <f>IFERROR((ROUND(H28/H30,8)),"－")</f>
        <v>－</v>
      </c>
      <c r="I26" s="2142" t="str">
        <f>IFERROR((ROUND(I28/I30,8)),"－")</f>
        <v>－</v>
      </c>
      <c r="J26" s="2142" t="str">
        <f>IFERROR((ROUND(J28/J30,8)),"－")</f>
        <v>－</v>
      </c>
      <c r="K26" s="2144" t="str">
        <f>IFERROR(ROUND(J26-F26,8)*100,"－")</f>
        <v>－</v>
      </c>
      <c r="L26" s="1809"/>
      <c r="M26" s="1996" t="str">
        <f>IFERROR(LOOKUP(J26,絶対評価シート!$I$107:$I$111,絶対評価シート!$J$107:$J$111),"－")</f>
        <v>－</v>
      </c>
      <c r="N26" s="1834" t="str" cm="1">
        <f t="array" ref="N26">IFERROR(_xlfn.IFS($K$26="－","－",$K$26/100&gt;=趨勢評価!H31,10,$K$26/100&gt;=趨勢評価!H30,8,$K$26/100&gt;趨勢評価!H29,6,$K$26/100&gt;趨勢評価!H28,4,$K$26/100&lt;=趨勢評価!H28,2),"－")</f>
        <v>－</v>
      </c>
      <c r="O26" s="1841" t="str">
        <f ca="1">IFERROR(OFFSET(INDEX(AB20:AB29,MATCH(J26,AB20:AB29,-1),1),0,-6),"－")</f>
        <v>－</v>
      </c>
      <c r="Q26" s="1719">
        <v>4</v>
      </c>
      <c r="R26" s="2133" t="s">
        <v>150</v>
      </c>
      <c r="S26" s="2133" t="s">
        <v>150</v>
      </c>
      <c r="T26" s="2133" t="s">
        <v>480</v>
      </c>
      <c r="U26" s="2133" t="s">
        <v>480</v>
      </c>
      <c r="V26" s="72">
        <v>4</v>
      </c>
      <c r="W26" s="613">
        <f>高校部門!J45</f>
        <v>0.68888888999999986</v>
      </c>
      <c r="X26" s="614" t="s">
        <v>547</v>
      </c>
      <c r="Y26" s="640">
        <f>高校部門!L45</f>
        <v>0.78857141999999991</v>
      </c>
      <c r="Z26" s="641">
        <f>高校部門!J46</f>
        <v>0.66833332999999995</v>
      </c>
      <c r="AA26" s="614" t="s">
        <v>547</v>
      </c>
      <c r="AB26" s="615">
        <f>高校部門!L46</f>
        <v>0.76249998999999991</v>
      </c>
    </row>
    <row r="27" spans="2:28" ht="22.5" customHeight="1">
      <c r="B27" s="1744"/>
      <c r="C27" s="1745"/>
      <c r="D27" s="1745"/>
      <c r="E27" s="1746"/>
      <c r="F27" s="2143"/>
      <c r="G27" s="2143"/>
      <c r="H27" s="2143"/>
      <c r="I27" s="2143"/>
      <c r="J27" s="2143"/>
      <c r="K27" s="2145"/>
      <c r="L27" s="1811"/>
      <c r="M27" s="1997"/>
      <c r="N27" s="1835"/>
      <c r="O27" s="1901"/>
      <c r="Q27" s="1719"/>
      <c r="R27" s="2134"/>
      <c r="S27" s="2134"/>
      <c r="T27" s="2134"/>
      <c r="U27" s="2134"/>
      <c r="V27" s="73">
        <v>3</v>
      </c>
      <c r="W27" s="616">
        <f>高校部門!G45</f>
        <v>0.58301886999999997</v>
      </c>
      <c r="X27" s="617" t="s">
        <v>547</v>
      </c>
      <c r="Y27" s="642">
        <f>高校部門!I45</f>
        <v>0.68888887999999993</v>
      </c>
      <c r="Z27" s="643">
        <f>高校部門!G46</f>
        <v>0.57555555999999997</v>
      </c>
      <c r="AA27" s="617" t="s">
        <v>547</v>
      </c>
      <c r="AB27" s="618">
        <f>高校部門!I46</f>
        <v>0.6683333199999999</v>
      </c>
    </row>
    <row r="28" spans="2:28" ht="22.5" customHeight="1">
      <c r="B28" s="85"/>
      <c r="C28" s="2135" t="s">
        <v>151</v>
      </c>
      <c r="D28" s="2136"/>
      <c r="E28" s="2137"/>
      <c r="F28" s="2089">
        <f>IFERROR('学校入力シート（要入力）'!E51,"－")</f>
        <v>0</v>
      </c>
      <c r="G28" s="2089">
        <f>IFERROR('学校入力シート（要入力）'!F51,"－")</f>
        <v>0</v>
      </c>
      <c r="H28" s="2089">
        <f>IFERROR('学校入力シート（要入力）'!G51,"－")</f>
        <v>0</v>
      </c>
      <c r="I28" s="2089">
        <f>IFERROR('学校入力シート（要入力）'!H51,"－")</f>
        <v>0</v>
      </c>
      <c r="J28" s="2067">
        <f>IFERROR('学校入力シート（要入力）'!I51,"－")</f>
        <v>0</v>
      </c>
      <c r="K28" s="2082">
        <f>IFERROR(J28-F28,"－")</f>
        <v>0</v>
      </c>
      <c r="L28" s="1804" t="str">
        <f>IFERROR(K28/F28,"－")</f>
        <v>－</v>
      </c>
      <c r="M28" s="1997"/>
      <c r="N28" s="1835"/>
      <c r="O28" s="1901"/>
      <c r="Q28" s="1719">
        <v>2</v>
      </c>
      <c r="R28" s="2134" t="s">
        <v>152</v>
      </c>
      <c r="S28" s="2134" t="s">
        <v>152</v>
      </c>
      <c r="T28" s="2133" t="s">
        <v>481</v>
      </c>
      <c r="U28" s="2133" t="s">
        <v>481</v>
      </c>
      <c r="V28" s="72">
        <v>2</v>
      </c>
      <c r="W28" s="620">
        <f>高校部門!D45</f>
        <v>0.45</v>
      </c>
      <c r="X28" s="614" t="s">
        <v>547</v>
      </c>
      <c r="Y28" s="644">
        <f>高校部門!F45</f>
        <v>0.58301885999999992</v>
      </c>
      <c r="Z28" s="645">
        <f>高校部門!D46</f>
        <v>0.44691358000000003</v>
      </c>
      <c r="AA28" s="614" t="s">
        <v>547</v>
      </c>
      <c r="AB28" s="621">
        <f>高校部門!F46</f>
        <v>0.57555554999999992</v>
      </c>
    </row>
    <row r="29" spans="2:28" ht="22.5" customHeight="1">
      <c r="B29" s="85"/>
      <c r="C29" s="2135"/>
      <c r="D29" s="2136"/>
      <c r="E29" s="2137"/>
      <c r="F29" s="2091"/>
      <c r="G29" s="2091"/>
      <c r="H29" s="2091"/>
      <c r="I29" s="2091"/>
      <c r="J29" s="2092"/>
      <c r="K29" s="2084"/>
      <c r="L29" s="1840"/>
      <c r="M29" s="1997"/>
      <c r="N29" s="1835"/>
      <c r="O29" s="1901"/>
      <c r="Q29" s="1719"/>
      <c r="R29" s="2134"/>
      <c r="S29" s="2134"/>
      <c r="T29" s="2134"/>
      <c r="U29" s="2134"/>
      <c r="V29" s="73">
        <v>1</v>
      </c>
      <c r="W29" s="622"/>
      <c r="X29" s="617" t="s">
        <v>547</v>
      </c>
      <c r="Y29" s="642">
        <f>高校部門!C45</f>
        <v>0.44999999000000002</v>
      </c>
      <c r="Z29" s="646"/>
      <c r="AA29" s="617" t="s">
        <v>547</v>
      </c>
      <c r="AB29" s="618">
        <f>高校部門!C46</f>
        <v>0.44691356999999998</v>
      </c>
    </row>
    <row r="30" spans="2:28" ht="22.5" customHeight="1">
      <c r="B30" s="85"/>
      <c r="C30" s="2135" t="s">
        <v>916</v>
      </c>
      <c r="D30" s="2136"/>
      <c r="E30" s="2136"/>
      <c r="F30" s="2089">
        <f>IFERROR('学校入力シート（要入力）'!E50,"－")</f>
        <v>0</v>
      </c>
      <c r="G30" s="2089">
        <f>IFERROR('学校入力シート（要入力）'!F50,"－")</f>
        <v>0</v>
      </c>
      <c r="H30" s="2089">
        <f>IFERROR('学校入力シート（要入力）'!G50,"－")</f>
        <v>0</v>
      </c>
      <c r="I30" s="2089">
        <f>IFERROR('学校入力シート（要入力）'!H50,"－")</f>
        <v>0</v>
      </c>
      <c r="J30" s="2067">
        <f>IFERROR('学校入力シート（要入力）'!I50,"－")</f>
        <v>0</v>
      </c>
      <c r="K30" s="2082">
        <f>IFERROR(J30-F30,"－")</f>
        <v>0</v>
      </c>
      <c r="L30" s="1804" t="str">
        <f>IFERROR(K30/F30,"－")</f>
        <v>－</v>
      </c>
      <c r="M30" s="1997"/>
      <c r="N30" s="1835"/>
      <c r="O30" s="1901"/>
      <c r="Q30" s="94" t="s">
        <v>671</v>
      </c>
    </row>
    <row r="31" spans="2:28" ht="22.5" customHeight="1">
      <c r="B31" s="30"/>
      <c r="C31" s="2138"/>
      <c r="D31" s="2139"/>
      <c r="E31" s="2139"/>
      <c r="F31" s="2140"/>
      <c r="G31" s="2140"/>
      <c r="H31" s="2140"/>
      <c r="I31" s="2140"/>
      <c r="J31" s="2069"/>
      <c r="K31" s="2141"/>
      <c r="L31" s="1805"/>
      <c r="M31" s="1998"/>
      <c r="N31" s="1836"/>
      <c r="O31" s="1843"/>
    </row>
  </sheetData>
  <mergeCells count="109">
    <mergeCell ref="A1:C1"/>
    <mergeCell ref="D1:H1"/>
    <mergeCell ref="A2:C2"/>
    <mergeCell ref="D2:H2"/>
    <mergeCell ref="H8:AB11"/>
    <mergeCell ref="C9:E9"/>
    <mergeCell ref="C10:E10"/>
    <mergeCell ref="C11:E11"/>
    <mergeCell ref="H13:AB15"/>
    <mergeCell ref="C14:E14"/>
    <mergeCell ref="C15:E15"/>
    <mergeCell ref="U1:AB1"/>
    <mergeCell ref="B17:E19"/>
    <mergeCell ref="F17:F19"/>
    <mergeCell ref="G17:G19"/>
    <mergeCell ref="H17:H19"/>
    <mergeCell ref="I17:I19"/>
    <mergeCell ref="J17:J19"/>
    <mergeCell ref="V17:V19"/>
    <mergeCell ref="W17:AB18"/>
    <mergeCell ref="W19:Y19"/>
    <mergeCell ref="Z19:AB19"/>
    <mergeCell ref="R17:S18"/>
    <mergeCell ref="T17:U18"/>
    <mergeCell ref="K17:K19"/>
    <mergeCell ref="L17:L19"/>
    <mergeCell ref="M17:M19"/>
    <mergeCell ref="N17:N19"/>
    <mergeCell ref="O17:O19"/>
    <mergeCell ref="Q17:Q19"/>
    <mergeCell ref="C22:E23"/>
    <mergeCell ref="F22:F23"/>
    <mergeCell ref="G22:G23"/>
    <mergeCell ref="H22:H23"/>
    <mergeCell ref="I22:I23"/>
    <mergeCell ref="B20:E21"/>
    <mergeCell ref="F20:F21"/>
    <mergeCell ref="G20:G21"/>
    <mergeCell ref="H20:H21"/>
    <mergeCell ref="I20:I21"/>
    <mergeCell ref="J24:J25"/>
    <mergeCell ref="N20:N25"/>
    <mergeCell ref="J20:J21"/>
    <mergeCell ref="K20:K21"/>
    <mergeCell ref="L20:L21"/>
    <mergeCell ref="M20:M25"/>
    <mergeCell ref="K24:K25"/>
    <mergeCell ref="L22:L23"/>
    <mergeCell ref="L24:L25"/>
    <mergeCell ref="J22:J23"/>
    <mergeCell ref="K22:K23"/>
    <mergeCell ref="B26:E27"/>
    <mergeCell ref="F26:F27"/>
    <mergeCell ref="G26:G27"/>
    <mergeCell ref="H26:H27"/>
    <mergeCell ref="I26:I27"/>
    <mergeCell ref="C24:E25"/>
    <mergeCell ref="F24:F25"/>
    <mergeCell ref="G24:G25"/>
    <mergeCell ref="H24:H25"/>
    <mergeCell ref="I24:I25"/>
    <mergeCell ref="L28:L29"/>
    <mergeCell ref="Q28:Q29"/>
    <mergeCell ref="L26:L27"/>
    <mergeCell ref="M26:M31"/>
    <mergeCell ref="N26:N31"/>
    <mergeCell ref="O26:O31"/>
    <mergeCell ref="Q26:Q27"/>
    <mergeCell ref="Q24:Q25"/>
    <mergeCell ref="R24:R25"/>
    <mergeCell ref="O20:O25"/>
    <mergeCell ref="Q22:Q23"/>
    <mergeCell ref="R22:R23"/>
    <mergeCell ref="Q20:Q21"/>
    <mergeCell ref="R20:R21"/>
    <mergeCell ref="S20:S21"/>
    <mergeCell ref="S22:S23"/>
    <mergeCell ref="S24:S25"/>
    <mergeCell ref="S26:S27"/>
    <mergeCell ref="S28:S29"/>
    <mergeCell ref="C28:E29"/>
    <mergeCell ref="F28:F29"/>
    <mergeCell ref="C30:E31"/>
    <mergeCell ref="F30:F31"/>
    <mergeCell ref="G30:G31"/>
    <mergeCell ref="H30:H31"/>
    <mergeCell ref="I30:I31"/>
    <mergeCell ref="J30:J31"/>
    <mergeCell ref="K30:K31"/>
    <mergeCell ref="L30:L31"/>
    <mergeCell ref="R28:R29"/>
    <mergeCell ref="G28:G29"/>
    <mergeCell ref="H28:H29"/>
    <mergeCell ref="I28:I29"/>
    <mergeCell ref="J28:J29"/>
    <mergeCell ref="K28:K29"/>
    <mergeCell ref="R26:R27"/>
    <mergeCell ref="J26:J27"/>
    <mergeCell ref="K26:K27"/>
    <mergeCell ref="U20:U21"/>
    <mergeCell ref="U22:U23"/>
    <mergeCell ref="U24:U25"/>
    <mergeCell ref="U26:U27"/>
    <mergeCell ref="U28:U29"/>
    <mergeCell ref="T20:T21"/>
    <mergeCell ref="T22:T23"/>
    <mergeCell ref="T24:T25"/>
    <mergeCell ref="T26:T27"/>
    <mergeCell ref="T28:T29"/>
  </mergeCells>
  <phoneticPr fontId="1"/>
  <conditionalFormatting sqref="R28:R29">
    <cfRule type="expression" dxfId="209" priority="42">
      <formula>$M$20=2</formula>
    </cfRule>
  </conditionalFormatting>
  <conditionalFormatting sqref="R26:R27">
    <cfRule type="expression" dxfId="208" priority="41">
      <formula>$M$20=4</formula>
    </cfRule>
  </conditionalFormatting>
  <conditionalFormatting sqref="R24:R25">
    <cfRule type="expression" dxfId="207" priority="40">
      <formula>$M$20=6</formula>
    </cfRule>
  </conditionalFormatting>
  <conditionalFormatting sqref="R22:R23">
    <cfRule type="expression" dxfId="206" priority="39">
      <formula>$M$20=8</formula>
    </cfRule>
  </conditionalFormatting>
  <conditionalFormatting sqref="R20:R21">
    <cfRule type="expression" dxfId="205" priority="38">
      <formula>$M$20=10</formula>
    </cfRule>
  </conditionalFormatting>
  <conditionalFormatting sqref="S28">
    <cfRule type="expression" dxfId="204" priority="37">
      <formula>$M$26=2</formula>
    </cfRule>
  </conditionalFormatting>
  <conditionalFormatting sqref="S26">
    <cfRule type="expression" dxfId="203" priority="36">
      <formula>$M$26=4</formula>
    </cfRule>
  </conditionalFormatting>
  <conditionalFormatting sqref="S24">
    <cfRule type="expression" dxfId="202" priority="35">
      <formula>$M$26=6</formula>
    </cfRule>
  </conditionalFormatting>
  <conditionalFormatting sqref="S22">
    <cfRule type="expression" dxfId="201" priority="34">
      <formula>$M$26=8</formula>
    </cfRule>
  </conditionalFormatting>
  <conditionalFormatting sqref="S20">
    <cfRule type="expression" dxfId="200" priority="33">
      <formula>$M$26=10</formula>
    </cfRule>
  </conditionalFormatting>
  <conditionalFormatting sqref="T28:T29">
    <cfRule type="expression" dxfId="199" priority="32">
      <formula>$N$20=2</formula>
    </cfRule>
  </conditionalFormatting>
  <conditionalFormatting sqref="T26:T27">
    <cfRule type="expression" dxfId="198" priority="31">
      <formula>$N$20=4</formula>
    </cfRule>
  </conditionalFormatting>
  <conditionalFormatting sqref="T24:T25">
    <cfRule type="expression" dxfId="197" priority="30">
      <formula>$N$20=6</formula>
    </cfRule>
  </conditionalFormatting>
  <conditionalFormatting sqref="T22:T23">
    <cfRule type="expression" dxfId="196" priority="29">
      <formula>$N$20=8</formula>
    </cfRule>
  </conditionalFormatting>
  <conditionalFormatting sqref="T20:T21">
    <cfRule type="expression" dxfId="195" priority="28">
      <formula>$N$20=10</formula>
    </cfRule>
  </conditionalFormatting>
  <conditionalFormatting sqref="U28">
    <cfRule type="expression" dxfId="194" priority="27">
      <formula>$N$26=2</formula>
    </cfRule>
  </conditionalFormatting>
  <conditionalFormatting sqref="U26">
    <cfRule type="expression" dxfId="193" priority="26">
      <formula>$N$26=4</formula>
    </cfRule>
  </conditionalFormatting>
  <conditionalFormatting sqref="U24">
    <cfRule type="expression" dxfId="192" priority="25">
      <formula>$N$26=6</formula>
    </cfRule>
  </conditionalFormatting>
  <conditionalFormatting sqref="U22">
    <cfRule type="expression" dxfId="191" priority="24">
      <formula>$N$26=8</formula>
    </cfRule>
  </conditionalFormatting>
  <conditionalFormatting sqref="U20">
    <cfRule type="expression" dxfId="190" priority="23">
      <formula>$N$26=10</formula>
    </cfRule>
  </conditionalFormatting>
  <conditionalFormatting sqref="W20:Y20">
    <cfRule type="expression" dxfId="189" priority="22">
      <formula>$O$20=10</formula>
    </cfRule>
  </conditionalFormatting>
  <conditionalFormatting sqref="W21:Y21">
    <cfRule type="expression" dxfId="188" priority="21">
      <formula>$O$20=9</formula>
    </cfRule>
  </conditionalFormatting>
  <conditionalFormatting sqref="W22:Y22">
    <cfRule type="expression" dxfId="187" priority="20">
      <formula>$O$20=8</formula>
    </cfRule>
  </conditionalFormatting>
  <conditionalFormatting sqref="W23:Y23">
    <cfRule type="expression" dxfId="186" priority="19">
      <formula>$O$20=7</formula>
    </cfRule>
  </conditionalFormatting>
  <conditionalFormatting sqref="W24:Y24">
    <cfRule type="expression" dxfId="185" priority="18">
      <formula>$O$20=6</formula>
    </cfRule>
  </conditionalFormatting>
  <conditionalFormatting sqref="W25:Y25">
    <cfRule type="expression" dxfId="184" priority="17">
      <formula>$O$20=5</formula>
    </cfRule>
  </conditionalFormatting>
  <conditionalFormatting sqref="W26:Y26">
    <cfRule type="expression" dxfId="183" priority="16">
      <formula>$O$20=4</formula>
    </cfRule>
  </conditionalFormatting>
  <conditionalFormatting sqref="W27:Y27">
    <cfRule type="expression" dxfId="182" priority="15">
      <formula>$O$20=3</formula>
    </cfRule>
  </conditionalFormatting>
  <conditionalFormatting sqref="W28:Y28">
    <cfRule type="expression" dxfId="181" priority="14">
      <formula>$O$20=2</formula>
    </cfRule>
  </conditionalFormatting>
  <conditionalFormatting sqref="W29:Y29">
    <cfRule type="expression" dxfId="180" priority="13">
      <formula>$O$20=1</formula>
    </cfRule>
  </conditionalFormatting>
  <conditionalFormatting sqref="Y20">
    <cfRule type="expression" dxfId="179" priority="12">
      <formula>$O$20=10</formula>
    </cfRule>
  </conditionalFormatting>
  <conditionalFormatting sqref="Z20:AB20">
    <cfRule type="expression" dxfId="178" priority="11">
      <formula>$O$26=10</formula>
    </cfRule>
  </conditionalFormatting>
  <conditionalFormatting sqref="Z21:AB21">
    <cfRule type="expression" dxfId="177" priority="10">
      <formula>$O$26=9</formula>
    </cfRule>
  </conditionalFormatting>
  <conditionalFormatting sqref="Z22:AB22">
    <cfRule type="expression" dxfId="176" priority="9">
      <formula>$O$26=8</formula>
    </cfRule>
  </conditionalFormatting>
  <conditionalFormatting sqref="Z23:AB23">
    <cfRule type="expression" dxfId="175" priority="8">
      <formula>$O$26=7</formula>
    </cfRule>
  </conditionalFormatting>
  <conditionalFormatting sqref="Z24:AB24">
    <cfRule type="expression" dxfId="174" priority="7">
      <formula>$O$26=6</formula>
    </cfRule>
  </conditionalFormatting>
  <conditionalFormatting sqref="Z25:AB25">
    <cfRule type="expression" dxfId="173" priority="6">
      <formula>$O$26=5</formula>
    </cfRule>
  </conditionalFormatting>
  <conditionalFormatting sqref="Z26:AB26">
    <cfRule type="expression" dxfId="172" priority="5">
      <formula>$O$26=4</formula>
    </cfRule>
  </conditionalFormatting>
  <conditionalFormatting sqref="Z27:AB27">
    <cfRule type="expression" dxfId="171" priority="4">
      <formula>$O$26=3</formula>
    </cfRule>
  </conditionalFormatting>
  <conditionalFormatting sqref="Z28:AB28">
    <cfRule type="expression" dxfId="170" priority="3">
      <formula>$O$26=2</formula>
    </cfRule>
  </conditionalFormatting>
  <conditionalFormatting sqref="Z29:AB29">
    <cfRule type="expression" dxfId="169" priority="2">
      <formula>$O$26=1</formula>
    </cfRule>
  </conditionalFormatting>
  <conditionalFormatting sqref="AB20">
    <cfRule type="expression" dxfId="168" priority="1">
      <formula>$O$26=10</formula>
    </cfRule>
  </conditionalFormatting>
  <hyperlinks>
    <hyperlink ref="U1:AB1" location="'総括表 (部門)'!A1" display="総括表（部門）へ戻る"/>
  </hyperlinks>
  <pageMargins left="0.39370078740157483" right="0.39370078740157483" top="0.39370078740157483" bottom="0.39370078740157483" header="0" footer="0.19685039370078741"/>
  <pageSetup paperSize="9" scale="72" orientation="landscape" r:id="rId1"/>
  <headerFooter scaleWithDoc="0">
    <oddFooter>&amp;P / &amp;N ページ</oddFooter>
  </headerFooter>
  <ignoredErrors>
    <ignoredError sqref="K26" 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CCFF"/>
  </sheetPr>
  <dimension ref="A1:Y25"/>
  <sheetViews>
    <sheetView showGridLines="0" zoomScaleNormal="100" workbookViewId="0">
      <selection sqref="A1:C1"/>
    </sheetView>
  </sheetViews>
  <sheetFormatPr defaultColWidth="10.6640625" defaultRowHeight="24" customHeight="1"/>
  <cols>
    <col min="1" max="2" width="4.6640625" style="1" customWidth="1"/>
    <col min="3" max="10" width="10.6640625" style="1"/>
    <col min="11" max="11" width="9.6640625" style="1" customWidth="1"/>
    <col min="12" max="12" width="8.6640625" style="1" customWidth="1"/>
    <col min="13" max="15" width="6.6640625" style="1" customWidth="1"/>
    <col min="16" max="16" width="1.21875" style="1" customWidth="1"/>
    <col min="17" max="17" width="3.6640625" style="2" customWidth="1"/>
    <col min="18" max="18" width="13.88671875" style="1" customWidth="1"/>
    <col min="19" max="19" width="5.6640625" style="1" customWidth="1"/>
    <col min="20" max="20" width="2.44140625" style="2" customWidth="1"/>
    <col min="21" max="21" width="5.6640625" style="1" customWidth="1"/>
    <col min="22" max="22" width="3.44140625" style="1" bestFit="1" customWidth="1"/>
    <col min="23" max="23" width="5.109375" style="574" customWidth="1"/>
    <col min="24" max="24" width="2.88671875" style="1" customWidth="1"/>
    <col min="25" max="25" width="5.109375" style="572" customWidth="1"/>
    <col min="26" max="16384" width="10.6640625" style="1"/>
  </cols>
  <sheetData>
    <row r="1" spans="1:25"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1778" t="s">
        <v>491</v>
      </c>
      <c r="S1" s="1779"/>
      <c r="T1" s="1779"/>
      <c r="U1" s="1779"/>
      <c r="V1" s="1779"/>
      <c r="W1" s="1779"/>
      <c r="X1" s="1779"/>
      <c r="Y1" s="1779"/>
    </row>
    <row r="2" spans="1:25"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65"/>
      <c r="T2" s="74"/>
      <c r="U2" s="65"/>
      <c r="V2" s="65"/>
      <c r="X2" s="65"/>
    </row>
    <row r="3" spans="1:25" ht="24" customHeight="1">
      <c r="A3" s="65"/>
      <c r="B3" s="65"/>
      <c r="C3" s="65"/>
      <c r="D3" s="65"/>
      <c r="E3" s="65"/>
      <c r="F3" s="65"/>
      <c r="G3" s="65"/>
      <c r="H3" s="65"/>
      <c r="I3" s="65"/>
      <c r="J3" s="65"/>
      <c r="K3" s="65"/>
      <c r="L3" s="65"/>
      <c r="M3" s="65"/>
      <c r="N3" s="65"/>
      <c r="O3" s="65"/>
      <c r="P3" s="65"/>
      <c r="Q3" s="74"/>
      <c r="R3" s="65"/>
      <c r="S3" s="65"/>
      <c r="T3" s="74"/>
      <c r="U3" s="65"/>
      <c r="V3" s="65"/>
      <c r="X3" s="65"/>
    </row>
    <row r="4" spans="1:25" ht="24" customHeight="1">
      <c r="A4" s="64" t="s">
        <v>118</v>
      </c>
      <c r="B4" s="65"/>
      <c r="C4" s="65"/>
      <c r="D4" s="65"/>
      <c r="E4" s="65"/>
      <c r="F4" s="65"/>
      <c r="G4" s="65"/>
      <c r="H4" s="65"/>
      <c r="I4" s="65"/>
      <c r="J4" s="65"/>
      <c r="K4" s="65"/>
      <c r="L4" s="65"/>
      <c r="M4" s="65"/>
      <c r="N4" s="65"/>
      <c r="O4" s="65"/>
      <c r="P4" s="65"/>
      <c r="Q4" s="74"/>
      <c r="R4" s="65"/>
      <c r="S4" s="65"/>
      <c r="T4" s="74"/>
      <c r="U4" s="65"/>
      <c r="V4" s="65"/>
      <c r="X4" s="65"/>
    </row>
    <row r="5" spans="1:25" ht="24" customHeight="1">
      <c r="A5" s="64" t="s">
        <v>897</v>
      </c>
      <c r="B5" s="65"/>
      <c r="C5" s="65"/>
      <c r="D5" s="65"/>
      <c r="E5" s="65"/>
      <c r="F5" s="65"/>
      <c r="G5" s="65"/>
      <c r="I5" s="65"/>
      <c r="J5" s="65"/>
      <c r="K5" s="65"/>
      <c r="L5" s="65"/>
      <c r="M5" s="65"/>
      <c r="N5" s="65"/>
      <c r="O5" s="65"/>
      <c r="P5" s="65"/>
      <c r="Q5" s="74"/>
      <c r="R5" s="65"/>
      <c r="S5" s="65"/>
      <c r="T5" s="74"/>
      <c r="U5" s="65"/>
      <c r="V5" s="65"/>
      <c r="X5" s="65"/>
    </row>
    <row r="6" spans="1:25" ht="24" customHeight="1">
      <c r="A6" s="65"/>
      <c r="B6" s="64"/>
      <c r="C6" s="64"/>
      <c r="D6" s="64"/>
      <c r="E6" s="64"/>
      <c r="F6" s="65"/>
      <c r="G6" s="65"/>
      <c r="I6" s="127"/>
      <c r="J6" s="127"/>
      <c r="K6" s="127"/>
      <c r="L6" s="127"/>
      <c r="M6" s="127"/>
      <c r="N6" s="127"/>
      <c r="O6" s="127"/>
      <c r="P6" s="127"/>
      <c r="Q6" s="127"/>
      <c r="R6" s="127"/>
      <c r="S6" s="127"/>
      <c r="T6" s="127"/>
      <c r="U6" s="127"/>
      <c r="V6" s="127"/>
      <c r="W6" s="575"/>
      <c r="X6" s="127"/>
      <c r="Y6" s="573"/>
    </row>
    <row r="7" spans="1:25" ht="24" customHeight="1">
      <c r="A7" s="65"/>
      <c r="B7" s="66" t="s">
        <v>816</v>
      </c>
      <c r="C7" s="64"/>
      <c r="D7" s="64"/>
      <c r="E7" s="64"/>
      <c r="F7" s="65"/>
      <c r="G7" s="65"/>
      <c r="H7" s="676" t="s">
        <v>3</v>
      </c>
      <c r="I7" s="127"/>
      <c r="J7" s="127"/>
      <c r="K7" s="127"/>
      <c r="L7" s="127"/>
      <c r="M7" s="127"/>
      <c r="N7" s="127"/>
      <c r="O7" s="127"/>
      <c r="P7" s="127"/>
      <c r="Q7" s="127"/>
      <c r="R7" s="127"/>
      <c r="S7" s="127"/>
      <c r="T7" s="127"/>
      <c r="U7" s="127"/>
      <c r="V7" s="127"/>
      <c r="W7" s="575"/>
      <c r="X7" s="127"/>
      <c r="Y7" s="573"/>
    </row>
    <row r="8" spans="1:25" ht="24" customHeight="1">
      <c r="A8" s="65"/>
      <c r="B8" s="66"/>
      <c r="C8" s="66" t="s">
        <v>17</v>
      </c>
      <c r="D8" s="64"/>
      <c r="E8" s="64"/>
      <c r="F8" s="65"/>
      <c r="G8" s="65"/>
      <c r="H8" s="2183" t="s">
        <v>1162</v>
      </c>
      <c r="I8" s="2183"/>
      <c r="J8" s="2183"/>
      <c r="K8" s="2183"/>
      <c r="L8" s="2183"/>
      <c r="M8" s="2183"/>
      <c r="N8" s="2183"/>
      <c r="O8" s="2183"/>
      <c r="P8" s="2183"/>
      <c r="Q8" s="2183"/>
      <c r="R8" s="2183"/>
      <c r="S8" s="2183"/>
      <c r="T8" s="2183"/>
      <c r="U8" s="2183"/>
      <c r="V8" s="2183"/>
      <c r="W8" s="2183"/>
      <c r="X8" s="2183"/>
      <c r="Y8" s="2183"/>
    </row>
    <row r="9" spans="1:25" ht="24" customHeight="1">
      <c r="A9" s="65"/>
      <c r="B9" s="64"/>
      <c r="C9" s="1751" t="s">
        <v>159</v>
      </c>
      <c r="D9" s="1751"/>
      <c r="E9" s="1751"/>
      <c r="F9" s="66"/>
      <c r="G9" s="66"/>
      <c r="H9" s="2183"/>
      <c r="I9" s="2183"/>
      <c r="J9" s="2183"/>
      <c r="K9" s="2183"/>
      <c r="L9" s="2183"/>
      <c r="M9" s="2183"/>
      <c r="N9" s="2183"/>
      <c r="O9" s="2183"/>
      <c r="P9" s="2183"/>
      <c r="Q9" s="2183"/>
      <c r="R9" s="2183"/>
      <c r="S9" s="2183"/>
      <c r="T9" s="2183"/>
      <c r="U9" s="2183"/>
      <c r="V9" s="2183"/>
      <c r="W9" s="2183"/>
      <c r="X9" s="2183"/>
      <c r="Y9" s="2183"/>
    </row>
    <row r="10" spans="1:25" ht="24" customHeight="1">
      <c r="A10" s="65"/>
      <c r="B10" s="66"/>
      <c r="C10" s="1967" t="s">
        <v>622</v>
      </c>
      <c r="D10" s="1967"/>
      <c r="E10" s="1967"/>
      <c r="F10" s="66"/>
      <c r="G10" s="66"/>
      <c r="H10" s="2183"/>
      <c r="I10" s="2183"/>
      <c r="J10" s="2183"/>
      <c r="K10" s="2183"/>
      <c r="L10" s="2183"/>
      <c r="M10" s="2183"/>
      <c r="N10" s="2183"/>
      <c r="O10" s="2183"/>
      <c r="P10" s="2183"/>
      <c r="Q10" s="2183"/>
      <c r="R10" s="2183"/>
      <c r="S10" s="2183"/>
      <c r="T10" s="2183"/>
      <c r="U10" s="2183"/>
      <c r="V10" s="2183"/>
      <c r="W10" s="2183"/>
      <c r="X10" s="2183"/>
      <c r="Y10" s="2183"/>
    </row>
    <row r="11" spans="1:25" ht="24" customHeight="1">
      <c r="B11" s="9"/>
      <c r="C11" s="1750"/>
      <c r="D11" s="1750"/>
      <c r="E11" s="1750"/>
      <c r="F11" s="9"/>
      <c r="G11" s="9"/>
      <c r="H11" s="2183"/>
      <c r="I11" s="2183"/>
      <c r="J11" s="2183"/>
      <c r="K11" s="2183"/>
      <c r="L11" s="2183"/>
      <c r="M11" s="2183"/>
      <c r="N11" s="2183"/>
      <c r="O11" s="2183"/>
      <c r="P11" s="2183"/>
      <c r="Q11" s="2183"/>
      <c r="R11" s="2183"/>
      <c r="S11" s="2183"/>
      <c r="T11" s="2183"/>
      <c r="U11" s="2183"/>
      <c r="V11" s="2183"/>
      <c r="W11" s="2183"/>
      <c r="X11" s="2183"/>
      <c r="Y11" s="2183"/>
    </row>
    <row r="12" spans="1:25" ht="24" customHeight="1">
      <c r="B12" s="1" t="s">
        <v>1169</v>
      </c>
      <c r="O12" s="38" t="s">
        <v>357</v>
      </c>
      <c r="Q12" s="4" t="s">
        <v>61</v>
      </c>
    </row>
    <row r="13" spans="1:25" ht="24" customHeight="1">
      <c r="B13" s="1732" t="s">
        <v>16</v>
      </c>
      <c r="C13" s="1733"/>
      <c r="D13" s="1733"/>
      <c r="E13" s="1734"/>
      <c r="F13" s="1783">
        <f>'法人入力シート（要入力）'!$D$11</f>
        <v>2020</v>
      </c>
      <c r="G13" s="1783">
        <f>'法人入力シート（要入力）'!$E$11</f>
        <v>2021</v>
      </c>
      <c r="H13" s="1798">
        <f>'法人入力シート（要入力）'!$F$11</f>
        <v>2022</v>
      </c>
      <c r="I13" s="1783">
        <f>'法人入力シート（要入力）'!$G$11</f>
        <v>2023</v>
      </c>
      <c r="J13" s="1798">
        <f>'法人入力シート（要入力）'!$H$11</f>
        <v>2024</v>
      </c>
      <c r="K13" s="1772" t="str">
        <f>"増減
"&amp;$J$13&amp;"-"&amp;$F$13</f>
        <v>増減
2024-2020</v>
      </c>
      <c r="L13" s="1871" t="str">
        <f>"対"&amp;$F$13&amp;"
年度
伸び率"</f>
        <v>対2020
年度
伸び率</v>
      </c>
      <c r="M13" s="1755" t="s">
        <v>14</v>
      </c>
      <c r="N13" s="1769" t="s">
        <v>13</v>
      </c>
      <c r="O13" s="1769" t="s">
        <v>15</v>
      </c>
      <c r="P13" s="3"/>
      <c r="Q13" s="1766" t="s">
        <v>49</v>
      </c>
      <c r="R13" s="344" t="s">
        <v>10</v>
      </c>
      <c r="S13" s="1753" t="s">
        <v>70</v>
      </c>
      <c r="T13" s="1754"/>
      <c r="U13" s="1755"/>
      <c r="V13" s="1719" t="s">
        <v>49</v>
      </c>
      <c r="W13" s="1786" t="s">
        <v>50</v>
      </c>
      <c r="X13" s="1786"/>
      <c r="Y13" s="1787"/>
    </row>
    <row r="14" spans="1:25" ht="24" customHeight="1">
      <c r="B14" s="1735"/>
      <c r="C14" s="1736"/>
      <c r="D14" s="1736"/>
      <c r="E14" s="1737"/>
      <c r="F14" s="1784"/>
      <c r="G14" s="1784"/>
      <c r="H14" s="1799"/>
      <c r="I14" s="1784"/>
      <c r="J14" s="1799"/>
      <c r="K14" s="1773"/>
      <c r="L14" s="1872"/>
      <c r="M14" s="1758"/>
      <c r="N14" s="1770"/>
      <c r="O14" s="1770"/>
      <c r="P14" s="3"/>
      <c r="Q14" s="1767"/>
      <c r="R14" s="345" t="s">
        <v>33</v>
      </c>
      <c r="S14" s="1756"/>
      <c r="T14" s="1757"/>
      <c r="U14" s="1758"/>
      <c r="V14" s="1719"/>
      <c r="W14" s="1788"/>
      <c r="X14" s="1788"/>
      <c r="Y14" s="1789"/>
    </row>
    <row r="15" spans="1:25" ht="24" customHeight="1">
      <c r="B15" s="1738"/>
      <c r="C15" s="1739"/>
      <c r="D15" s="1739"/>
      <c r="E15" s="1740"/>
      <c r="F15" s="1785"/>
      <c r="G15" s="1785"/>
      <c r="H15" s="1800"/>
      <c r="I15" s="1785"/>
      <c r="J15" s="1800"/>
      <c r="K15" s="1774"/>
      <c r="L15" s="1782"/>
      <c r="M15" s="1761"/>
      <c r="N15" s="1771"/>
      <c r="O15" s="1771"/>
      <c r="Q15" s="1768"/>
      <c r="R15" s="458" t="str">
        <f>'目標値入力シート（必要に応じて入力）'!I16</f>
        <v/>
      </c>
      <c r="S15" s="1759"/>
      <c r="T15" s="1760"/>
      <c r="U15" s="1761"/>
      <c r="V15" s="1719"/>
      <c r="W15" s="1790"/>
      <c r="X15" s="1790"/>
      <c r="Y15" s="1791"/>
    </row>
    <row r="16" spans="1:25" ht="24" customHeight="1">
      <c r="B16" s="1741" t="s">
        <v>160</v>
      </c>
      <c r="C16" s="1742"/>
      <c r="D16" s="1742"/>
      <c r="E16" s="1743"/>
      <c r="F16" s="1795" t="str">
        <f>IFERROR((ROUND(F20/F23,8)),"－")</f>
        <v>－</v>
      </c>
      <c r="G16" s="1795" t="str">
        <f t="shared" ref="G16:J16" si="0">IFERROR((ROUND(G20/G23,8)),"－")</f>
        <v>－</v>
      </c>
      <c r="H16" s="1795" t="str">
        <f t="shared" si="0"/>
        <v>－</v>
      </c>
      <c r="I16" s="1795" t="str">
        <f t="shared" si="0"/>
        <v>－</v>
      </c>
      <c r="J16" s="1795" t="str">
        <f t="shared" si="0"/>
        <v>－</v>
      </c>
      <c r="K16" s="2182" t="str">
        <f>IFERROR(ROUND(J16-F16,8)*100,"－")</f>
        <v>－</v>
      </c>
      <c r="L16" s="2173"/>
      <c r="M16" s="1918" t="str">
        <f>IF(R15="","目標入力",IF(J16="－","－",IF(AND(I16&lt;=$R$15,J16&lt;=$R$15),10,IF(AND(I16&gt;$R$15,J16&lt;=$R$15),8,IF(AND(J16&gt;$R$15,OR(I16&lt;=$R$15,I16="－")),4,IF(AND(I16&gt;$R$15,J16&gt;$R$15),2))))))</f>
        <v>目標入力</v>
      </c>
      <c r="N16" s="2175" t="str" cm="1">
        <f t="array" ref="N16">IFERROR(_xlfn.IFS($K$16="－","－",$K$16/100&gt;=趨勢評価!F43,2,$K$16/100&gt;=趨勢評価!F42,4,$K$16/100&gt;趨勢評価!F41,6,$K$16/100&gt;趨勢評価!F40,8,$K$16/100&lt;=趨勢評価!F40,10),"－")</f>
        <v>－</v>
      </c>
      <c r="O16" s="2178" t="str">
        <f ca="1">IFERROR(OFFSET(INDEX(Y16:Y25,MATCH(J16,Y16:Y25,1),1),0,-3),"－")</f>
        <v>－</v>
      </c>
      <c r="Q16" s="2180">
        <v>10</v>
      </c>
      <c r="R16" s="2159" t="s">
        <v>407</v>
      </c>
      <c r="S16" s="2161" t="s">
        <v>154</v>
      </c>
      <c r="T16" s="2162"/>
      <c r="U16" s="2163"/>
      <c r="V16" s="72">
        <v>10</v>
      </c>
      <c r="W16" s="613">
        <f>高校部門!AB53</f>
        <v>1.4304900000000002E-3</v>
      </c>
      <c r="X16" s="614" t="s">
        <v>547</v>
      </c>
      <c r="Y16" s="907">
        <v>0</v>
      </c>
    </row>
    <row r="17" spans="2:25" ht="24" customHeight="1">
      <c r="B17" s="1744"/>
      <c r="C17" s="1745"/>
      <c r="D17" s="1745"/>
      <c r="E17" s="1746"/>
      <c r="F17" s="1796"/>
      <c r="G17" s="1796"/>
      <c r="H17" s="1796"/>
      <c r="I17" s="1796"/>
      <c r="J17" s="1796"/>
      <c r="K17" s="2064"/>
      <c r="L17" s="2174"/>
      <c r="M17" s="1919"/>
      <c r="N17" s="2176"/>
      <c r="O17" s="1901"/>
      <c r="Q17" s="2181"/>
      <c r="R17" s="2160"/>
      <c r="S17" s="2164"/>
      <c r="T17" s="2165"/>
      <c r="U17" s="2166"/>
      <c r="V17" s="73">
        <v>9</v>
      </c>
      <c r="W17" s="616">
        <f>高校部門!Y53</f>
        <v>1.2294599999999999E-2</v>
      </c>
      <c r="X17" s="617" t="s">
        <v>547</v>
      </c>
      <c r="Y17" s="618">
        <f>高校部門!AA53</f>
        <v>1.4304999999999999E-3</v>
      </c>
    </row>
    <row r="18" spans="2:25" ht="24" customHeight="1">
      <c r="B18" s="1744"/>
      <c r="C18" s="1745"/>
      <c r="D18" s="1745"/>
      <c r="E18" s="1746"/>
      <c r="F18" s="1796"/>
      <c r="G18" s="1796"/>
      <c r="H18" s="1796"/>
      <c r="I18" s="1796"/>
      <c r="J18" s="1796"/>
      <c r="K18" s="2064"/>
      <c r="L18" s="2174"/>
      <c r="M18" s="1919"/>
      <c r="N18" s="2176"/>
      <c r="O18" s="1901"/>
      <c r="Q18" s="2157">
        <v>8</v>
      </c>
      <c r="R18" s="2159" t="s">
        <v>132</v>
      </c>
      <c r="S18" s="2161" t="s">
        <v>155</v>
      </c>
      <c r="T18" s="2162"/>
      <c r="U18" s="2163"/>
      <c r="V18" s="72">
        <v>8</v>
      </c>
      <c r="W18" s="613">
        <f>高校部門!V53</f>
        <v>2.6843779999999998E-2</v>
      </c>
      <c r="X18" s="614" t="s">
        <v>547</v>
      </c>
      <c r="Y18" s="619">
        <f>高校部門!X53</f>
        <v>1.2294609999999999E-2</v>
      </c>
    </row>
    <row r="19" spans="2:25" ht="24" customHeight="1">
      <c r="B19" s="1744"/>
      <c r="C19" s="1745"/>
      <c r="D19" s="1745"/>
      <c r="E19" s="1746"/>
      <c r="F19" s="1797"/>
      <c r="G19" s="1797"/>
      <c r="H19" s="1797"/>
      <c r="I19" s="1797"/>
      <c r="J19" s="1797"/>
      <c r="K19" s="1900"/>
      <c r="L19" s="1811"/>
      <c r="M19" s="1919"/>
      <c r="N19" s="2176"/>
      <c r="O19" s="1901"/>
      <c r="Q19" s="2158"/>
      <c r="R19" s="2160"/>
      <c r="S19" s="2164"/>
      <c r="T19" s="2165"/>
      <c r="U19" s="2166"/>
      <c r="V19" s="73">
        <v>7</v>
      </c>
      <c r="W19" s="616">
        <f>高校部門!S53</f>
        <v>4.2252129999999999E-2</v>
      </c>
      <c r="X19" s="617" t="s">
        <v>547</v>
      </c>
      <c r="Y19" s="618">
        <f>高校部門!U53</f>
        <v>2.6843789999999999E-2</v>
      </c>
    </row>
    <row r="20" spans="2:25" ht="24" customHeight="1">
      <c r="B20" s="6"/>
      <c r="C20" s="1721" t="s">
        <v>162</v>
      </c>
      <c r="D20" s="1722"/>
      <c r="E20" s="1723"/>
      <c r="F20" s="1814">
        <f>IFERROR('学校入力シート（要入力）'!D28,"－")</f>
        <v>0</v>
      </c>
      <c r="G20" s="1814">
        <f>IFERROR('学校入力シート（要入力）'!E28,"－")</f>
        <v>0</v>
      </c>
      <c r="H20" s="1814">
        <f>IFERROR('学校入力シート（要入力）'!F28,"－")</f>
        <v>0</v>
      </c>
      <c r="I20" s="1814">
        <f>IFERROR('学校入力シート（要入力）'!G28,"－")</f>
        <v>0</v>
      </c>
      <c r="J20" s="1980">
        <f>IFERROR('学校入力シート（要入力）'!H28,"－")</f>
        <v>0</v>
      </c>
      <c r="K20" s="1837">
        <f>IFERROR(J20-F20,"－")</f>
        <v>0</v>
      </c>
      <c r="L20" s="1804" t="str">
        <f>IFERROR(K20/F20,"－")</f>
        <v>－</v>
      </c>
      <c r="M20" s="1919"/>
      <c r="N20" s="2176"/>
      <c r="O20" s="1901"/>
      <c r="Q20" s="2157">
        <v>6</v>
      </c>
      <c r="R20" s="2159" t="s">
        <v>408</v>
      </c>
      <c r="S20" s="2161" t="s">
        <v>156</v>
      </c>
      <c r="T20" s="2162"/>
      <c r="U20" s="2163"/>
      <c r="V20" s="72">
        <v>6</v>
      </c>
      <c r="W20" s="613">
        <f>高校部門!P53</f>
        <v>6.2642440000000008E-2</v>
      </c>
      <c r="X20" s="614" t="s">
        <v>547</v>
      </c>
      <c r="Y20" s="615">
        <f>高校部門!R53</f>
        <v>4.2252140000000001E-2</v>
      </c>
    </row>
    <row r="21" spans="2:25" ht="24" customHeight="1">
      <c r="B21" s="6"/>
      <c r="C21" s="1857"/>
      <c r="D21" s="1858"/>
      <c r="E21" s="1859"/>
      <c r="F21" s="2010"/>
      <c r="G21" s="2010"/>
      <c r="H21" s="2010"/>
      <c r="I21" s="2010"/>
      <c r="J21" s="2000"/>
      <c r="K21" s="1878"/>
      <c r="L21" s="1850"/>
      <c r="M21" s="1919"/>
      <c r="N21" s="2176"/>
      <c r="O21" s="1901"/>
      <c r="Q21" s="2158"/>
      <c r="R21" s="2160"/>
      <c r="S21" s="2164"/>
      <c r="T21" s="2165"/>
      <c r="U21" s="2166"/>
      <c r="V21" s="73">
        <v>5</v>
      </c>
      <c r="W21" s="616">
        <f>高校部門!M53</f>
        <v>8.7040920000000008E-2</v>
      </c>
      <c r="X21" s="617" t="s">
        <v>547</v>
      </c>
      <c r="Y21" s="618">
        <f>高校部門!O53</f>
        <v>6.2642450000000002E-2</v>
      </c>
    </row>
    <row r="22" spans="2:25" ht="24" customHeight="1">
      <c r="B22" s="6"/>
      <c r="C22" s="1724"/>
      <c r="D22" s="1725"/>
      <c r="E22" s="1726"/>
      <c r="F22" s="1815"/>
      <c r="G22" s="1815"/>
      <c r="H22" s="1815"/>
      <c r="I22" s="1815"/>
      <c r="J22" s="1981"/>
      <c r="K22" s="1977"/>
      <c r="L22" s="1840"/>
      <c r="M22" s="1919"/>
      <c r="N22" s="2176"/>
      <c r="O22" s="1901"/>
      <c r="Q22" s="2157">
        <v>4</v>
      </c>
      <c r="R22" s="2159" t="s">
        <v>134</v>
      </c>
      <c r="S22" s="2161" t="s">
        <v>157</v>
      </c>
      <c r="T22" s="2162"/>
      <c r="U22" s="2163"/>
      <c r="V22" s="72">
        <v>4</v>
      </c>
      <c r="W22" s="613">
        <f>高校部門!J53</f>
        <v>0.11564833999999999</v>
      </c>
      <c r="X22" s="614" t="s">
        <v>547</v>
      </c>
      <c r="Y22" s="615">
        <f>高校部門!L53</f>
        <v>8.7040930000000002E-2</v>
      </c>
    </row>
    <row r="23" spans="2:25" ht="24" customHeight="1">
      <c r="B23" s="85"/>
      <c r="C23" s="2016" t="s">
        <v>635</v>
      </c>
      <c r="D23" s="2017"/>
      <c r="E23" s="2018"/>
      <c r="F23" s="1814">
        <f>IFERROR('学校入力シート（要入力）'!D25,"－")</f>
        <v>0</v>
      </c>
      <c r="G23" s="1814">
        <f>IFERROR('学校入力シート（要入力）'!E25,"－")</f>
        <v>0</v>
      </c>
      <c r="H23" s="1814">
        <f>IFERROR('学校入力シート（要入力）'!F25,"－")</f>
        <v>0</v>
      </c>
      <c r="I23" s="1814">
        <f>IFERROR('学校入力シート（要入力）'!G25,"－")</f>
        <v>0</v>
      </c>
      <c r="J23" s="1980">
        <f>IFERROR('学校入力シート（要入力）'!H25,"－")</f>
        <v>0</v>
      </c>
      <c r="K23" s="1837">
        <f>IFERROR(J23-F23,"－")</f>
        <v>0</v>
      </c>
      <c r="L23" s="1804" t="str">
        <f>IFERROR(K23/F23,"－")</f>
        <v>－</v>
      </c>
      <c r="M23" s="1919"/>
      <c r="N23" s="2176"/>
      <c r="O23" s="1901"/>
      <c r="Q23" s="2158"/>
      <c r="R23" s="2160"/>
      <c r="S23" s="2164"/>
      <c r="T23" s="2165"/>
      <c r="U23" s="2166"/>
      <c r="V23" s="73">
        <v>3</v>
      </c>
      <c r="W23" s="616">
        <f>高校部門!G53</f>
        <v>0.16356887000000001</v>
      </c>
      <c r="X23" s="617" t="s">
        <v>547</v>
      </c>
      <c r="Y23" s="618">
        <f>高校部門!I53</f>
        <v>0.11564835000000001</v>
      </c>
    </row>
    <row r="24" spans="2:25" ht="24" customHeight="1">
      <c r="B24" s="85"/>
      <c r="C24" s="2019"/>
      <c r="D24" s="2020"/>
      <c r="E24" s="2021"/>
      <c r="F24" s="2010"/>
      <c r="G24" s="2010"/>
      <c r="H24" s="2010"/>
      <c r="I24" s="2010"/>
      <c r="J24" s="2000"/>
      <c r="K24" s="1878"/>
      <c r="L24" s="1850"/>
      <c r="M24" s="1919"/>
      <c r="N24" s="2176"/>
      <c r="O24" s="1901"/>
      <c r="Q24" s="2157">
        <v>2</v>
      </c>
      <c r="R24" s="2159" t="s">
        <v>136</v>
      </c>
      <c r="S24" s="2167" t="s">
        <v>158</v>
      </c>
      <c r="T24" s="2168"/>
      <c r="U24" s="2169"/>
      <c r="V24" s="72">
        <v>2</v>
      </c>
      <c r="W24" s="620">
        <f>高校部門!D53</f>
        <v>0.22184521000000001</v>
      </c>
      <c r="X24" s="614" t="s">
        <v>547</v>
      </c>
      <c r="Y24" s="621">
        <f>高校部門!F53</f>
        <v>0.16356888000000003</v>
      </c>
    </row>
    <row r="25" spans="2:25" ht="24" customHeight="1">
      <c r="B25" s="30"/>
      <c r="C25" s="2154"/>
      <c r="D25" s="2155"/>
      <c r="E25" s="2156"/>
      <c r="F25" s="1987"/>
      <c r="G25" s="1987"/>
      <c r="H25" s="1987"/>
      <c r="I25" s="1987"/>
      <c r="J25" s="2001"/>
      <c r="K25" s="1995"/>
      <c r="L25" s="1805"/>
      <c r="M25" s="1920"/>
      <c r="N25" s="2177"/>
      <c r="O25" s="2179"/>
      <c r="Q25" s="2158"/>
      <c r="R25" s="2160"/>
      <c r="S25" s="2170"/>
      <c r="T25" s="2171"/>
      <c r="U25" s="2172"/>
      <c r="V25" s="73">
        <v>1</v>
      </c>
      <c r="W25" s="622"/>
      <c r="X25" s="617" t="s">
        <v>547</v>
      </c>
      <c r="Y25" s="618">
        <f>高校部門!C53</f>
        <v>0.22184522000000001</v>
      </c>
    </row>
  </sheetData>
  <mergeCells count="66">
    <mergeCell ref="J13:J15"/>
    <mergeCell ref="A1:C1"/>
    <mergeCell ref="D1:H1"/>
    <mergeCell ref="A2:C2"/>
    <mergeCell ref="D2:H2"/>
    <mergeCell ref="H8:Y11"/>
    <mergeCell ref="C9:E9"/>
    <mergeCell ref="C10:E10"/>
    <mergeCell ref="C11:E11"/>
    <mergeCell ref="B13:E15"/>
    <mergeCell ref="V13:V15"/>
    <mergeCell ref="M13:M15"/>
    <mergeCell ref="N13:N15"/>
    <mergeCell ref="O13:O15"/>
    <mergeCell ref="Q13:Q15"/>
    <mergeCell ref="R1:Y1"/>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C20:E22"/>
    <mergeCell ref="F20:F22"/>
    <mergeCell ref="G20:G22"/>
    <mergeCell ref="H20:H22"/>
    <mergeCell ref="I20:I22"/>
    <mergeCell ref="R16:R17"/>
    <mergeCell ref="Q24:Q25"/>
    <mergeCell ref="R24:R25"/>
    <mergeCell ref="S16:U17"/>
    <mergeCell ref="Q18:Q19"/>
    <mergeCell ref="R18:R19"/>
    <mergeCell ref="S18:U19"/>
    <mergeCell ref="L16:L19"/>
    <mergeCell ref="M16:M25"/>
    <mergeCell ref="N16:N25"/>
    <mergeCell ref="O16:O25"/>
    <mergeCell ref="Q16:Q17"/>
    <mergeCell ref="K20:K22"/>
    <mergeCell ref="L20:L22"/>
    <mergeCell ref="Q20:Q21"/>
    <mergeCell ref="R20:R21"/>
    <mergeCell ref="S20:U21"/>
    <mergeCell ref="Q22:Q23"/>
    <mergeCell ref="R22:R23"/>
    <mergeCell ref="S22:U23"/>
    <mergeCell ref="K23:K25"/>
    <mergeCell ref="L23:L25"/>
    <mergeCell ref="S24:U25"/>
    <mergeCell ref="J23:J25"/>
    <mergeCell ref="C23:E25"/>
    <mergeCell ref="F23:F25"/>
    <mergeCell ref="G23:G25"/>
    <mergeCell ref="H23:H25"/>
    <mergeCell ref="I23:I25"/>
  </mergeCells>
  <phoneticPr fontId="1"/>
  <conditionalFormatting sqref="R16:R17">
    <cfRule type="expression" dxfId="167" priority="23">
      <formula>$M$16=10</formula>
    </cfRule>
  </conditionalFormatting>
  <conditionalFormatting sqref="R18:R19">
    <cfRule type="expression" dxfId="166" priority="22">
      <formula>$M$16=8</formula>
    </cfRule>
  </conditionalFormatting>
  <conditionalFormatting sqref="R22:R23">
    <cfRule type="expression" dxfId="165" priority="21">
      <formula>$M$16=4</formula>
    </cfRule>
  </conditionalFormatting>
  <conditionalFormatting sqref="R24:R25">
    <cfRule type="expression" dxfId="164" priority="20">
      <formula>$M$16=2</formula>
    </cfRule>
  </conditionalFormatting>
  <conditionalFormatting sqref="S16:U17">
    <cfRule type="expression" dxfId="163" priority="19">
      <formula>$N$16=10</formula>
    </cfRule>
  </conditionalFormatting>
  <conditionalFormatting sqref="S18:U19">
    <cfRule type="expression" dxfId="162" priority="18">
      <formula>$N$16=8</formula>
    </cfRule>
  </conditionalFormatting>
  <conditionalFormatting sqref="S20:U21">
    <cfRule type="expression" dxfId="161" priority="17">
      <formula>$N$16=6</formula>
    </cfRule>
  </conditionalFormatting>
  <conditionalFormatting sqref="S22:U23">
    <cfRule type="expression" dxfId="160" priority="16">
      <formula>$N$16=4</formula>
    </cfRule>
  </conditionalFormatting>
  <conditionalFormatting sqref="S24:U25">
    <cfRule type="expression" dxfId="159" priority="15">
      <formula>$N$16=2</formula>
    </cfRule>
  </conditionalFormatting>
  <conditionalFormatting sqref="W16:X16">
    <cfRule type="expression" dxfId="158" priority="14">
      <formula>$O$16=10</formula>
    </cfRule>
  </conditionalFormatting>
  <conditionalFormatting sqref="W17:Y17">
    <cfRule type="expression" dxfId="157" priority="13">
      <formula>$O$16=9</formula>
    </cfRule>
  </conditionalFormatting>
  <conditionalFormatting sqref="W18:Y18">
    <cfRule type="expression" dxfId="156" priority="12">
      <formula>$O$16=8</formula>
    </cfRule>
  </conditionalFormatting>
  <conditionalFormatting sqref="W19:Y19">
    <cfRule type="expression" dxfId="155" priority="11">
      <formula>$O$16=7</formula>
    </cfRule>
  </conditionalFormatting>
  <conditionalFormatting sqref="W20:Y20">
    <cfRule type="expression" dxfId="154" priority="10">
      <formula>$O$16=6</formula>
    </cfRule>
  </conditionalFormatting>
  <conditionalFormatting sqref="W21:Y21">
    <cfRule type="expression" dxfId="153" priority="9">
      <formula>$O$16=5</formula>
    </cfRule>
  </conditionalFormatting>
  <conditionalFormatting sqref="W22:Y22">
    <cfRule type="expression" dxfId="152" priority="8">
      <formula>$O$16=4</formula>
    </cfRule>
  </conditionalFormatting>
  <conditionalFormatting sqref="W23:Y23">
    <cfRule type="expression" dxfId="151" priority="7">
      <formula>$O$16=3</formula>
    </cfRule>
  </conditionalFormatting>
  <conditionalFormatting sqref="W24:Y24">
    <cfRule type="expression" dxfId="150" priority="6">
      <formula>$O$16=2</formula>
    </cfRule>
  </conditionalFormatting>
  <conditionalFormatting sqref="W25:Y25">
    <cfRule type="expression" dxfId="149" priority="5">
      <formula>$O$16=1</formula>
    </cfRule>
  </conditionalFormatting>
  <conditionalFormatting sqref="Y16">
    <cfRule type="expression" dxfId="148" priority="1">
      <formula>$O$16=10</formula>
    </cfRule>
  </conditionalFormatting>
  <conditionalFormatting sqref="Y16">
    <cfRule type="expression" dxfId="147" priority="2">
      <formula>$O$16=10</formula>
    </cfRule>
  </conditionalFormatting>
  <hyperlinks>
    <hyperlink ref="R1:Y1" location="'総括表 (部門)'!A1" display="総括表（部門）へ戻る"/>
  </hyperlinks>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FFCCFF"/>
  </sheetPr>
  <dimension ref="A1:AB27"/>
  <sheetViews>
    <sheetView showGridLines="0" zoomScaleNormal="100" workbookViewId="0">
      <selection sqref="A1:C1"/>
    </sheetView>
  </sheetViews>
  <sheetFormatPr defaultColWidth="10.6640625" defaultRowHeight="24" customHeight="1"/>
  <cols>
    <col min="1" max="2" width="4.6640625" style="1" customWidth="1"/>
    <col min="3" max="5" width="10.6640625" style="1"/>
    <col min="6" max="10" width="9.6640625" style="1" customWidth="1"/>
    <col min="11" max="12" width="8.109375" style="1" customWidth="1"/>
    <col min="13" max="15" width="6.109375" style="1" customWidth="1"/>
    <col min="16" max="16" width="1.33203125" style="1" customWidth="1"/>
    <col min="17" max="17" width="3.6640625" style="2" customWidth="1"/>
    <col min="18" max="19" width="6.6640625" style="1" customWidth="1"/>
    <col min="20" max="20" width="6.6640625" style="2" customWidth="1"/>
    <col min="21" max="21" width="6.6640625" style="1" customWidth="1"/>
    <col min="22" max="22" width="3.6640625" style="1" customWidth="1"/>
    <col min="23" max="23" width="5.109375" style="574" customWidth="1"/>
    <col min="24" max="24" width="2" style="1" customWidth="1"/>
    <col min="25" max="25" width="5.21875" style="572" customWidth="1"/>
    <col min="26" max="26" width="5.109375" style="574" customWidth="1"/>
    <col min="27" max="27" width="2.21875" style="1" customWidth="1"/>
    <col min="28" max="28" width="5.109375" style="574" customWidth="1"/>
    <col min="29" max="16384" width="10.6640625" style="1"/>
  </cols>
  <sheetData>
    <row r="1" spans="1:28"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65"/>
      <c r="S1" s="65"/>
      <c r="T1" s="74"/>
      <c r="U1" s="1778" t="s">
        <v>491</v>
      </c>
      <c r="V1" s="1779"/>
      <c r="W1" s="1779"/>
      <c r="X1" s="1779"/>
      <c r="Y1" s="1779"/>
      <c r="Z1" s="1779"/>
      <c r="AA1" s="1779"/>
      <c r="AB1" s="1779"/>
    </row>
    <row r="2" spans="1:28"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65"/>
      <c r="T2" s="74"/>
      <c r="U2" s="65"/>
      <c r="V2" s="65"/>
      <c r="X2" s="65"/>
    </row>
    <row r="3" spans="1:28" ht="24" customHeight="1">
      <c r="A3" s="65"/>
      <c r="B3" s="65"/>
      <c r="C3" s="65"/>
      <c r="D3" s="65"/>
      <c r="E3" s="65"/>
      <c r="F3" s="65"/>
      <c r="G3" s="65"/>
      <c r="H3" s="65"/>
      <c r="I3" s="65"/>
      <c r="J3" s="65"/>
      <c r="K3" s="65"/>
      <c r="L3" s="65"/>
      <c r="M3" s="65"/>
      <c r="N3" s="65"/>
      <c r="O3" s="65"/>
      <c r="P3" s="65"/>
      <c r="Q3" s="74"/>
      <c r="R3" s="65"/>
      <c r="S3" s="65"/>
      <c r="T3" s="74"/>
      <c r="U3" s="65"/>
      <c r="V3" s="65"/>
      <c r="X3" s="65"/>
    </row>
    <row r="4" spans="1:28" ht="24" customHeight="1">
      <c r="A4" s="64" t="s">
        <v>118</v>
      </c>
      <c r="B4" s="65"/>
      <c r="C4" s="65"/>
      <c r="D4" s="65"/>
      <c r="E4" s="65"/>
      <c r="F4" s="65"/>
      <c r="G4" s="65"/>
      <c r="H4" s="65"/>
      <c r="I4" s="65"/>
      <c r="J4" s="65"/>
      <c r="K4" s="65"/>
      <c r="L4" s="65"/>
      <c r="M4" s="65"/>
      <c r="N4" s="65"/>
      <c r="O4" s="65"/>
      <c r="P4" s="65"/>
      <c r="Q4" s="74"/>
      <c r="R4" s="65"/>
      <c r="S4" s="65"/>
      <c r="T4" s="74"/>
      <c r="U4" s="65"/>
      <c r="V4" s="65"/>
      <c r="X4" s="65"/>
    </row>
    <row r="5" spans="1:28" ht="24" customHeight="1">
      <c r="A5" s="64" t="s">
        <v>163</v>
      </c>
      <c r="B5" s="65"/>
      <c r="C5" s="65"/>
      <c r="D5" s="65"/>
      <c r="E5" s="65"/>
      <c r="F5" s="65"/>
      <c r="G5" s="65"/>
      <c r="I5" s="65"/>
      <c r="J5" s="65"/>
      <c r="K5" s="65"/>
      <c r="L5" s="65"/>
      <c r="M5" s="65"/>
      <c r="N5" s="65"/>
      <c r="O5" s="65"/>
      <c r="P5" s="65"/>
      <c r="Q5" s="74"/>
      <c r="R5" s="65"/>
      <c r="S5" s="65"/>
      <c r="T5" s="74"/>
      <c r="U5" s="65"/>
      <c r="V5" s="65"/>
      <c r="X5" s="65"/>
    </row>
    <row r="6" spans="1:28" ht="24" customHeight="1">
      <c r="A6" s="65"/>
      <c r="B6" s="65"/>
      <c r="C6" s="65"/>
      <c r="D6" s="65"/>
      <c r="E6" s="65"/>
      <c r="F6" s="65"/>
      <c r="G6" s="65"/>
      <c r="I6" s="127"/>
      <c r="J6" s="127"/>
      <c r="K6" s="127"/>
      <c r="L6" s="127"/>
      <c r="N6" s="127"/>
      <c r="O6" s="127"/>
      <c r="P6" s="127"/>
      <c r="Q6" s="127"/>
      <c r="R6" s="127"/>
      <c r="S6" s="127"/>
      <c r="T6" s="127"/>
      <c r="U6" s="127"/>
      <c r="V6" s="127"/>
      <c r="W6" s="575"/>
      <c r="X6" s="127"/>
    </row>
    <row r="7" spans="1:28" ht="24" customHeight="1">
      <c r="A7" s="65"/>
      <c r="B7" s="66" t="s">
        <v>998</v>
      </c>
      <c r="C7" s="65"/>
      <c r="D7" s="65"/>
      <c r="E7" s="65"/>
      <c r="F7" s="65"/>
      <c r="G7" s="65"/>
      <c r="H7" s="127"/>
      <c r="I7" s="127"/>
      <c r="J7" s="127"/>
      <c r="K7" s="127"/>
      <c r="L7" s="127"/>
      <c r="M7" s="676" t="s">
        <v>3</v>
      </c>
      <c r="N7" s="127"/>
      <c r="O7" s="127"/>
      <c r="P7" s="127"/>
      <c r="Q7" s="127"/>
      <c r="R7" s="127"/>
      <c r="S7" s="127"/>
      <c r="T7" s="127"/>
      <c r="U7" s="127"/>
      <c r="V7" s="127"/>
      <c r="W7" s="575"/>
      <c r="X7" s="127"/>
      <c r="Y7" s="573"/>
      <c r="Z7" s="575"/>
      <c r="AA7" s="127"/>
      <c r="AB7" s="575"/>
    </row>
    <row r="8" spans="1:28" ht="24" customHeight="1">
      <c r="A8" s="65"/>
      <c r="B8" s="66"/>
      <c r="C8" s="66" t="s">
        <v>17</v>
      </c>
      <c r="D8" s="65"/>
      <c r="E8" s="65"/>
      <c r="F8" s="65"/>
      <c r="G8" s="65"/>
      <c r="H8" s="127"/>
      <c r="I8" s="127"/>
      <c r="J8" s="127"/>
      <c r="K8" s="127"/>
      <c r="L8" s="127"/>
      <c r="M8" s="2208" t="s">
        <v>1163</v>
      </c>
      <c r="N8" s="2208"/>
      <c r="O8" s="2208"/>
      <c r="P8" s="2208"/>
      <c r="Q8" s="2208"/>
      <c r="R8" s="2208"/>
      <c r="S8" s="2208"/>
      <c r="T8" s="2208"/>
      <c r="U8" s="2208"/>
      <c r="V8" s="2208"/>
      <c r="W8" s="2208"/>
      <c r="X8" s="2208"/>
      <c r="Y8" s="2208"/>
      <c r="Z8" s="2208"/>
      <c r="AA8" s="2208"/>
      <c r="AB8" s="2208"/>
    </row>
    <row r="9" spans="1:28" ht="24" customHeight="1">
      <c r="A9" s="65"/>
      <c r="B9" s="65"/>
      <c r="C9" s="1751" t="s">
        <v>146</v>
      </c>
      <c r="D9" s="1751"/>
      <c r="E9" s="1751"/>
      <c r="F9" s="1751"/>
      <c r="G9" s="1751"/>
      <c r="H9" s="1751"/>
      <c r="I9" s="127"/>
      <c r="J9" s="127"/>
      <c r="K9" s="127"/>
      <c r="L9" s="127"/>
      <c r="M9" s="2208"/>
      <c r="N9" s="2208"/>
      <c r="O9" s="2208"/>
      <c r="P9" s="2208"/>
      <c r="Q9" s="2208"/>
      <c r="R9" s="2208"/>
      <c r="S9" s="2208"/>
      <c r="T9" s="2208"/>
      <c r="U9" s="2208"/>
      <c r="V9" s="2208"/>
      <c r="W9" s="2208"/>
      <c r="X9" s="2208"/>
      <c r="Y9" s="2208"/>
      <c r="Z9" s="2208"/>
      <c r="AA9" s="2208"/>
      <c r="AB9" s="2208"/>
    </row>
    <row r="10" spans="1:28" ht="24" customHeight="1">
      <c r="A10" s="65"/>
      <c r="B10" s="66"/>
      <c r="C10" s="2209" t="s">
        <v>164</v>
      </c>
      <c r="D10" s="2209"/>
      <c r="E10" s="2209"/>
      <c r="F10" s="2209"/>
      <c r="G10" s="2209"/>
      <c r="H10" s="2209"/>
      <c r="I10" s="127"/>
      <c r="J10" s="127"/>
      <c r="K10" s="127"/>
      <c r="L10" s="127"/>
      <c r="M10" s="2208"/>
      <c r="N10" s="2208"/>
      <c r="O10" s="2208"/>
      <c r="P10" s="2208"/>
      <c r="Q10" s="2208"/>
      <c r="R10" s="2208"/>
      <c r="S10" s="2208"/>
      <c r="T10" s="2208"/>
      <c r="U10" s="2208"/>
      <c r="V10" s="2208"/>
      <c r="W10" s="2208"/>
      <c r="X10" s="2208"/>
      <c r="Y10" s="2208"/>
      <c r="Z10" s="2208"/>
      <c r="AA10" s="2208"/>
      <c r="AB10" s="2208"/>
    </row>
    <row r="11" spans="1:28" ht="24" customHeight="1">
      <c r="A11" s="65"/>
      <c r="B11" s="66"/>
      <c r="C11" s="1856"/>
      <c r="D11" s="1856"/>
      <c r="E11" s="1856"/>
      <c r="F11" s="66"/>
      <c r="G11" s="66"/>
      <c r="H11" s="65"/>
      <c r="I11" s="65"/>
      <c r="J11" s="65"/>
      <c r="K11" s="65"/>
      <c r="L11" s="65"/>
      <c r="M11" s="2208"/>
      <c r="N11" s="2208"/>
      <c r="O11" s="2208"/>
      <c r="P11" s="2208"/>
      <c r="Q11" s="2208"/>
      <c r="R11" s="2208"/>
      <c r="S11" s="2208"/>
      <c r="T11" s="2208"/>
      <c r="U11" s="2208"/>
      <c r="V11" s="2208"/>
      <c r="W11" s="2208"/>
      <c r="X11" s="2208"/>
      <c r="Y11" s="2208"/>
      <c r="Z11" s="2208"/>
      <c r="AA11" s="2208"/>
      <c r="AB11" s="2208"/>
    </row>
    <row r="12" spans="1:28" ht="32.25" customHeight="1">
      <c r="A12" s="65"/>
      <c r="B12" s="66"/>
      <c r="C12" s="65"/>
      <c r="D12" s="65"/>
      <c r="E12" s="65"/>
      <c r="F12" s="66"/>
      <c r="G12" s="66"/>
      <c r="H12" s="127"/>
      <c r="I12" s="127"/>
      <c r="J12" s="127"/>
      <c r="K12" s="127"/>
      <c r="L12" s="127"/>
      <c r="M12" s="2208"/>
      <c r="N12" s="2208"/>
      <c r="O12" s="2208"/>
      <c r="P12" s="2208"/>
      <c r="Q12" s="2208"/>
      <c r="R12" s="2208"/>
      <c r="S12" s="2208"/>
      <c r="T12" s="2208"/>
      <c r="U12" s="2208"/>
      <c r="V12" s="2208"/>
      <c r="W12" s="2208"/>
      <c r="X12" s="2208"/>
      <c r="Y12" s="2208"/>
      <c r="Z12" s="2208"/>
      <c r="AA12" s="2208"/>
      <c r="AB12" s="2208"/>
    </row>
    <row r="13" spans="1:28" ht="24" customHeight="1">
      <c r="B13" s="1" t="s">
        <v>1169</v>
      </c>
      <c r="Q13" s="4" t="s">
        <v>61</v>
      </c>
    </row>
    <row r="14" spans="1:28" ht="24" customHeight="1">
      <c r="B14" s="1732" t="s">
        <v>16</v>
      </c>
      <c r="C14" s="1733"/>
      <c r="D14" s="1733"/>
      <c r="E14" s="1734"/>
      <c r="F14" s="1783">
        <f>'学校入力シート（要入力）'!$E$42</f>
        <v>2021</v>
      </c>
      <c r="G14" s="1783">
        <f>'学校入力シート（要入力）'!$F$42</f>
        <v>2022</v>
      </c>
      <c r="H14" s="1783">
        <f>'学校入力シート（要入力）'!$G$42</f>
        <v>2023</v>
      </c>
      <c r="I14" s="1783">
        <f>'学校入力シート（要入力）'!$H$42</f>
        <v>2024</v>
      </c>
      <c r="J14" s="1798">
        <f>'学校入力シート（要入力）'!$I$42</f>
        <v>2025</v>
      </c>
      <c r="K14" s="1772" t="str">
        <f>"増減
"&amp;$J$14&amp;"-"&amp;$F$14</f>
        <v>増減
2025-2021</v>
      </c>
      <c r="L14" s="1871" t="str">
        <f>"対"&amp;$F$14&amp;"
年度
伸び率"</f>
        <v>対2021
年度
伸び率</v>
      </c>
      <c r="M14" s="1755" t="s">
        <v>14</v>
      </c>
      <c r="N14" s="1769" t="s">
        <v>13</v>
      </c>
      <c r="O14" s="1769" t="s">
        <v>15</v>
      </c>
      <c r="P14" s="3"/>
      <c r="Q14" s="1766" t="s">
        <v>49</v>
      </c>
      <c r="R14" s="1935" t="s">
        <v>10</v>
      </c>
      <c r="S14" s="1787"/>
      <c r="T14" s="1753" t="s">
        <v>124</v>
      </c>
      <c r="U14" s="1755"/>
      <c r="V14" s="1719" t="s">
        <v>49</v>
      </c>
      <c r="W14" s="1754" t="s">
        <v>1036</v>
      </c>
      <c r="X14" s="1786"/>
      <c r="Y14" s="1786"/>
      <c r="Z14" s="1786"/>
      <c r="AA14" s="1786"/>
      <c r="AB14" s="1787"/>
    </row>
    <row r="15" spans="1:28" ht="24" customHeight="1">
      <c r="B15" s="1735"/>
      <c r="C15" s="1736"/>
      <c r="D15" s="1736"/>
      <c r="E15" s="1737"/>
      <c r="F15" s="1784"/>
      <c r="G15" s="1784"/>
      <c r="H15" s="1784"/>
      <c r="I15" s="1784"/>
      <c r="J15" s="1799"/>
      <c r="K15" s="2102"/>
      <c r="L15" s="1872"/>
      <c r="M15" s="1758"/>
      <c r="N15" s="1770"/>
      <c r="O15" s="1770"/>
      <c r="P15" s="3"/>
      <c r="Q15" s="2220"/>
      <c r="R15" s="1936" t="s">
        <v>33</v>
      </c>
      <c r="S15" s="1938"/>
      <c r="T15" s="2150"/>
      <c r="U15" s="2151"/>
      <c r="V15" s="1719"/>
      <c r="W15" s="1937"/>
      <c r="X15" s="1937"/>
      <c r="Y15" s="1937"/>
      <c r="Z15" s="1937"/>
      <c r="AA15" s="1937"/>
      <c r="AB15" s="1938"/>
    </row>
    <row r="16" spans="1:28" ht="24" customHeight="1">
      <c r="B16" s="1735"/>
      <c r="C16" s="1736"/>
      <c r="D16" s="1736"/>
      <c r="E16" s="1737"/>
      <c r="F16" s="1784"/>
      <c r="G16" s="1784"/>
      <c r="H16" s="1784"/>
      <c r="I16" s="1784"/>
      <c r="J16" s="1799"/>
      <c r="K16" s="2102"/>
      <c r="L16" s="1872"/>
      <c r="M16" s="1758"/>
      <c r="N16" s="1770"/>
      <c r="O16" s="1770"/>
      <c r="Q16" s="2220"/>
      <c r="R16" s="128" t="s">
        <v>165</v>
      </c>
      <c r="S16" s="129" t="s">
        <v>166</v>
      </c>
      <c r="T16" s="2186" t="s">
        <v>165</v>
      </c>
      <c r="U16" s="2188" t="s">
        <v>166</v>
      </c>
      <c r="V16" s="1719"/>
      <c r="W16" s="2210" t="s">
        <v>361</v>
      </c>
      <c r="X16" s="2211"/>
      <c r="Y16" s="2211"/>
      <c r="Z16" s="2214" t="s">
        <v>360</v>
      </c>
      <c r="AA16" s="2215"/>
      <c r="AB16" s="2216"/>
    </row>
    <row r="17" spans="2:28" ht="24" customHeight="1">
      <c r="B17" s="1738"/>
      <c r="C17" s="1739"/>
      <c r="D17" s="1739"/>
      <c r="E17" s="1740"/>
      <c r="F17" s="1785"/>
      <c r="G17" s="1785"/>
      <c r="H17" s="1785"/>
      <c r="I17" s="1785"/>
      <c r="J17" s="1800"/>
      <c r="K17" s="2103"/>
      <c r="L17" s="1782"/>
      <c r="M17" s="1761"/>
      <c r="N17" s="1771"/>
      <c r="O17" s="1771"/>
      <c r="Q17" s="2221"/>
      <c r="R17" s="459" t="str">
        <f>'目標値入力シート（必要に応じて入力）'!I17</f>
        <v/>
      </c>
      <c r="S17" s="460" t="str">
        <f>'目標値入力シート（必要に応じて入力）'!I18</f>
        <v/>
      </c>
      <c r="T17" s="2187"/>
      <c r="U17" s="2189"/>
      <c r="V17" s="1719"/>
      <c r="W17" s="2212"/>
      <c r="X17" s="2213"/>
      <c r="Y17" s="2213"/>
      <c r="Z17" s="2217"/>
      <c r="AA17" s="2218"/>
      <c r="AB17" s="2219"/>
    </row>
    <row r="18" spans="2:28" ht="24" customHeight="1">
      <c r="B18" s="1741" t="s">
        <v>167</v>
      </c>
      <c r="C18" s="1742"/>
      <c r="D18" s="1742"/>
      <c r="E18" s="1743"/>
      <c r="F18" s="2206">
        <f>IFERROR('学校入力シート（要入力）'!E51,"－")</f>
        <v>0</v>
      </c>
      <c r="G18" s="2206">
        <f>IFERROR('学校入力シート（要入力）'!F51,"－")</f>
        <v>0</v>
      </c>
      <c r="H18" s="2206">
        <f>IFERROR('学校入力シート（要入力）'!G51,"－")</f>
        <v>0</v>
      </c>
      <c r="I18" s="2206">
        <f>IFERROR('学校入力シート（要入力）'!H51,"－")</f>
        <v>0</v>
      </c>
      <c r="J18" s="2195">
        <f>IFERROR('学校入力シート（要入力）'!I51,"－")</f>
        <v>0</v>
      </c>
      <c r="K18" s="2197">
        <f>IFERROR(J18-F18,"－")</f>
        <v>0</v>
      </c>
      <c r="L18" s="2198" t="str">
        <f>IFERROR(K18/F18,"－")</f>
        <v>－</v>
      </c>
      <c r="M18" s="2199"/>
      <c r="N18" s="2199"/>
      <c r="O18" s="2200"/>
      <c r="Q18" s="1720">
        <v>10</v>
      </c>
      <c r="R18" s="2184" t="s">
        <v>359</v>
      </c>
      <c r="S18" s="2184" t="s">
        <v>161</v>
      </c>
      <c r="T18" s="2184" t="s">
        <v>505</v>
      </c>
      <c r="U18" s="2184" t="s">
        <v>505</v>
      </c>
      <c r="V18" s="72">
        <v>10</v>
      </c>
      <c r="W18" s="624">
        <f>高校部門!AB60</f>
        <v>20.454545450000001</v>
      </c>
      <c r="X18" s="625" t="s">
        <v>547</v>
      </c>
      <c r="Y18" s="911">
        <v>1000</v>
      </c>
      <c r="Z18" s="627">
        <f>高校部門!AB61</f>
        <v>175.8</v>
      </c>
      <c r="AA18" s="625" t="s">
        <v>547</v>
      </c>
      <c r="AB18" s="912">
        <v>1000</v>
      </c>
    </row>
    <row r="19" spans="2:28" ht="24" customHeight="1">
      <c r="B19" s="2203"/>
      <c r="C19" s="2204"/>
      <c r="D19" s="2204"/>
      <c r="E19" s="2205"/>
      <c r="F19" s="2207"/>
      <c r="G19" s="2207"/>
      <c r="H19" s="2207"/>
      <c r="I19" s="2207"/>
      <c r="J19" s="2196"/>
      <c r="K19" s="2141"/>
      <c r="L19" s="1805"/>
      <c r="M19" s="2201"/>
      <c r="N19" s="2201"/>
      <c r="O19" s="2202"/>
      <c r="Q19" s="1720"/>
      <c r="R19" s="2185"/>
      <c r="S19" s="2185"/>
      <c r="T19" s="2185"/>
      <c r="U19" s="2185"/>
      <c r="V19" s="73">
        <v>9</v>
      </c>
      <c r="W19" s="629">
        <f>高校部門!Y60</f>
        <v>18.399999999999999</v>
      </c>
      <c r="X19" s="630" t="s">
        <v>547</v>
      </c>
      <c r="Y19" s="631">
        <f>高校部門!AA60</f>
        <v>20.45454544</v>
      </c>
      <c r="Z19" s="632">
        <f>高校部門!Y61</f>
        <v>133.25</v>
      </c>
      <c r="AA19" s="630" t="s">
        <v>547</v>
      </c>
      <c r="AB19" s="633">
        <f>高校部門!AA61</f>
        <v>175.79999999</v>
      </c>
    </row>
    <row r="20" spans="2:28" ht="24" customHeight="1">
      <c r="B20" s="1741" t="s">
        <v>999</v>
      </c>
      <c r="C20" s="1742"/>
      <c r="D20" s="1742"/>
      <c r="E20" s="1743"/>
      <c r="F20" s="2191" t="str">
        <f>IFERROR(ROUND(F18/F22,8),"－")</f>
        <v>－</v>
      </c>
      <c r="G20" s="2191" t="str">
        <f t="shared" ref="G20:J20" si="0">IFERROR(ROUND(G18/G22,8),"－")</f>
        <v>－</v>
      </c>
      <c r="H20" s="2191" t="str">
        <f t="shared" si="0"/>
        <v>－</v>
      </c>
      <c r="I20" s="2191" t="str">
        <f t="shared" si="0"/>
        <v>－</v>
      </c>
      <c r="J20" s="2191" t="str">
        <f t="shared" si="0"/>
        <v>－</v>
      </c>
      <c r="K20" s="2193" t="str">
        <f>IFERROR(J20-F20,"－")</f>
        <v>－</v>
      </c>
      <c r="L20" s="2028" t="str">
        <f>IFERROR(ROUND(K20/F20,8),"－")</f>
        <v>－</v>
      </c>
      <c r="M20" s="1918" t="str">
        <f>IF(R17="","目標入力",IF(J20="－","－",IF(AND(I20&lt;$R$17,J20&lt;$R$17),2,IF(AND(I20&gt;=$R$17,J20&lt;$R$17),4,IF(AND(J20&gt;=$R$17,OR(I20&lt;$R$17,I20="－")),8,IF(AND(I20&gt;=$R$17,J20&gt;=$R$17),10))))))</f>
        <v>目標入力</v>
      </c>
      <c r="N20" s="1834" t="str" cm="1">
        <f t="array" ref="N20">IFERROR(_xlfn.IFS($L$20="－","－",$L$20&gt;=趨勢評価!I31,10,$L$20&gt;=趨勢評価!I30,8,$L$20&gt;趨勢評価!I29,6,$L$20&gt;趨勢評価!I28,4,$L$20&lt;=趨勢評価!I28,2),"－")</f>
        <v>－</v>
      </c>
      <c r="O20" s="1763" t="str">
        <f ca="1">IFERROR(OFFSET(INDEX(Y18:Y27,MATCH(J20,Y18:Y27,-1),1),0,-3),"－")</f>
        <v>－</v>
      </c>
      <c r="Q20" s="1719">
        <v>8</v>
      </c>
      <c r="R20" s="2184" t="s">
        <v>132</v>
      </c>
      <c r="S20" s="2184" t="s">
        <v>132</v>
      </c>
      <c r="T20" s="2184" t="s">
        <v>506</v>
      </c>
      <c r="U20" s="2184" t="s">
        <v>506</v>
      </c>
      <c r="V20" s="72">
        <v>8</v>
      </c>
      <c r="W20" s="624">
        <f>高校部門!V60</f>
        <v>16.96875</v>
      </c>
      <c r="X20" s="625" t="s">
        <v>547</v>
      </c>
      <c r="Y20" s="626">
        <f>高校部門!X60</f>
        <v>18.399999989999998</v>
      </c>
      <c r="Z20" s="627">
        <f>高校部門!V61</f>
        <v>108.08333333</v>
      </c>
      <c r="AA20" s="625" t="s">
        <v>547</v>
      </c>
      <c r="AB20" s="628">
        <f>高校部門!X61</f>
        <v>133.24999998999999</v>
      </c>
    </row>
    <row r="21" spans="2:28" ht="24" customHeight="1">
      <c r="B21" s="1744"/>
      <c r="C21" s="1745"/>
      <c r="D21" s="1745"/>
      <c r="E21" s="1746"/>
      <c r="F21" s="2192"/>
      <c r="G21" s="2192"/>
      <c r="H21" s="2192"/>
      <c r="I21" s="2192"/>
      <c r="J21" s="2192"/>
      <c r="K21" s="2194"/>
      <c r="L21" s="2005"/>
      <c r="M21" s="1919"/>
      <c r="N21" s="1835"/>
      <c r="O21" s="2190"/>
      <c r="Q21" s="1719"/>
      <c r="R21" s="2185"/>
      <c r="S21" s="2185"/>
      <c r="T21" s="2185"/>
      <c r="U21" s="2185"/>
      <c r="V21" s="73">
        <v>7</v>
      </c>
      <c r="W21" s="629">
        <f>高校部門!S60</f>
        <v>15.804347829999999</v>
      </c>
      <c r="X21" s="630" t="s">
        <v>547</v>
      </c>
      <c r="Y21" s="631">
        <f>高校部門!U60</f>
        <v>16.968749989999999</v>
      </c>
      <c r="Z21" s="632">
        <f>高校部門!S61</f>
        <v>91.8</v>
      </c>
      <c r="AA21" s="630" t="s">
        <v>547</v>
      </c>
      <c r="AB21" s="633">
        <f>高校部門!U61</f>
        <v>108.08333332000001</v>
      </c>
    </row>
    <row r="22" spans="2:28" ht="24" customHeight="1">
      <c r="B22" s="6"/>
      <c r="C22" s="1721" t="s">
        <v>168</v>
      </c>
      <c r="D22" s="1722"/>
      <c r="E22" s="1723"/>
      <c r="F22" s="2110">
        <f>IFERROR('学校入力シート（要入力）'!E53,"－")</f>
        <v>0</v>
      </c>
      <c r="G22" s="2110">
        <f>IFERROR('学校入力シート（要入力）'!F53,"－")</f>
        <v>0</v>
      </c>
      <c r="H22" s="2110">
        <f>IFERROR('学校入力シート（要入力）'!G53,"－")</f>
        <v>0</v>
      </c>
      <c r="I22" s="2110">
        <f>IFERROR('学校入力シート（要入力）'!H53,"－")</f>
        <v>0</v>
      </c>
      <c r="J22" s="2113">
        <f>IFERROR('学校入力シート（要入力）'!I53,"－")</f>
        <v>0</v>
      </c>
      <c r="K22" s="2116">
        <f>IFERROR(J22-F22,"－")</f>
        <v>0</v>
      </c>
      <c r="L22" s="1804" t="str">
        <f>IFERROR(K22/F22,"－")</f>
        <v>－</v>
      </c>
      <c r="M22" s="1919"/>
      <c r="N22" s="1835"/>
      <c r="O22" s="2190"/>
      <c r="Q22" s="1719">
        <v>6</v>
      </c>
      <c r="R22" s="2184" t="s">
        <v>84</v>
      </c>
      <c r="S22" s="2184" t="s">
        <v>406</v>
      </c>
      <c r="T22" s="2184" t="s">
        <v>497</v>
      </c>
      <c r="U22" s="2184" t="s">
        <v>497</v>
      </c>
      <c r="V22" s="72">
        <v>6</v>
      </c>
      <c r="W22" s="624">
        <f>高校部門!P60</f>
        <v>14.546875</v>
      </c>
      <c r="X22" s="625" t="s">
        <v>547</v>
      </c>
      <c r="Y22" s="626">
        <f>高校部門!R60</f>
        <v>15.804347819999998</v>
      </c>
      <c r="Z22" s="627">
        <f>高校部門!P61</f>
        <v>78.142857140000004</v>
      </c>
      <c r="AA22" s="625" t="s">
        <v>547</v>
      </c>
      <c r="AB22" s="628">
        <f>高校部門!R61</f>
        <v>91.799999990000003</v>
      </c>
    </row>
    <row r="23" spans="2:28" ht="24" customHeight="1">
      <c r="B23" s="6"/>
      <c r="C23" s="1727"/>
      <c r="D23" s="1728"/>
      <c r="E23" s="1729"/>
      <c r="F23" s="2112"/>
      <c r="G23" s="2112"/>
      <c r="H23" s="2112"/>
      <c r="I23" s="2112"/>
      <c r="J23" s="2115"/>
      <c r="K23" s="2118"/>
      <c r="L23" s="1805"/>
      <c r="M23" s="1920"/>
      <c r="N23" s="1836"/>
      <c r="O23" s="1765"/>
      <c r="Q23" s="1719"/>
      <c r="R23" s="2185"/>
      <c r="S23" s="2185"/>
      <c r="T23" s="2185"/>
      <c r="U23" s="2185"/>
      <c r="V23" s="73">
        <v>5</v>
      </c>
      <c r="W23" s="629">
        <f>高校部門!M60</f>
        <v>13.275862070000001</v>
      </c>
      <c r="X23" s="630" t="s">
        <v>547</v>
      </c>
      <c r="Y23" s="631">
        <f>高校部門!O60</f>
        <v>14.546874989999999</v>
      </c>
      <c r="Z23" s="632">
        <f>高校部門!M61</f>
        <v>64.599999999999994</v>
      </c>
      <c r="AA23" s="630" t="s">
        <v>547</v>
      </c>
      <c r="AB23" s="633">
        <f>高校部門!O61</f>
        <v>78.14285713000001</v>
      </c>
    </row>
    <row r="24" spans="2:28" ht="24" customHeight="1">
      <c r="B24" s="1741" t="s">
        <v>1000</v>
      </c>
      <c r="C24" s="1742"/>
      <c r="D24" s="1742"/>
      <c r="E24" s="1743"/>
      <c r="F24" s="2191" t="str">
        <f>IFERROR(ROUND(F18/F26,8),"－")</f>
        <v>－</v>
      </c>
      <c r="G24" s="2191" t="str">
        <f t="shared" ref="G24:J24" si="1">IFERROR(ROUND(G18/G26,8),"－")</f>
        <v>－</v>
      </c>
      <c r="H24" s="2191" t="str">
        <f t="shared" si="1"/>
        <v>－</v>
      </c>
      <c r="I24" s="2191" t="str">
        <f t="shared" si="1"/>
        <v>－</v>
      </c>
      <c r="J24" s="2191" t="str">
        <f t="shared" si="1"/>
        <v>－</v>
      </c>
      <c r="K24" s="2193" t="str">
        <f>IFERROR(J24-F24,"－")</f>
        <v>－</v>
      </c>
      <c r="L24" s="2028" t="str">
        <f>IFERROR(ROUND(K24/F24,8),"－")</f>
        <v>－</v>
      </c>
      <c r="M24" s="1918" t="str">
        <f>IF(S17="","目標入力",IF(J24="－","－",IF(AND(I24&lt;$S$17,J24&lt;$S$17),2,IF(AND(I24&gt;=$S$17,J24&lt;$S$17),4,IF(AND(J24&gt;=$S$17,OR(I24&lt;$S$17,I24="－")),8,IF(AND(I24&gt;=$S$17,J24&gt;=$S$17),10))))))</f>
        <v>目標入力</v>
      </c>
      <c r="N24" s="1834" t="str" cm="1">
        <f t="array" ref="N24">IFERROR(_xlfn.IFS($L$24="－","－",$L$24&gt;=趨勢評価!K31,10,$L$24&gt;=趨勢評価!K30,8,$L$24&gt;趨勢評価!K29,6,$L$24&gt;趨勢評価!K28,4,$L$24&lt;=趨勢評価!K28,2),"－")</f>
        <v>－</v>
      </c>
      <c r="O24" s="1763" t="str">
        <f ca="1">IFERROR(OFFSET(INDEX(AB18:AB27,MATCH(J24,AB18:AB27,-1),1),0,-6),"－")</f>
        <v>－</v>
      </c>
      <c r="Q24" s="1719">
        <v>4</v>
      </c>
      <c r="R24" s="2184" t="s">
        <v>419</v>
      </c>
      <c r="S24" s="2184" t="s">
        <v>419</v>
      </c>
      <c r="T24" s="2184" t="s">
        <v>507</v>
      </c>
      <c r="U24" s="2184" t="s">
        <v>507</v>
      </c>
      <c r="V24" s="72">
        <v>4</v>
      </c>
      <c r="W24" s="624">
        <f>高校部門!J60</f>
        <v>11.86842105</v>
      </c>
      <c r="X24" s="625" t="s">
        <v>547</v>
      </c>
      <c r="Y24" s="626">
        <f>高校部門!L60</f>
        <v>13.27586206</v>
      </c>
      <c r="Z24" s="627">
        <f>高校部門!J61</f>
        <v>51.333333330000002</v>
      </c>
      <c r="AA24" s="625" t="s">
        <v>547</v>
      </c>
      <c r="AB24" s="628">
        <f>高校部門!L61</f>
        <v>64.599999990000001</v>
      </c>
    </row>
    <row r="25" spans="2:28" ht="24" customHeight="1">
      <c r="B25" s="1744"/>
      <c r="C25" s="1745"/>
      <c r="D25" s="1745"/>
      <c r="E25" s="1746"/>
      <c r="F25" s="2192"/>
      <c r="G25" s="2192"/>
      <c r="H25" s="2192"/>
      <c r="I25" s="2192"/>
      <c r="J25" s="2192"/>
      <c r="K25" s="2194"/>
      <c r="L25" s="2005"/>
      <c r="M25" s="1919"/>
      <c r="N25" s="1835"/>
      <c r="O25" s="2190"/>
      <c r="Q25" s="1719"/>
      <c r="R25" s="2185"/>
      <c r="S25" s="2185"/>
      <c r="T25" s="2185"/>
      <c r="U25" s="2185"/>
      <c r="V25" s="73">
        <v>3</v>
      </c>
      <c r="W25" s="629">
        <f>高校部門!G60</f>
        <v>10.02941176</v>
      </c>
      <c r="X25" s="630" t="s">
        <v>547</v>
      </c>
      <c r="Y25" s="631">
        <f>高校部門!I60</f>
        <v>11.868421039999999</v>
      </c>
      <c r="Z25" s="632">
        <f>高校部門!G61</f>
        <v>35.5</v>
      </c>
      <c r="AA25" s="630" t="s">
        <v>547</v>
      </c>
      <c r="AB25" s="633">
        <f>高校部門!I61</f>
        <v>51.333333320000001</v>
      </c>
    </row>
    <row r="26" spans="2:28" ht="24" customHeight="1">
      <c r="B26" s="6"/>
      <c r="C26" s="1721" t="s">
        <v>169</v>
      </c>
      <c r="D26" s="1722"/>
      <c r="E26" s="1722"/>
      <c r="F26" s="2110">
        <f>IFERROR('学校入力シート（要入力）'!E55,"－")</f>
        <v>0</v>
      </c>
      <c r="G26" s="2110">
        <f>IFERROR('学校入力シート（要入力）'!F55,"－")</f>
        <v>0</v>
      </c>
      <c r="H26" s="2110">
        <f>IFERROR('学校入力シート（要入力）'!G55,"－")</f>
        <v>0</v>
      </c>
      <c r="I26" s="2110">
        <f>IFERROR('学校入力シート（要入力）'!H55,"－")</f>
        <v>0</v>
      </c>
      <c r="J26" s="2113">
        <f>IFERROR('学校入力シート（要入力）'!I55,"－")</f>
        <v>0</v>
      </c>
      <c r="K26" s="2116">
        <f>IFERROR(J26-F26,"－")</f>
        <v>0</v>
      </c>
      <c r="L26" s="1804" t="str">
        <f>IFERROR(K26/F26,"－")</f>
        <v>－</v>
      </c>
      <c r="M26" s="1919"/>
      <c r="N26" s="1835"/>
      <c r="O26" s="2190"/>
      <c r="Q26" s="1719">
        <v>2</v>
      </c>
      <c r="R26" s="2184" t="s">
        <v>420</v>
      </c>
      <c r="S26" s="2184" t="s">
        <v>420</v>
      </c>
      <c r="T26" s="2184" t="s">
        <v>508</v>
      </c>
      <c r="U26" s="2184" t="s">
        <v>508</v>
      </c>
      <c r="V26" s="72">
        <v>2</v>
      </c>
      <c r="W26" s="634">
        <f>高校部門!D60</f>
        <v>5.8260869599999996</v>
      </c>
      <c r="X26" s="625" t="s">
        <v>547</v>
      </c>
      <c r="Y26" s="635">
        <f>高校部門!F60</f>
        <v>10.02941175</v>
      </c>
      <c r="Z26" s="636">
        <f>高校部門!D61</f>
        <v>12.93333333</v>
      </c>
      <c r="AA26" s="625" t="s">
        <v>547</v>
      </c>
      <c r="AB26" s="637">
        <f>高校部門!F61</f>
        <v>35.499999989999999</v>
      </c>
    </row>
    <row r="27" spans="2:28" ht="24" customHeight="1">
      <c r="B27" s="8"/>
      <c r="C27" s="1727"/>
      <c r="D27" s="1728"/>
      <c r="E27" s="1728"/>
      <c r="F27" s="2112"/>
      <c r="G27" s="2112"/>
      <c r="H27" s="2112"/>
      <c r="I27" s="2112"/>
      <c r="J27" s="2115"/>
      <c r="K27" s="2118"/>
      <c r="L27" s="1805"/>
      <c r="M27" s="1920"/>
      <c r="N27" s="1836"/>
      <c r="O27" s="1765"/>
      <c r="Q27" s="1719"/>
      <c r="R27" s="2185"/>
      <c r="S27" s="2185"/>
      <c r="T27" s="2185"/>
      <c r="U27" s="2185"/>
      <c r="V27" s="73">
        <v>1</v>
      </c>
      <c r="W27" s="638"/>
      <c r="X27" s="630" t="s">
        <v>547</v>
      </c>
      <c r="Y27" s="631">
        <f>高校部門!C60</f>
        <v>5.8260869499999997</v>
      </c>
      <c r="Z27" s="639"/>
      <c r="AA27" s="630" t="s">
        <v>547</v>
      </c>
      <c r="AB27" s="633">
        <f>高校部門!C61</f>
        <v>12.933333319999999</v>
      </c>
    </row>
  </sheetData>
  <mergeCells count="102">
    <mergeCell ref="A1:C1"/>
    <mergeCell ref="D1:H1"/>
    <mergeCell ref="A2:C2"/>
    <mergeCell ref="D2:H2"/>
    <mergeCell ref="M8:AB12"/>
    <mergeCell ref="C9:H9"/>
    <mergeCell ref="C10:H10"/>
    <mergeCell ref="C11:E11"/>
    <mergeCell ref="I18:I19"/>
    <mergeCell ref="I14:I17"/>
    <mergeCell ref="W14:AB15"/>
    <mergeCell ref="R15:S15"/>
    <mergeCell ref="W16:Y17"/>
    <mergeCell ref="Z16:AB17"/>
    <mergeCell ref="Q14:Q17"/>
    <mergeCell ref="N14:N17"/>
    <mergeCell ref="O14:O17"/>
    <mergeCell ref="R14:S14"/>
    <mergeCell ref="V14:V17"/>
    <mergeCell ref="J14:J17"/>
    <mergeCell ref="K14:K17"/>
    <mergeCell ref="L14:L17"/>
    <mergeCell ref="M14:M17"/>
    <mergeCell ref="B14:E17"/>
    <mergeCell ref="F14:F17"/>
    <mergeCell ref="G14:G17"/>
    <mergeCell ref="H14:H17"/>
    <mergeCell ref="G20:G21"/>
    <mergeCell ref="H20:H21"/>
    <mergeCell ref="B18:E19"/>
    <mergeCell ref="F18:F19"/>
    <mergeCell ref="G18:G19"/>
    <mergeCell ref="H18:H19"/>
    <mergeCell ref="J18:J19"/>
    <mergeCell ref="K18:K19"/>
    <mergeCell ref="L18:L19"/>
    <mergeCell ref="M18:O19"/>
    <mergeCell ref="Q18:Q19"/>
    <mergeCell ref="R18:R19"/>
    <mergeCell ref="M20:M23"/>
    <mergeCell ref="N20:N23"/>
    <mergeCell ref="Q20:Q21"/>
    <mergeCell ref="O20:O23"/>
    <mergeCell ref="R20:R21"/>
    <mergeCell ref="R24:R25"/>
    <mergeCell ref="B24:E25"/>
    <mergeCell ref="F24:F25"/>
    <mergeCell ref="G24:G25"/>
    <mergeCell ref="H24:H25"/>
    <mergeCell ref="I24:I25"/>
    <mergeCell ref="L20:L21"/>
    <mergeCell ref="B20:E21"/>
    <mergeCell ref="F20:F21"/>
    <mergeCell ref="C22:E23"/>
    <mergeCell ref="F22:F23"/>
    <mergeCell ref="G22:G23"/>
    <mergeCell ref="H22:H23"/>
    <mergeCell ref="I22:I23"/>
    <mergeCell ref="I20:I21"/>
    <mergeCell ref="J22:J23"/>
    <mergeCell ref="K22:K23"/>
    <mergeCell ref="L22:L23"/>
    <mergeCell ref="J20:J21"/>
    <mergeCell ref="K20:K21"/>
    <mergeCell ref="R26:R27"/>
    <mergeCell ref="S18:S19"/>
    <mergeCell ref="S20:S21"/>
    <mergeCell ref="S22:S23"/>
    <mergeCell ref="S24:S25"/>
    <mergeCell ref="S26:S27"/>
    <mergeCell ref="C26:E27"/>
    <mergeCell ref="F26:F27"/>
    <mergeCell ref="G26:G27"/>
    <mergeCell ref="H26:H27"/>
    <mergeCell ref="I26:I27"/>
    <mergeCell ref="J26:J27"/>
    <mergeCell ref="K26:K27"/>
    <mergeCell ref="L26:L27"/>
    <mergeCell ref="Q26:Q27"/>
    <mergeCell ref="M24:M27"/>
    <mergeCell ref="N24:N27"/>
    <mergeCell ref="O24:O27"/>
    <mergeCell ref="Q24:Q25"/>
    <mergeCell ref="J24:J25"/>
    <mergeCell ref="K24:K25"/>
    <mergeCell ref="L24:L25"/>
    <mergeCell ref="Q22:Q23"/>
    <mergeCell ref="R22:R23"/>
    <mergeCell ref="U1:AB1"/>
    <mergeCell ref="T26:T27"/>
    <mergeCell ref="U18:U19"/>
    <mergeCell ref="U20:U21"/>
    <mergeCell ref="U22:U23"/>
    <mergeCell ref="U24:U25"/>
    <mergeCell ref="U26:U27"/>
    <mergeCell ref="T14:U15"/>
    <mergeCell ref="T18:T19"/>
    <mergeCell ref="T20:T21"/>
    <mergeCell ref="T22:T23"/>
    <mergeCell ref="T24:T25"/>
    <mergeCell ref="T16:T17"/>
    <mergeCell ref="U16:U17"/>
  </mergeCells>
  <phoneticPr fontId="1"/>
  <conditionalFormatting sqref="R18:R19">
    <cfRule type="expression" dxfId="146" priority="42">
      <formula>$M$20=10</formula>
    </cfRule>
  </conditionalFormatting>
  <conditionalFormatting sqref="R20:R21">
    <cfRule type="expression" dxfId="145" priority="41">
      <formula>$M$20=8</formula>
    </cfRule>
  </conditionalFormatting>
  <conditionalFormatting sqref="R22:R23">
    <cfRule type="expression" priority="40">
      <formula>$M$20=6</formula>
    </cfRule>
  </conditionalFormatting>
  <conditionalFormatting sqref="R24:R25">
    <cfRule type="expression" dxfId="144" priority="39">
      <formula>$M$20=4</formula>
    </cfRule>
  </conditionalFormatting>
  <conditionalFormatting sqref="R26:R27">
    <cfRule type="expression" dxfId="143" priority="38">
      <formula>$M$20=2</formula>
    </cfRule>
  </conditionalFormatting>
  <conditionalFormatting sqref="S18">
    <cfRule type="expression" dxfId="142" priority="37">
      <formula>$M$24=10</formula>
    </cfRule>
  </conditionalFormatting>
  <conditionalFormatting sqref="S20">
    <cfRule type="expression" dxfId="141" priority="36">
      <formula>$M$24=8</formula>
    </cfRule>
  </conditionalFormatting>
  <conditionalFormatting sqref="S22">
    <cfRule type="expression" dxfId="140" priority="35">
      <formula>$M$24=6</formula>
    </cfRule>
  </conditionalFormatting>
  <conditionalFormatting sqref="S24">
    <cfRule type="expression" dxfId="139" priority="34">
      <formula>$M$24=4</formula>
    </cfRule>
  </conditionalFormatting>
  <conditionalFormatting sqref="S26:S27">
    <cfRule type="expression" dxfId="138" priority="33">
      <formula>$M$24=2</formula>
    </cfRule>
  </conditionalFormatting>
  <conditionalFormatting sqref="T18:T19">
    <cfRule type="expression" dxfId="137" priority="32">
      <formula>$N$20=10</formula>
    </cfRule>
  </conditionalFormatting>
  <conditionalFormatting sqref="T20">
    <cfRule type="expression" dxfId="136" priority="31">
      <formula>$N$20=8</formula>
    </cfRule>
  </conditionalFormatting>
  <conditionalFormatting sqref="T22">
    <cfRule type="expression" dxfId="135" priority="30">
      <formula>$N$20=6</formula>
    </cfRule>
  </conditionalFormatting>
  <conditionalFormatting sqref="T24">
    <cfRule type="expression" dxfId="134" priority="29">
      <formula>$N$20=4</formula>
    </cfRule>
  </conditionalFormatting>
  <conditionalFormatting sqref="T26">
    <cfRule type="expression" dxfId="133" priority="28">
      <formula>$N$20=2</formula>
    </cfRule>
  </conditionalFormatting>
  <conditionalFormatting sqref="U18">
    <cfRule type="expression" dxfId="132" priority="27">
      <formula>$N$24=10</formula>
    </cfRule>
  </conditionalFormatting>
  <conditionalFormatting sqref="U20">
    <cfRule type="expression" dxfId="131" priority="26">
      <formula>$N$24=8</formula>
    </cfRule>
  </conditionalFormatting>
  <conditionalFormatting sqref="U22">
    <cfRule type="expression" dxfId="130" priority="25">
      <formula>$N$24=6</formula>
    </cfRule>
  </conditionalFormatting>
  <conditionalFormatting sqref="U24">
    <cfRule type="expression" dxfId="129" priority="24">
      <formula>$N$24=4</formula>
    </cfRule>
  </conditionalFormatting>
  <conditionalFormatting sqref="U26:U27">
    <cfRule type="expression" dxfId="128" priority="23">
      <formula>$N$24=2</formula>
    </cfRule>
  </conditionalFormatting>
  <conditionalFormatting sqref="W18:Y18">
    <cfRule type="expression" dxfId="127" priority="22">
      <formula>$O$20=10</formula>
    </cfRule>
  </conditionalFormatting>
  <conditionalFormatting sqref="W19:Y19">
    <cfRule type="expression" dxfId="126" priority="21">
      <formula>$O$20=9</formula>
    </cfRule>
  </conditionalFormatting>
  <conditionalFormatting sqref="W20:Y20">
    <cfRule type="expression" dxfId="125" priority="20">
      <formula>$O$20=8</formula>
    </cfRule>
  </conditionalFormatting>
  <conditionalFormatting sqref="W21:Y21">
    <cfRule type="expression" dxfId="124" priority="19">
      <formula>$O$20=7</formula>
    </cfRule>
  </conditionalFormatting>
  <conditionalFormatting sqref="W22:Y22">
    <cfRule type="expression" dxfId="123" priority="18">
      <formula>$O$20=6</formula>
    </cfRule>
  </conditionalFormatting>
  <conditionalFormatting sqref="W23:Y23">
    <cfRule type="expression" dxfId="122" priority="17">
      <formula>$O$20=5</formula>
    </cfRule>
  </conditionalFormatting>
  <conditionalFormatting sqref="W24:Y24">
    <cfRule type="expression" dxfId="121" priority="16">
      <formula>$O$20=4</formula>
    </cfRule>
  </conditionalFormatting>
  <conditionalFormatting sqref="W25:Y25">
    <cfRule type="expression" dxfId="120" priority="15">
      <formula>$O$20=3</formula>
    </cfRule>
  </conditionalFormatting>
  <conditionalFormatting sqref="W26:Y26">
    <cfRule type="expression" dxfId="119" priority="14">
      <formula>$O$20=2</formula>
    </cfRule>
  </conditionalFormatting>
  <conditionalFormatting sqref="W27:Y27">
    <cfRule type="expression" dxfId="118" priority="13">
      <formula>$O$20=1</formula>
    </cfRule>
  </conditionalFormatting>
  <conditionalFormatting sqref="Y18">
    <cfRule type="expression" dxfId="117" priority="12">
      <formula>$O$20=10</formula>
    </cfRule>
  </conditionalFormatting>
  <conditionalFormatting sqref="Z18:AB18">
    <cfRule type="expression" dxfId="116" priority="11">
      <formula>$O$24=10</formula>
    </cfRule>
  </conditionalFormatting>
  <conditionalFormatting sqref="Z19:AB19">
    <cfRule type="expression" dxfId="115" priority="10">
      <formula>$O$24=9</formula>
    </cfRule>
  </conditionalFormatting>
  <conditionalFormatting sqref="Z20:AB20">
    <cfRule type="expression" dxfId="114" priority="9">
      <formula>$O$24=8</formula>
    </cfRule>
  </conditionalFormatting>
  <conditionalFormatting sqref="Z21:AB21">
    <cfRule type="expression" dxfId="113" priority="8">
      <formula>$O$24=7</formula>
    </cfRule>
  </conditionalFormatting>
  <conditionalFormatting sqref="Z22:AB22">
    <cfRule type="expression" dxfId="112" priority="7">
      <formula>$O$24=6</formula>
    </cfRule>
  </conditionalFormatting>
  <conditionalFormatting sqref="Z23:AB23">
    <cfRule type="expression" dxfId="111" priority="6">
      <formula>$O$24=5</formula>
    </cfRule>
  </conditionalFormatting>
  <conditionalFormatting sqref="Z24:AB24">
    <cfRule type="expression" dxfId="110" priority="5">
      <formula>$O$24=4</formula>
    </cfRule>
  </conditionalFormatting>
  <conditionalFormatting sqref="Z25:AB25">
    <cfRule type="expression" dxfId="109" priority="4">
      <formula>$O$24=3</formula>
    </cfRule>
  </conditionalFormatting>
  <conditionalFormatting sqref="Z26:AB26">
    <cfRule type="expression" dxfId="108" priority="3">
      <formula>$O$24=2</formula>
    </cfRule>
  </conditionalFormatting>
  <conditionalFormatting sqref="Z27:AB27">
    <cfRule type="expression" dxfId="107" priority="2">
      <formula>$O$24=1</formula>
    </cfRule>
  </conditionalFormatting>
  <conditionalFormatting sqref="AB18">
    <cfRule type="expression" dxfId="106" priority="1">
      <formula>$O$24=10</formula>
    </cfRule>
  </conditionalFormatting>
  <hyperlinks>
    <hyperlink ref="U1:AB1" location="'総括表 (部門)'!A1" display="総括表（部門）へ戻る"/>
  </hyperlinks>
  <pageMargins left="0.39370078740157483" right="0.39370078740157483" top="0.39370078740157483" bottom="0.39370078740157483" header="0" footer="0.19685039370078741"/>
  <pageSetup paperSize="9" scale="74" orientation="landscape" r:id="rId1"/>
  <headerFooter scaleWithDoc="0">
    <oddFooter>&amp;P / &amp;N ページ</oddFooter>
  </headerFooter>
  <ignoredErrors>
    <ignoredError sqref="L24 L20 L22" 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CCFF"/>
  </sheetPr>
  <dimension ref="A1:Y25"/>
  <sheetViews>
    <sheetView showGridLines="0" zoomScaleNormal="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1.88671875" style="1" customWidth="1"/>
    <col min="17" max="17" width="3.6640625" style="2" customWidth="1"/>
    <col min="18" max="18" width="13.6640625" style="1" customWidth="1"/>
    <col min="19" max="19" width="5.6640625" style="1" customWidth="1"/>
    <col min="20" max="20" width="2.44140625" style="2" customWidth="1"/>
    <col min="21" max="21" width="5.6640625" style="1" customWidth="1"/>
    <col min="22" max="22" width="3.44140625" style="1" bestFit="1" customWidth="1"/>
    <col min="23" max="23" width="5.109375" style="570" customWidth="1"/>
    <col min="24" max="24" width="2.44140625" style="1" customWidth="1"/>
    <col min="25" max="25" width="5.109375" style="566" customWidth="1"/>
    <col min="26" max="16384" width="10.6640625" style="1"/>
  </cols>
  <sheetData>
    <row r="1" spans="1:25"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1778" t="s">
        <v>491</v>
      </c>
      <c r="S1" s="1779"/>
      <c r="T1" s="1779"/>
      <c r="U1" s="1779"/>
      <c r="V1" s="1779"/>
      <c r="W1" s="1779"/>
      <c r="X1" s="1779"/>
      <c r="Y1" s="1779"/>
    </row>
    <row r="2" spans="1:25"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65"/>
      <c r="T2" s="74"/>
      <c r="U2" s="65"/>
      <c r="V2" s="65"/>
      <c r="X2" s="65"/>
    </row>
    <row r="3" spans="1:25" ht="24" customHeight="1">
      <c r="A3" s="65"/>
      <c r="B3" s="65"/>
      <c r="C3" s="65"/>
      <c r="D3" s="65"/>
      <c r="E3" s="65"/>
      <c r="F3" s="65"/>
      <c r="G3" s="65"/>
      <c r="H3" s="65"/>
      <c r="I3" s="65"/>
      <c r="J3" s="65"/>
      <c r="K3" s="65"/>
      <c r="L3" s="65"/>
      <c r="M3" s="65"/>
      <c r="N3" s="65"/>
      <c r="O3" s="65"/>
      <c r="P3" s="65"/>
      <c r="Q3" s="74"/>
      <c r="R3" s="65"/>
      <c r="S3" s="65"/>
      <c r="T3" s="74"/>
      <c r="U3" s="65"/>
      <c r="V3" s="65"/>
      <c r="X3" s="65"/>
    </row>
    <row r="4" spans="1:25" ht="24" customHeight="1">
      <c r="A4" s="64" t="s">
        <v>118</v>
      </c>
      <c r="B4" s="65"/>
      <c r="C4" s="65"/>
      <c r="D4" s="65"/>
      <c r="E4" s="65"/>
      <c r="F4" s="65"/>
      <c r="G4" s="65"/>
      <c r="H4" s="65"/>
      <c r="I4" s="65"/>
      <c r="J4" s="65"/>
      <c r="K4" s="65"/>
      <c r="L4" s="65"/>
      <c r="M4" s="65"/>
      <c r="N4" s="65"/>
      <c r="O4" s="65"/>
      <c r="P4" s="65"/>
      <c r="Q4" s="74"/>
      <c r="R4" s="65"/>
      <c r="S4" s="65"/>
      <c r="T4" s="74"/>
      <c r="U4" s="65"/>
      <c r="V4" s="65"/>
      <c r="X4" s="65"/>
    </row>
    <row r="5" spans="1:25" ht="24" customHeight="1">
      <c r="A5" s="64" t="s">
        <v>163</v>
      </c>
      <c r="B5" s="65"/>
      <c r="C5" s="65"/>
      <c r="D5" s="65"/>
      <c r="E5" s="65"/>
      <c r="F5" s="65"/>
      <c r="G5" s="65"/>
      <c r="I5" s="65"/>
      <c r="J5" s="65"/>
      <c r="K5" s="65"/>
      <c r="L5" s="65"/>
      <c r="M5" s="65"/>
      <c r="N5" s="65"/>
      <c r="O5" s="65"/>
      <c r="P5" s="65"/>
      <c r="Q5" s="74"/>
      <c r="R5" s="1778"/>
      <c r="S5" s="1779"/>
      <c r="T5" s="1779"/>
      <c r="U5" s="1779"/>
      <c r="V5" s="1779"/>
      <c r="W5" s="1779"/>
      <c r="X5" s="1779"/>
      <c r="Y5" s="1779"/>
    </row>
    <row r="6" spans="1:25" ht="24" customHeight="1">
      <c r="A6" s="65"/>
      <c r="B6" s="65"/>
      <c r="C6" s="65"/>
      <c r="D6" s="65"/>
      <c r="E6" s="65"/>
      <c r="F6" s="65"/>
      <c r="G6" s="65"/>
      <c r="I6" s="127"/>
      <c r="J6" s="127"/>
      <c r="K6" s="127"/>
      <c r="L6" s="127"/>
      <c r="M6" s="127"/>
      <c r="N6" s="127"/>
      <c r="O6" s="127"/>
      <c r="P6" s="127"/>
      <c r="Q6" s="127"/>
      <c r="R6" s="127"/>
      <c r="S6" s="127"/>
      <c r="T6" s="127"/>
      <c r="U6" s="127"/>
      <c r="V6" s="127"/>
      <c r="W6" s="571"/>
      <c r="X6" s="127"/>
      <c r="Y6" s="567"/>
    </row>
    <row r="7" spans="1:25" ht="24" customHeight="1">
      <c r="A7" s="65"/>
      <c r="B7" s="66" t="s">
        <v>818</v>
      </c>
      <c r="C7" s="65"/>
      <c r="D7" s="65"/>
      <c r="E7" s="65"/>
      <c r="F7" s="65"/>
      <c r="G7" s="65"/>
      <c r="H7" s="65" t="s">
        <v>3</v>
      </c>
      <c r="I7" s="127"/>
      <c r="J7" s="127"/>
      <c r="K7" s="127"/>
      <c r="L7" s="127"/>
      <c r="M7" s="127"/>
      <c r="N7" s="127"/>
      <c r="O7" s="127"/>
      <c r="P7" s="127"/>
      <c r="Q7" s="127"/>
      <c r="R7" s="127"/>
      <c r="S7" s="127"/>
      <c r="T7" s="127"/>
      <c r="U7" s="127"/>
      <c r="V7" s="127"/>
      <c r="W7" s="571"/>
      <c r="X7" s="127"/>
      <c r="Y7" s="567"/>
    </row>
    <row r="8" spans="1:25" ht="24" customHeight="1">
      <c r="A8" s="65"/>
      <c r="B8" s="66"/>
      <c r="C8" s="66" t="s">
        <v>17</v>
      </c>
      <c r="D8" s="65"/>
      <c r="E8" s="65"/>
      <c r="F8" s="65"/>
      <c r="G8" s="65"/>
      <c r="H8" s="1762" t="s">
        <v>1073</v>
      </c>
      <c r="I8" s="1762"/>
      <c r="J8" s="1762"/>
      <c r="K8" s="1762"/>
      <c r="L8" s="1762"/>
      <c r="M8" s="1762"/>
      <c r="N8" s="1762"/>
      <c r="O8" s="1762"/>
      <c r="P8" s="1762"/>
      <c r="Q8" s="1762"/>
      <c r="R8" s="1762"/>
      <c r="S8" s="1762"/>
      <c r="T8" s="1762"/>
      <c r="U8" s="1762"/>
      <c r="V8" s="1762"/>
      <c r="W8" s="1762"/>
      <c r="X8" s="1762"/>
      <c r="Y8" s="567"/>
    </row>
    <row r="9" spans="1:25" ht="24" customHeight="1">
      <c r="A9" s="65"/>
      <c r="B9" s="65"/>
      <c r="C9" s="1751" t="s">
        <v>171</v>
      </c>
      <c r="D9" s="1751"/>
      <c r="E9" s="1751"/>
      <c r="F9" s="66"/>
      <c r="G9" s="66"/>
      <c r="H9" s="1762"/>
      <c r="I9" s="1762"/>
      <c r="J9" s="1762"/>
      <c r="K9" s="1762"/>
      <c r="L9" s="1762"/>
      <c r="M9" s="1762"/>
      <c r="N9" s="1762"/>
      <c r="O9" s="1762"/>
      <c r="P9" s="1762"/>
      <c r="Q9" s="1762"/>
      <c r="R9" s="1762"/>
      <c r="S9" s="1762"/>
      <c r="T9" s="1762"/>
      <c r="U9" s="1762"/>
      <c r="V9" s="1762"/>
      <c r="W9" s="1762"/>
      <c r="X9" s="1762"/>
      <c r="Y9" s="567"/>
    </row>
    <row r="10" spans="1:25" ht="24" customHeight="1">
      <c r="A10" s="65"/>
      <c r="B10" s="66"/>
      <c r="C10" s="1752" t="s">
        <v>172</v>
      </c>
      <c r="D10" s="1752"/>
      <c r="E10" s="1752"/>
      <c r="F10" s="66"/>
      <c r="G10" s="66"/>
      <c r="H10" s="1762"/>
      <c r="I10" s="1762"/>
      <c r="J10" s="1762"/>
      <c r="K10" s="1762"/>
      <c r="L10" s="1762"/>
      <c r="M10" s="1762"/>
      <c r="N10" s="1762"/>
      <c r="O10" s="1762"/>
      <c r="P10" s="1762"/>
      <c r="Q10" s="1762"/>
      <c r="R10" s="1762"/>
      <c r="S10" s="1762"/>
      <c r="T10" s="1762"/>
      <c r="U10" s="1762"/>
      <c r="V10" s="1762"/>
      <c r="W10" s="1762"/>
      <c r="X10" s="1762"/>
      <c r="Y10" s="567"/>
    </row>
    <row r="11" spans="1:25" ht="24" customHeight="1">
      <c r="B11" s="9"/>
      <c r="C11" s="1750"/>
      <c r="D11" s="1750"/>
      <c r="E11" s="1750"/>
      <c r="F11" s="9"/>
      <c r="G11" s="9"/>
      <c r="H11" s="1762"/>
      <c r="I11" s="1762"/>
      <c r="J11" s="1762"/>
      <c r="K11" s="1762"/>
      <c r="L11" s="1762"/>
      <c r="M11" s="1762"/>
      <c r="N11" s="1762"/>
      <c r="O11" s="1762"/>
      <c r="P11" s="1762"/>
      <c r="Q11" s="1762"/>
      <c r="R11" s="1762"/>
      <c r="S11" s="1762"/>
      <c r="T11" s="1762"/>
      <c r="U11" s="1762"/>
      <c r="V11" s="1762"/>
      <c r="W11" s="1762"/>
      <c r="X11" s="1762"/>
    </row>
    <row r="12" spans="1:25" ht="24" customHeight="1">
      <c r="B12" s="1" t="s">
        <v>1169</v>
      </c>
      <c r="Q12" s="4" t="s">
        <v>61</v>
      </c>
    </row>
    <row r="13" spans="1:25" ht="24" customHeight="1">
      <c r="B13" s="1732" t="s">
        <v>16</v>
      </c>
      <c r="C13" s="1733"/>
      <c r="D13" s="1733"/>
      <c r="E13" s="1734"/>
      <c r="F13" s="1783">
        <f>'学校入力シート（要入力）'!$E$42</f>
        <v>2021</v>
      </c>
      <c r="G13" s="1783">
        <f>'学校入力シート（要入力）'!$F$42</f>
        <v>2022</v>
      </c>
      <c r="H13" s="1783">
        <f>'学校入力シート（要入力）'!$G$42</f>
        <v>2023</v>
      </c>
      <c r="I13" s="1783">
        <f>'学校入力シート（要入力）'!$H$42</f>
        <v>2024</v>
      </c>
      <c r="J13" s="1798">
        <f>'学校入力シート（要入力）'!$I$42</f>
        <v>2025</v>
      </c>
      <c r="K13" s="1772" t="str">
        <f>"増減
"&amp;$J$13&amp;"-"&amp;$F$13</f>
        <v>増減
2025-2021</v>
      </c>
      <c r="L13" s="1871" t="str">
        <f>"対"&amp;$F$13&amp;"
年度
伸び率"</f>
        <v>対2021
年度
伸び率</v>
      </c>
      <c r="M13" s="1755" t="s">
        <v>14</v>
      </c>
      <c r="N13" s="1769" t="s">
        <v>13</v>
      </c>
      <c r="O13" s="1769" t="s">
        <v>15</v>
      </c>
      <c r="P13" s="3"/>
      <c r="Q13" s="1766" t="s">
        <v>49</v>
      </c>
      <c r="R13" s="344" t="s">
        <v>10</v>
      </c>
      <c r="S13" s="1753" t="s">
        <v>70</v>
      </c>
      <c r="T13" s="1754"/>
      <c r="U13" s="1755"/>
      <c r="V13" s="1719" t="s">
        <v>49</v>
      </c>
      <c r="W13" s="1786" t="s">
        <v>356</v>
      </c>
      <c r="X13" s="1786"/>
      <c r="Y13" s="1787"/>
    </row>
    <row r="14" spans="1:25" ht="24" customHeight="1">
      <c r="B14" s="1735"/>
      <c r="C14" s="1736"/>
      <c r="D14" s="1736"/>
      <c r="E14" s="1737"/>
      <c r="F14" s="1784"/>
      <c r="G14" s="1784"/>
      <c r="H14" s="1784"/>
      <c r="I14" s="1784"/>
      <c r="J14" s="1799"/>
      <c r="K14" s="2102"/>
      <c r="L14" s="1872"/>
      <c r="M14" s="1758"/>
      <c r="N14" s="1770"/>
      <c r="O14" s="1770"/>
      <c r="P14" s="3"/>
      <c r="Q14" s="1767"/>
      <c r="R14" s="345" t="s">
        <v>33</v>
      </c>
      <c r="S14" s="1756"/>
      <c r="T14" s="1757"/>
      <c r="U14" s="1758"/>
      <c r="V14" s="1719"/>
      <c r="W14" s="1788"/>
      <c r="X14" s="1788"/>
      <c r="Y14" s="1789"/>
    </row>
    <row r="15" spans="1:25" ht="24" customHeight="1">
      <c r="B15" s="1738"/>
      <c r="C15" s="1739"/>
      <c r="D15" s="1739"/>
      <c r="E15" s="1740"/>
      <c r="F15" s="1785"/>
      <c r="G15" s="1785"/>
      <c r="H15" s="1785"/>
      <c r="I15" s="1785"/>
      <c r="J15" s="1800"/>
      <c r="K15" s="2103"/>
      <c r="L15" s="1782"/>
      <c r="M15" s="1761"/>
      <c r="N15" s="1771"/>
      <c r="O15" s="1771"/>
      <c r="Q15" s="1768"/>
      <c r="R15" s="458" t="str">
        <f>'目標値入力シート（必要に応じて入力）'!I19</f>
        <v/>
      </c>
      <c r="S15" s="1759"/>
      <c r="T15" s="1760"/>
      <c r="U15" s="1761"/>
      <c r="V15" s="1719"/>
      <c r="W15" s="1790"/>
      <c r="X15" s="1790"/>
      <c r="Y15" s="1791"/>
    </row>
    <row r="16" spans="1:25" ht="24" customHeight="1">
      <c r="B16" s="1741" t="s">
        <v>365</v>
      </c>
      <c r="C16" s="1742"/>
      <c r="D16" s="1742"/>
      <c r="E16" s="1743"/>
      <c r="F16" s="1795" t="str">
        <f>IFERROR((ROUND(F20/F23,8)),"－")</f>
        <v>－</v>
      </c>
      <c r="G16" s="1795" t="str">
        <f t="shared" ref="G16:J16" si="0">IFERROR((ROUND(G20/G23,8)),"－")</f>
        <v>－</v>
      </c>
      <c r="H16" s="1795" t="str">
        <f>IFERROR((ROUND(H20/H23,8)),"－")</f>
        <v>－</v>
      </c>
      <c r="I16" s="1795" t="str">
        <f t="shared" si="0"/>
        <v>－</v>
      </c>
      <c r="J16" s="1795" t="str">
        <f t="shared" si="0"/>
        <v>－</v>
      </c>
      <c r="K16" s="1899" t="str">
        <f>IFERROR(ROUND(J16-F16,8)*100,"－")</f>
        <v>－</v>
      </c>
      <c r="L16" s="1809"/>
      <c r="M16" s="1918" t="str">
        <f>IF(R15="","目標入力",IF(J16="－","－",IF(AND(I16&lt;$R$15,J16&lt;$R$15),2,IF(AND(I16&gt;=$R$15,J16&lt;$R$15),4,IF(AND(J16&gt;=$R$15,OR(I16&lt;$R$15,I16="－")),8,IF(AND(I16&gt;=$R$15,J16&gt;=$R$15),10,))))))</f>
        <v>目標入力</v>
      </c>
      <c r="N16" s="1928" t="str" cm="1">
        <f t="array" ref="N16">IFERROR(_xlfn.IFS($K$16="－","－",$K$16/100&gt;=趨勢評価!J31,10,$K$16/100&gt;=趨勢評価!J30,8,$K$16/100&gt;趨勢評価!J29,6,$K$16/100&gt;趨勢評価!J28,4,$K$16/100&lt;=趨勢評価!J28,2),"－")</f>
        <v>－</v>
      </c>
      <c r="O16" s="1841" t="str">
        <f ca="1">IFERROR(OFFSET(INDEX(Y16:Y25,MATCH(J16,Y16:Y25,-1),1),0,-3),"－")</f>
        <v>－</v>
      </c>
      <c r="Q16" s="1720">
        <v>10</v>
      </c>
      <c r="R16" s="1863" t="s">
        <v>161</v>
      </c>
      <c r="S16" s="1717" t="s">
        <v>482</v>
      </c>
      <c r="T16" s="1821"/>
      <c r="U16" s="1822"/>
      <c r="V16" s="72">
        <v>10</v>
      </c>
      <c r="W16" s="613">
        <f>高校部門!AB68</f>
        <v>1</v>
      </c>
      <c r="X16" s="614" t="s">
        <v>547</v>
      </c>
      <c r="Y16" s="907">
        <v>100</v>
      </c>
    </row>
    <row r="17" spans="2:25" ht="24" customHeight="1">
      <c r="B17" s="1744"/>
      <c r="C17" s="1745"/>
      <c r="D17" s="1745"/>
      <c r="E17" s="1746"/>
      <c r="F17" s="1796"/>
      <c r="G17" s="1796"/>
      <c r="H17" s="1796"/>
      <c r="I17" s="1796"/>
      <c r="J17" s="1796"/>
      <c r="K17" s="2064"/>
      <c r="L17" s="1810"/>
      <c r="M17" s="1919"/>
      <c r="N17" s="1928"/>
      <c r="O17" s="1901"/>
      <c r="Q17" s="1720"/>
      <c r="R17" s="1863"/>
      <c r="S17" s="1718"/>
      <c r="T17" s="1823"/>
      <c r="U17" s="1824"/>
      <c r="V17" s="73">
        <v>9</v>
      </c>
      <c r="W17" s="616">
        <f>高校部門!Y68</f>
        <v>0.72413792999999993</v>
      </c>
      <c r="X17" s="617" t="s">
        <v>547</v>
      </c>
      <c r="Y17" s="618">
        <f>高校部門!AA68</f>
        <v>0.99999998999999984</v>
      </c>
    </row>
    <row r="18" spans="2:25" ht="24" customHeight="1">
      <c r="B18" s="1744"/>
      <c r="C18" s="1745"/>
      <c r="D18" s="1745"/>
      <c r="E18" s="1746"/>
      <c r="F18" s="1796"/>
      <c r="G18" s="1796"/>
      <c r="H18" s="1796"/>
      <c r="I18" s="1796"/>
      <c r="J18" s="1796"/>
      <c r="K18" s="2064"/>
      <c r="L18" s="1810"/>
      <c r="M18" s="1919"/>
      <c r="N18" s="1928"/>
      <c r="O18" s="1901"/>
      <c r="Q18" s="1719">
        <v>8</v>
      </c>
      <c r="R18" s="1863" t="s">
        <v>132</v>
      </c>
      <c r="S18" s="1717" t="s">
        <v>483</v>
      </c>
      <c r="T18" s="1821"/>
      <c r="U18" s="1822"/>
      <c r="V18" s="72">
        <v>8</v>
      </c>
      <c r="W18" s="613">
        <f>高校部門!V68</f>
        <v>0.59649123000000004</v>
      </c>
      <c r="X18" s="614" t="s">
        <v>547</v>
      </c>
      <c r="Y18" s="619">
        <f>高校部門!X68</f>
        <v>0.72413791999999999</v>
      </c>
    </row>
    <row r="19" spans="2:25" ht="24" customHeight="1">
      <c r="B19" s="1744"/>
      <c r="C19" s="1745"/>
      <c r="D19" s="1745"/>
      <c r="E19" s="1746"/>
      <c r="F19" s="1797"/>
      <c r="G19" s="1797"/>
      <c r="H19" s="1797"/>
      <c r="I19" s="1797"/>
      <c r="J19" s="1797"/>
      <c r="K19" s="1900"/>
      <c r="L19" s="1811"/>
      <c r="M19" s="1919"/>
      <c r="N19" s="1928"/>
      <c r="O19" s="1901"/>
      <c r="Q19" s="1719"/>
      <c r="R19" s="1863"/>
      <c r="S19" s="1718"/>
      <c r="T19" s="1823"/>
      <c r="U19" s="1824"/>
      <c r="V19" s="73">
        <v>7</v>
      </c>
      <c r="W19" s="616">
        <f>高校部門!S68</f>
        <v>0.51282050999999995</v>
      </c>
      <c r="X19" s="617" t="s">
        <v>547</v>
      </c>
      <c r="Y19" s="618">
        <f>高校部門!U68</f>
        <v>0.59649121999999999</v>
      </c>
    </row>
    <row r="20" spans="2:25" ht="24" customHeight="1">
      <c r="B20" s="6"/>
      <c r="C20" s="1721" t="s">
        <v>173</v>
      </c>
      <c r="D20" s="1722"/>
      <c r="E20" s="1723"/>
      <c r="F20" s="2110">
        <f>IFERROR('学校入力シート（要入力）'!E54,"－")</f>
        <v>0</v>
      </c>
      <c r="G20" s="2110">
        <f>IFERROR('学校入力シート（要入力）'!F54,"－")</f>
        <v>0</v>
      </c>
      <c r="H20" s="2110">
        <f>IFERROR('学校入力シート（要入力）'!G54,"－")</f>
        <v>0</v>
      </c>
      <c r="I20" s="2110">
        <f>IFERROR('学校入力シート（要入力）'!H54,"－")</f>
        <v>0</v>
      </c>
      <c r="J20" s="2113">
        <f>IFERROR('学校入力シート（要入力）'!I54,"－")</f>
        <v>0</v>
      </c>
      <c r="K20" s="2116">
        <f>IFERROR(J20-F20,"－")</f>
        <v>0</v>
      </c>
      <c r="L20" s="1804" t="str">
        <f>IFERROR(K20/F20,"－")</f>
        <v>－</v>
      </c>
      <c r="M20" s="1919"/>
      <c r="N20" s="1928"/>
      <c r="O20" s="1901"/>
      <c r="Q20" s="1719">
        <v>6</v>
      </c>
      <c r="R20" s="1863" t="s">
        <v>84</v>
      </c>
      <c r="S20" s="1717" t="s">
        <v>76</v>
      </c>
      <c r="T20" s="1821"/>
      <c r="U20" s="1822"/>
      <c r="V20" s="72">
        <v>6</v>
      </c>
      <c r="W20" s="613">
        <f>高校部門!P68</f>
        <v>0.43478261000000001</v>
      </c>
      <c r="X20" s="614" t="s">
        <v>547</v>
      </c>
      <c r="Y20" s="615">
        <f>高校部門!R68</f>
        <v>0.5128204999999999</v>
      </c>
    </row>
    <row r="21" spans="2:25" ht="24" customHeight="1">
      <c r="B21" s="6"/>
      <c r="C21" s="1857"/>
      <c r="D21" s="1858"/>
      <c r="E21" s="1859"/>
      <c r="F21" s="2111"/>
      <c r="G21" s="2111"/>
      <c r="H21" s="2111"/>
      <c r="I21" s="2111"/>
      <c r="J21" s="2114"/>
      <c r="K21" s="2117"/>
      <c r="L21" s="1850"/>
      <c r="M21" s="1919"/>
      <c r="N21" s="1928"/>
      <c r="O21" s="1901"/>
      <c r="Q21" s="1719"/>
      <c r="R21" s="1863"/>
      <c r="S21" s="1718"/>
      <c r="T21" s="1823"/>
      <c r="U21" s="1824"/>
      <c r="V21" s="73">
        <v>5</v>
      </c>
      <c r="W21" s="616">
        <f>高校部門!M68</f>
        <v>0.375</v>
      </c>
      <c r="X21" s="617" t="s">
        <v>547</v>
      </c>
      <c r="Y21" s="618">
        <f>高校部門!O68</f>
        <v>0.43478259999999996</v>
      </c>
    </row>
    <row r="22" spans="2:25" ht="24" customHeight="1">
      <c r="B22" s="6"/>
      <c r="C22" s="1724"/>
      <c r="D22" s="1725"/>
      <c r="E22" s="1726"/>
      <c r="F22" s="2120"/>
      <c r="G22" s="2120"/>
      <c r="H22" s="2120"/>
      <c r="I22" s="2120"/>
      <c r="J22" s="2121"/>
      <c r="K22" s="2119"/>
      <c r="L22" s="1840"/>
      <c r="M22" s="1919"/>
      <c r="N22" s="1928"/>
      <c r="O22" s="1901"/>
      <c r="Q22" s="1719">
        <v>4</v>
      </c>
      <c r="R22" s="1863" t="s">
        <v>363</v>
      </c>
      <c r="S22" s="1717" t="s">
        <v>484</v>
      </c>
      <c r="T22" s="1821"/>
      <c r="U22" s="1822"/>
      <c r="V22" s="72">
        <v>4</v>
      </c>
      <c r="W22" s="613">
        <f>高校部門!J68</f>
        <v>0.30769231000000002</v>
      </c>
      <c r="X22" s="614" t="s">
        <v>547</v>
      </c>
      <c r="Y22" s="615">
        <f>高校部門!L68</f>
        <v>0.37499999000000001</v>
      </c>
    </row>
    <row r="23" spans="2:25" ht="24" customHeight="1">
      <c r="B23" s="6"/>
      <c r="C23" s="1721" t="s">
        <v>362</v>
      </c>
      <c r="D23" s="1722"/>
      <c r="E23" s="1723"/>
      <c r="F23" s="2110">
        <f>IFERROR('学校入力シート（要入力）'!E53,"－")</f>
        <v>0</v>
      </c>
      <c r="G23" s="2110">
        <f>IFERROR('学校入力シート（要入力）'!F53,"－")</f>
        <v>0</v>
      </c>
      <c r="H23" s="2110">
        <f>IFERROR('学校入力シート（要入力）'!G53,"－")</f>
        <v>0</v>
      </c>
      <c r="I23" s="2110">
        <f>IFERROR('学校入力シート（要入力）'!H53,"－")</f>
        <v>0</v>
      </c>
      <c r="J23" s="2113">
        <f>IFERROR('学校入力シート（要入力）'!I53,"－")</f>
        <v>0</v>
      </c>
      <c r="K23" s="2116">
        <f>IFERROR(J23-F23,"－")</f>
        <v>0</v>
      </c>
      <c r="L23" s="1804" t="str">
        <f>IFERROR(K23/F23,"－")</f>
        <v>－</v>
      </c>
      <c r="M23" s="1919"/>
      <c r="N23" s="1928"/>
      <c r="O23" s="1901"/>
      <c r="Q23" s="1719"/>
      <c r="R23" s="1863"/>
      <c r="S23" s="1718"/>
      <c r="T23" s="1823"/>
      <c r="U23" s="1824"/>
      <c r="V23" s="73">
        <v>3</v>
      </c>
      <c r="W23" s="616">
        <f>高校部門!G68</f>
        <v>0.24561404000000001</v>
      </c>
      <c r="X23" s="617" t="s">
        <v>547</v>
      </c>
      <c r="Y23" s="618">
        <f>高校部門!I68</f>
        <v>0.30769230000000003</v>
      </c>
    </row>
    <row r="24" spans="2:25" ht="24" customHeight="1">
      <c r="B24" s="6"/>
      <c r="C24" s="1857"/>
      <c r="D24" s="1858"/>
      <c r="E24" s="1859"/>
      <c r="F24" s="2111"/>
      <c r="G24" s="2111"/>
      <c r="H24" s="2111"/>
      <c r="I24" s="2111"/>
      <c r="J24" s="2114"/>
      <c r="K24" s="2117"/>
      <c r="L24" s="1850"/>
      <c r="M24" s="1919"/>
      <c r="N24" s="1928"/>
      <c r="O24" s="1901"/>
      <c r="Q24" s="1719">
        <v>2</v>
      </c>
      <c r="R24" s="1863" t="s">
        <v>170</v>
      </c>
      <c r="S24" s="1844" t="s">
        <v>485</v>
      </c>
      <c r="T24" s="1826"/>
      <c r="U24" s="1827"/>
      <c r="V24" s="72">
        <v>2</v>
      </c>
      <c r="W24" s="620">
        <f>高校部門!D68</f>
        <v>0.15625</v>
      </c>
      <c r="X24" s="614" t="s">
        <v>547</v>
      </c>
      <c r="Y24" s="621">
        <f>高校部門!F68</f>
        <v>0.24561403000000001</v>
      </c>
    </row>
    <row r="25" spans="2:25" ht="24" customHeight="1">
      <c r="B25" s="8"/>
      <c r="C25" s="1727"/>
      <c r="D25" s="1728"/>
      <c r="E25" s="1729"/>
      <c r="F25" s="2112"/>
      <c r="G25" s="2112"/>
      <c r="H25" s="2112"/>
      <c r="I25" s="2112"/>
      <c r="J25" s="2115"/>
      <c r="K25" s="2118"/>
      <c r="L25" s="1805"/>
      <c r="M25" s="1920"/>
      <c r="N25" s="1928"/>
      <c r="O25" s="1843"/>
      <c r="Q25" s="1719"/>
      <c r="R25" s="1863"/>
      <c r="S25" s="1828"/>
      <c r="T25" s="1829"/>
      <c r="U25" s="1830"/>
      <c r="V25" s="73">
        <v>1</v>
      </c>
      <c r="W25" s="623"/>
      <c r="X25" s="617" t="s">
        <v>547</v>
      </c>
      <c r="Y25" s="618">
        <f>高校部門!C68</f>
        <v>0.15624999000000001</v>
      </c>
    </row>
  </sheetData>
  <mergeCells count="67">
    <mergeCell ref="J13:J15"/>
    <mergeCell ref="A1:C1"/>
    <mergeCell ref="D1:H1"/>
    <mergeCell ref="A2:C2"/>
    <mergeCell ref="D2:H2"/>
    <mergeCell ref="H8:X11"/>
    <mergeCell ref="C9:E9"/>
    <mergeCell ref="C10:E10"/>
    <mergeCell ref="C11:E11"/>
    <mergeCell ref="B13:E15"/>
    <mergeCell ref="V13:V15"/>
    <mergeCell ref="M13:M15"/>
    <mergeCell ref="N13:N15"/>
    <mergeCell ref="O13:O15"/>
    <mergeCell ref="Q13:Q15"/>
    <mergeCell ref="R5:Y5"/>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C20:E22"/>
    <mergeCell ref="F20:F22"/>
    <mergeCell ref="G20:G22"/>
    <mergeCell ref="H20:H22"/>
    <mergeCell ref="I20:I22"/>
    <mergeCell ref="L23:L25"/>
    <mergeCell ref="S24:U25"/>
    <mergeCell ref="L16:L19"/>
    <mergeCell ref="M16:M25"/>
    <mergeCell ref="N16:N25"/>
    <mergeCell ref="O16:O25"/>
    <mergeCell ref="Q16:Q17"/>
    <mergeCell ref="R16:R17"/>
    <mergeCell ref="Q24:Q25"/>
    <mergeCell ref="R24:R25"/>
    <mergeCell ref="S16:U17"/>
    <mergeCell ref="Q18:Q19"/>
    <mergeCell ref="R18:R19"/>
    <mergeCell ref="S18:U19"/>
    <mergeCell ref="R1:Y1"/>
    <mergeCell ref="J23:J25"/>
    <mergeCell ref="C23:E25"/>
    <mergeCell ref="F23:F25"/>
    <mergeCell ref="G23:G25"/>
    <mergeCell ref="H23:H25"/>
    <mergeCell ref="I23:I25"/>
    <mergeCell ref="K20:K22"/>
    <mergeCell ref="L20:L22"/>
    <mergeCell ref="Q20:Q21"/>
    <mergeCell ref="R20:R21"/>
    <mergeCell ref="S20:U21"/>
    <mergeCell ref="Q22:Q23"/>
    <mergeCell ref="R22:R23"/>
    <mergeCell ref="S22:U23"/>
    <mergeCell ref="K23:K25"/>
  </mergeCells>
  <phoneticPr fontId="1"/>
  <conditionalFormatting sqref="S24:U25">
    <cfRule type="expression" dxfId="105" priority="12">
      <formula>$N$16=2</formula>
    </cfRule>
  </conditionalFormatting>
  <conditionalFormatting sqref="R16:R17">
    <cfRule type="expression" dxfId="104" priority="20">
      <formula>$M$16=10</formula>
    </cfRule>
  </conditionalFormatting>
  <conditionalFormatting sqref="R18:R19">
    <cfRule type="expression" dxfId="103" priority="19">
      <formula>$M$16=8</formula>
    </cfRule>
  </conditionalFormatting>
  <conditionalFormatting sqref="R22:R23">
    <cfRule type="expression" dxfId="102" priority="18">
      <formula>$M$16=4</formula>
    </cfRule>
  </conditionalFormatting>
  <conditionalFormatting sqref="R24:R25">
    <cfRule type="expression" dxfId="101" priority="17">
      <formula>$M$16=2</formula>
    </cfRule>
  </conditionalFormatting>
  <conditionalFormatting sqref="S16:U17">
    <cfRule type="expression" dxfId="100" priority="16">
      <formula>$N$16=10</formula>
    </cfRule>
  </conditionalFormatting>
  <conditionalFormatting sqref="S18:U19">
    <cfRule type="expression" dxfId="99" priority="15">
      <formula>$N$16=8</formula>
    </cfRule>
  </conditionalFormatting>
  <conditionalFormatting sqref="S20:U21">
    <cfRule type="expression" dxfId="98" priority="14">
      <formula>$N$16=6</formula>
    </cfRule>
  </conditionalFormatting>
  <conditionalFormatting sqref="S22:U23">
    <cfRule type="expression" dxfId="97" priority="13">
      <formula>$N$16=4</formula>
    </cfRule>
  </conditionalFormatting>
  <conditionalFormatting sqref="W16:Y16">
    <cfRule type="expression" dxfId="96" priority="11">
      <formula>$O$16=10</formula>
    </cfRule>
  </conditionalFormatting>
  <conditionalFormatting sqref="W17:Y17">
    <cfRule type="expression" dxfId="95" priority="10">
      <formula>$O$16=9</formula>
    </cfRule>
  </conditionalFormatting>
  <conditionalFormatting sqref="W18:Y18">
    <cfRule type="expression" dxfId="94" priority="9">
      <formula>$O$16=8</formula>
    </cfRule>
  </conditionalFormatting>
  <conditionalFormatting sqref="W19:Y19">
    <cfRule type="expression" dxfId="93" priority="8">
      <formula>$O$16=7</formula>
    </cfRule>
  </conditionalFormatting>
  <conditionalFormatting sqref="W20:Y20">
    <cfRule type="expression" dxfId="92" priority="7">
      <formula>$O$16=6</formula>
    </cfRule>
  </conditionalFormatting>
  <conditionalFormatting sqref="W21:Y21">
    <cfRule type="expression" dxfId="91" priority="6">
      <formula>$O$16=5</formula>
    </cfRule>
  </conditionalFormatting>
  <conditionalFormatting sqref="W22:Y22">
    <cfRule type="expression" dxfId="90" priority="5">
      <formula>$O$16=4</formula>
    </cfRule>
  </conditionalFormatting>
  <conditionalFormatting sqref="W23:Y23">
    <cfRule type="expression" dxfId="89" priority="4">
      <formula>$O$16=3</formula>
    </cfRule>
  </conditionalFormatting>
  <conditionalFormatting sqref="W24:Y24">
    <cfRule type="expression" dxfId="88" priority="3">
      <formula>$O$16=2</formula>
    </cfRule>
  </conditionalFormatting>
  <conditionalFormatting sqref="W25:Y25">
    <cfRule type="expression" dxfId="87" priority="2">
      <formula>$O$16=1</formula>
    </cfRule>
  </conditionalFormatting>
  <conditionalFormatting sqref="Y16">
    <cfRule type="expression" dxfId="86" priority="1">
      <formula>$O$16=10</formula>
    </cfRule>
  </conditionalFormatting>
  <hyperlinks>
    <hyperlink ref="R1:Y1" location="'総括表 (部門)'!A1" display="総括表（部門）へ戻る"/>
  </hyperlinks>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CCFF"/>
  </sheetPr>
  <dimension ref="A1:Y25"/>
  <sheetViews>
    <sheetView showGridLines="0" zoomScaleNormal="100" workbookViewId="0">
      <selection sqref="A1:C1"/>
    </sheetView>
  </sheetViews>
  <sheetFormatPr defaultColWidth="10.6640625" defaultRowHeight="24" customHeight="1"/>
  <cols>
    <col min="1" max="2" width="4.6640625" style="1" customWidth="1"/>
    <col min="3" max="10" width="10.6640625" style="1"/>
    <col min="11" max="12" width="8.6640625" style="1" customWidth="1"/>
    <col min="13" max="15" width="6.6640625" style="1" customWidth="1"/>
    <col min="16" max="16" width="1.88671875" style="1" customWidth="1"/>
    <col min="17" max="17" width="3.6640625" style="2" customWidth="1"/>
    <col min="18" max="18" width="13.77734375" style="1" customWidth="1"/>
    <col min="19" max="19" width="5.6640625" style="1" customWidth="1"/>
    <col min="20" max="20" width="2.44140625" style="2" customWidth="1"/>
    <col min="21" max="21" width="5.6640625" style="1" customWidth="1"/>
    <col min="22" max="22" width="3.44140625" style="1" bestFit="1" customWidth="1"/>
    <col min="23" max="23" width="5.109375" style="570" customWidth="1"/>
    <col min="24" max="24" width="2.77734375" style="1" customWidth="1"/>
    <col min="25" max="25" width="5.109375" style="566" customWidth="1"/>
    <col min="26" max="16384" width="10.6640625" style="1"/>
  </cols>
  <sheetData>
    <row r="1" spans="1:25"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1778" t="s">
        <v>491</v>
      </c>
      <c r="S1" s="1779"/>
      <c r="T1" s="1779"/>
      <c r="U1" s="1779"/>
      <c r="V1" s="1779"/>
      <c r="W1" s="1779"/>
      <c r="X1" s="1779"/>
      <c r="Y1" s="1779"/>
    </row>
    <row r="2" spans="1:25"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65"/>
      <c r="T2" s="74"/>
      <c r="U2" s="65"/>
      <c r="V2" s="65"/>
      <c r="X2" s="65"/>
    </row>
    <row r="3" spans="1:25" ht="24" customHeight="1">
      <c r="A3" s="65"/>
      <c r="B3" s="65"/>
      <c r="C3" s="65"/>
      <c r="D3" s="65"/>
      <c r="E3" s="65"/>
      <c r="F3" s="65"/>
      <c r="G3" s="65"/>
      <c r="H3" s="65"/>
      <c r="I3" s="65"/>
      <c r="J3" s="65"/>
      <c r="K3" s="65"/>
      <c r="L3" s="65"/>
      <c r="M3" s="65"/>
      <c r="N3" s="65"/>
      <c r="O3" s="65"/>
      <c r="P3" s="65"/>
      <c r="Q3" s="74"/>
      <c r="R3" s="65"/>
      <c r="S3" s="65"/>
      <c r="T3" s="74"/>
      <c r="U3" s="65"/>
      <c r="V3" s="65"/>
      <c r="X3" s="65"/>
    </row>
    <row r="4" spans="1:25" ht="24" customHeight="1">
      <c r="A4" s="64" t="s">
        <v>118</v>
      </c>
      <c r="B4" s="65"/>
      <c r="C4" s="65"/>
      <c r="D4" s="65"/>
      <c r="E4" s="65"/>
      <c r="F4" s="65"/>
      <c r="G4" s="65"/>
      <c r="H4" s="65"/>
      <c r="I4" s="65"/>
      <c r="J4" s="65"/>
      <c r="K4" s="65"/>
      <c r="L4" s="65"/>
      <c r="M4" s="65"/>
      <c r="N4" s="65"/>
      <c r="O4" s="65"/>
      <c r="P4" s="65"/>
      <c r="Q4" s="74"/>
      <c r="R4" s="65"/>
      <c r="S4" s="65"/>
      <c r="T4" s="74"/>
      <c r="U4" s="65"/>
      <c r="V4" s="65"/>
      <c r="X4" s="65"/>
    </row>
    <row r="5" spans="1:25" ht="24" customHeight="1">
      <c r="A5" s="64" t="s">
        <v>163</v>
      </c>
      <c r="B5" s="65"/>
      <c r="C5" s="65"/>
      <c r="D5" s="65"/>
      <c r="E5" s="65"/>
      <c r="F5" s="65"/>
      <c r="G5" s="65"/>
      <c r="I5" s="65"/>
      <c r="J5" s="65"/>
      <c r="K5" s="65"/>
      <c r="L5" s="65"/>
      <c r="M5" s="65"/>
      <c r="N5" s="65"/>
      <c r="O5" s="65"/>
      <c r="P5" s="65"/>
      <c r="Q5" s="74"/>
      <c r="R5" s="65"/>
      <c r="S5" s="65"/>
      <c r="T5" s="74"/>
      <c r="U5" s="65"/>
      <c r="V5" s="65"/>
      <c r="X5" s="65"/>
    </row>
    <row r="6" spans="1:25" ht="24" customHeight="1">
      <c r="A6" s="65"/>
      <c r="B6" s="65"/>
      <c r="C6" s="65"/>
      <c r="D6" s="65"/>
      <c r="E6" s="65"/>
      <c r="F6" s="65"/>
      <c r="G6" s="65"/>
      <c r="I6" s="127"/>
      <c r="J6" s="127"/>
      <c r="K6" s="127"/>
      <c r="L6" s="127"/>
      <c r="M6" s="127"/>
      <c r="N6" s="127"/>
      <c r="O6" s="127"/>
      <c r="P6" s="127"/>
      <c r="Q6" s="127"/>
      <c r="R6" s="127"/>
      <c r="S6" s="127"/>
      <c r="T6" s="127"/>
      <c r="U6" s="127"/>
      <c r="V6" s="127"/>
      <c r="W6" s="571"/>
      <c r="X6" s="127"/>
      <c r="Y6" s="567"/>
    </row>
    <row r="7" spans="1:25" ht="24" customHeight="1">
      <c r="A7" s="65"/>
      <c r="B7" s="66" t="s">
        <v>819</v>
      </c>
      <c r="C7" s="65"/>
      <c r="D7" s="65"/>
      <c r="E7" s="65"/>
      <c r="F7" s="65"/>
      <c r="G7" s="65"/>
      <c r="H7" s="65" t="s">
        <v>3</v>
      </c>
      <c r="I7" s="127"/>
      <c r="J7" s="127"/>
      <c r="K7" s="127"/>
      <c r="L7" s="127"/>
      <c r="M7" s="127"/>
      <c r="N7" s="127"/>
      <c r="O7" s="127"/>
      <c r="P7" s="127"/>
      <c r="Q7" s="127"/>
      <c r="R7" s="127"/>
      <c r="S7" s="127"/>
      <c r="T7" s="127"/>
      <c r="U7" s="127"/>
      <c r="V7" s="127"/>
      <c r="W7" s="571"/>
      <c r="X7" s="127"/>
      <c r="Y7" s="567"/>
    </row>
    <row r="8" spans="1:25" ht="24" customHeight="1">
      <c r="A8" s="65"/>
      <c r="B8" s="66"/>
      <c r="C8" s="66" t="s">
        <v>17</v>
      </c>
      <c r="D8" s="65"/>
      <c r="E8" s="65"/>
      <c r="F8" s="65"/>
      <c r="G8" s="65"/>
      <c r="H8" s="1762" t="s">
        <v>1074</v>
      </c>
      <c r="I8" s="1762"/>
      <c r="J8" s="1762"/>
      <c r="K8" s="1762"/>
      <c r="L8" s="1762"/>
      <c r="M8" s="1762"/>
      <c r="N8" s="1762"/>
      <c r="O8" s="1762"/>
      <c r="P8" s="1762"/>
      <c r="Q8" s="1762"/>
      <c r="R8" s="1762"/>
      <c r="S8" s="1762"/>
      <c r="T8" s="1762"/>
      <c r="U8" s="1762"/>
      <c r="V8" s="1762"/>
      <c r="W8" s="1762"/>
      <c r="X8" s="1762"/>
      <c r="Y8" s="1762"/>
    </row>
    <row r="9" spans="1:25" ht="24" customHeight="1">
      <c r="A9" s="65"/>
      <c r="B9" s="65"/>
      <c r="C9" s="1751" t="s">
        <v>174</v>
      </c>
      <c r="D9" s="1751"/>
      <c r="E9" s="1751"/>
      <c r="F9" s="66"/>
      <c r="G9" s="66"/>
      <c r="H9" s="1762"/>
      <c r="I9" s="1762"/>
      <c r="J9" s="1762"/>
      <c r="K9" s="1762"/>
      <c r="L9" s="1762"/>
      <c r="M9" s="1762"/>
      <c r="N9" s="1762"/>
      <c r="O9" s="1762"/>
      <c r="P9" s="1762"/>
      <c r="Q9" s="1762"/>
      <c r="R9" s="1762"/>
      <c r="S9" s="1762"/>
      <c r="T9" s="1762"/>
      <c r="U9" s="1762"/>
      <c r="V9" s="1762"/>
      <c r="W9" s="1762"/>
      <c r="X9" s="1762"/>
      <c r="Y9" s="1762"/>
    </row>
    <row r="10" spans="1:25" ht="24" customHeight="1">
      <c r="A10" s="65"/>
      <c r="B10" s="66"/>
      <c r="C10" s="1752" t="s">
        <v>172</v>
      </c>
      <c r="D10" s="1752"/>
      <c r="E10" s="1752"/>
      <c r="F10" s="66"/>
      <c r="G10" s="66"/>
      <c r="H10" s="1762"/>
      <c r="I10" s="1762"/>
      <c r="J10" s="1762"/>
      <c r="K10" s="1762"/>
      <c r="L10" s="1762"/>
      <c r="M10" s="1762"/>
      <c r="N10" s="1762"/>
      <c r="O10" s="1762"/>
      <c r="P10" s="1762"/>
      <c r="Q10" s="1762"/>
      <c r="R10" s="1762"/>
      <c r="S10" s="1762"/>
      <c r="T10" s="1762"/>
      <c r="U10" s="1762"/>
      <c r="V10" s="1762"/>
      <c r="W10" s="1762"/>
      <c r="X10" s="1762"/>
      <c r="Y10" s="1762"/>
    </row>
    <row r="11" spans="1:25" ht="24" customHeight="1">
      <c r="B11" s="9"/>
      <c r="C11" s="1750"/>
      <c r="D11" s="1750"/>
      <c r="E11" s="1750"/>
      <c r="F11" s="9"/>
      <c r="G11" s="9"/>
      <c r="H11" s="1762"/>
      <c r="I11" s="1762"/>
      <c r="J11" s="1762"/>
      <c r="K11" s="1762"/>
      <c r="L11" s="1762"/>
      <c r="M11" s="1762"/>
      <c r="N11" s="1762"/>
      <c r="O11" s="1762"/>
      <c r="P11" s="1762"/>
      <c r="Q11" s="1762"/>
      <c r="R11" s="1762"/>
      <c r="S11" s="1762"/>
      <c r="T11" s="1762"/>
      <c r="U11" s="1762"/>
      <c r="V11" s="1762"/>
      <c r="W11" s="1762"/>
      <c r="X11" s="1762"/>
      <c r="Y11" s="1762"/>
    </row>
    <row r="12" spans="1:25" ht="24" customHeight="1">
      <c r="B12" s="1" t="s">
        <v>1169</v>
      </c>
      <c r="Q12" s="4" t="s">
        <v>61</v>
      </c>
    </row>
    <row r="13" spans="1:25" ht="24" customHeight="1">
      <c r="B13" s="1732" t="s">
        <v>16</v>
      </c>
      <c r="C13" s="1733"/>
      <c r="D13" s="1733"/>
      <c r="E13" s="1734"/>
      <c r="F13" s="1783">
        <f>'学校入力シート（要入力）'!$E$42</f>
        <v>2021</v>
      </c>
      <c r="G13" s="1783">
        <f>'学校入力シート（要入力）'!$F$42</f>
        <v>2022</v>
      </c>
      <c r="H13" s="1783">
        <f>'学校入力シート（要入力）'!$G$42</f>
        <v>2023</v>
      </c>
      <c r="I13" s="1783">
        <f>'学校入力シート（要入力）'!$H$42</f>
        <v>2024</v>
      </c>
      <c r="J13" s="1798">
        <f>'学校入力シート（要入力）'!$I$42</f>
        <v>2025</v>
      </c>
      <c r="K13" s="1772" t="str">
        <f>"増減
"&amp;$J$13&amp;"-"&amp;$F$13</f>
        <v>増減
2025-2021</v>
      </c>
      <c r="L13" s="1871" t="str">
        <f>"対"&amp;$F$13&amp;"
年度
伸び率"</f>
        <v>対2021
年度
伸び率</v>
      </c>
      <c r="M13" s="1755" t="s">
        <v>14</v>
      </c>
      <c r="N13" s="1769" t="s">
        <v>13</v>
      </c>
      <c r="O13" s="1769" t="s">
        <v>15</v>
      </c>
      <c r="P13" s="3"/>
      <c r="Q13" s="1766" t="s">
        <v>49</v>
      </c>
      <c r="R13" s="344" t="s">
        <v>10</v>
      </c>
      <c r="S13" s="1753" t="s">
        <v>70</v>
      </c>
      <c r="T13" s="1754"/>
      <c r="U13" s="1755"/>
      <c r="V13" s="1719" t="s">
        <v>49</v>
      </c>
      <c r="W13" s="1786" t="s">
        <v>50</v>
      </c>
      <c r="X13" s="1786"/>
      <c r="Y13" s="1787"/>
    </row>
    <row r="14" spans="1:25" ht="24" customHeight="1">
      <c r="B14" s="1735"/>
      <c r="C14" s="1736"/>
      <c r="D14" s="1736"/>
      <c r="E14" s="1737"/>
      <c r="F14" s="1784"/>
      <c r="G14" s="1784"/>
      <c r="H14" s="1784"/>
      <c r="I14" s="1784"/>
      <c r="J14" s="1799"/>
      <c r="K14" s="2102"/>
      <c r="L14" s="1872"/>
      <c r="M14" s="1758"/>
      <c r="N14" s="1770"/>
      <c r="O14" s="1770"/>
      <c r="P14" s="3"/>
      <c r="Q14" s="1767"/>
      <c r="R14" s="345" t="s">
        <v>33</v>
      </c>
      <c r="S14" s="1756"/>
      <c r="T14" s="1757"/>
      <c r="U14" s="1758"/>
      <c r="V14" s="1719"/>
      <c r="W14" s="1788"/>
      <c r="X14" s="1788"/>
      <c r="Y14" s="1789"/>
    </row>
    <row r="15" spans="1:25" ht="24" customHeight="1">
      <c r="B15" s="1738"/>
      <c r="C15" s="1739"/>
      <c r="D15" s="1739"/>
      <c r="E15" s="1740"/>
      <c r="F15" s="1785"/>
      <c r="G15" s="1785"/>
      <c r="H15" s="1785"/>
      <c r="I15" s="1785"/>
      <c r="J15" s="1800"/>
      <c r="K15" s="2103"/>
      <c r="L15" s="1782"/>
      <c r="M15" s="1761"/>
      <c r="N15" s="1771"/>
      <c r="O15" s="1771"/>
      <c r="Q15" s="1768"/>
      <c r="R15" s="458" t="str">
        <f>'目標値入力シート（必要に応じて入力）'!I20</f>
        <v/>
      </c>
      <c r="S15" s="1759"/>
      <c r="T15" s="1760"/>
      <c r="U15" s="1761"/>
      <c r="V15" s="1719"/>
      <c r="W15" s="1790"/>
      <c r="X15" s="1790"/>
      <c r="Y15" s="1791"/>
    </row>
    <row r="16" spans="1:25" ht="24" customHeight="1">
      <c r="B16" s="1741" t="s">
        <v>175</v>
      </c>
      <c r="C16" s="1742"/>
      <c r="D16" s="1742"/>
      <c r="E16" s="1743"/>
      <c r="F16" s="1795" t="str">
        <f>IFERROR((ROUND(F23/F20,8)),"－")</f>
        <v>－</v>
      </c>
      <c r="G16" s="1795" t="str">
        <f t="shared" ref="G16:J16" si="0">IFERROR((ROUND(G23/G20,8)),"－")</f>
        <v>－</v>
      </c>
      <c r="H16" s="1795" t="str">
        <f t="shared" si="0"/>
        <v>－</v>
      </c>
      <c r="I16" s="1795" t="str">
        <f t="shared" si="0"/>
        <v>－</v>
      </c>
      <c r="J16" s="2222" t="str">
        <f t="shared" si="0"/>
        <v>－</v>
      </c>
      <c r="K16" s="1899" t="str">
        <f>IFERROR(ROUND(J16-F16,8)*100,"－")</f>
        <v>－</v>
      </c>
      <c r="L16" s="1809"/>
      <c r="M16" s="1918" t="str">
        <f>IF(R15="","目標入力",IF(J16="－","－",IF(AND(I16&lt;=$R$15,J16&lt;=$R$15),10,IF(AND(I16&gt;$R$15,J16&lt;=$R$15),8,IF(AND(J16&gt;$R$15,OR(I16&lt;=$R$15,I16="－")),4,IF(AND(I16&gt;$R$15,J16&gt;$R$15),2))))))</f>
        <v>目標入力</v>
      </c>
      <c r="N16" s="1928" t="str" cm="1">
        <f t="array" ref="N16">IFERROR(_xlfn.IFS($K$16="－","－",$K$16/100&gt;=趨勢評価!G43,2,$K$16/100&gt;=趨勢評価!G42,4,$K$16/100&gt;趨勢評価!G41,6,$K$16/100&gt;趨勢評価!G40,8,$K$16/100&lt;=趨勢評価!G40,10),"－")</f>
        <v>－</v>
      </c>
      <c r="O16" s="1841" t="str">
        <f ca="1">IFERROR(OFFSET(INDEX(Y16:Y25,MATCH(J16,Y16:Y25,1),1),0,-3),"－")</f>
        <v>－</v>
      </c>
      <c r="Q16" s="1720">
        <v>10</v>
      </c>
      <c r="R16" s="1863" t="s">
        <v>153</v>
      </c>
      <c r="S16" s="1717" t="s">
        <v>75</v>
      </c>
      <c r="T16" s="1821"/>
      <c r="U16" s="1822"/>
      <c r="V16" s="72">
        <v>10</v>
      </c>
      <c r="W16" s="613">
        <f>高校部門!AB75</f>
        <v>9.210525E-2</v>
      </c>
      <c r="X16" s="614" t="s">
        <v>547</v>
      </c>
      <c r="Y16" s="907">
        <v>0</v>
      </c>
    </row>
    <row r="17" spans="2:25" ht="24" customHeight="1">
      <c r="B17" s="1744"/>
      <c r="C17" s="1745"/>
      <c r="D17" s="1745"/>
      <c r="E17" s="1746"/>
      <c r="F17" s="1796"/>
      <c r="G17" s="1796"/>
      <c r="H17" s="1796"/>
      <c r="I17" s="1796"/>
      <c r="J17" s="1880"/>
      <c r="K17" s="2064"/>
      <c r="L17" s="1810"/>
      <c r="M17" s="1919"/>
      <c r="N17" s="1928"/>
      <c r="O17" s="1901"/>
      <c r="Q17" s="1720"/>
      <c r="R17" s="1863"/>
      <c r="S17" s="1718"/>
      <c r="T17" s="1823"/>
      <c r="U17" s="1824"/>
      <c r="V17" s="73">
        <v>9</v>
      </c>
      <c r="W17" s="616">
        <f>高校部門!Y75</f>
        <v>0.11904761000000001</v>
      </c>
      <c r="X17" s="617" t="s">
        <v>547</v>
      </c>
      <c r="Y17" s="618">
        <f>高校部門!AA75</f>
        <v>9.2105259999999994E-2</v>
      </c>
    </row>
    <row r="18" spans="2:25" ht="24" customHeight="1">
      <c r="B18" s="1744"/>
      <c r="C18" s="1745"/>
      <c r="D18" s="1745"/>
      <c r="E18" s="1746"/>
      <c r="F18" s="1796"/>
      <c r="G18" s="1796"/>
      <c r="H18" s="1796"/>
      <c r="I18" s="1796"/>
      <c r="J18" s="1880"/>
      <c r="K18" s="2064"/>
      <c r="L18" s="1810"/>
      <c r="M18" s="1919"/>
      <c r="N18" s="1928"/>
      <c r="O18" s="1901"/>
      <c r="Q18" s="1719">
        <v>8</v>
      </c>
      <c r="R18" s="1863" t="s">
        <v>132</v>
      </c>
      <c r="S18" s="1717" t="s">
        <v>74</v>
      </c>
      <c r="T18" s="1821"/>
      <c r="U18" s="1822"/>
      <c r="V18" s="72">
        <v>8</v>
      </c>
      <c r="W18" s="613">
        <f>高校部門!V75</f>
        <v>0.13999999000000002</v>
      </c>
      <c r="X18" s="614" t="s">
        <v>547</v>
      </c>
      <c r="Y18" s="619">
        <f>高校部門!X75</f>
        <v>0.11904761999999999</v>
      </c>
    </row>
    <row r="19" spans="2:25" ht="24" customHeight="1">
      <c r="B19" s="1744"/>
      <c r="C19" s="1745"/>
      <c r="D19" s="1745"/>
      <c r="E19" s="1746"/>
      <c r="F19" s="1797"/>
      <c r="G19" s="1797"/>
      <c r="H19" s="1797"/>
      <c r="I19" s="1797"/>
      <c r="J19" s="1885"/>
      <c r="K19" s="1900"/>
      <c r="L19" s="1811"/>
      <c r="M19" s="1919"/>
      <c r="N19" s="1928"/>
      <c r="O19" s="1901"/>
      <c r="Q19" s="1719"/>
      <c r="R19" s="1863"/>
      <c r="S19" s="1718"/>
      <c r="T19" s="1823"/>
      <c r="U19" s="1824"/>
      <c r="V19" s="73">
        <v>7</v>
      </c>
      <c r="W19" s="616">
        <f>高校部門!S75</f>
        <v>0.16176470000000001</v>
      </c>
      <c r="X19" s="617" t="s">
        <v>547</v>
      </c>
      <c r="Y19" s="618">
        <f>高校部門!U75</f>
        <v>0.14000000000000001</v>
      </c>
    </row>
    <row r="20" spans="2:25" ht="24" customHeight="1">
      <c r="B20" s="6"/>
      <c r="C20" s="1721" t="s">
        <v>168</v>
      </c>
      <c r="D20" s="1722"/>
      <c r="E20" s="1723"/>
      <c r="F20" s="2110">
        <f>IFERROR('学校入力シート（要入力）'!E53,"－")</f>
        <v>0</v>
      </c>
      <c r="G20" s="2110">
        <f>IFERROR('学校入力シート（要入力）'!F53,"－")</f>
        <v>0</v>
      </c>
      <c r="H20" s="2110">
        <f>IFERROR('学校入力シート（要入力）'!G53,"－")</f>
        <v>0</v>
      </c>
      <c r="I20" s="2110">
        <f>IFERROR('学校入力シート（要入力）'!H53,"－")</f>
        <v>0</v>
      </c>
      <c r="J20" s="2113">
        <f>IFERROR('学校入力シート（要入力）'!I53,"－")</f>
        <v>0</v>
      </c>
      <c r="K20" s="2116">
        <f>IFERROR(J20-F20,"－")</f>
        <v>0</v>
      </c>
      <c r="L20" s="1804" t="str">
        <f>IFERROR(K20/F20,"－")</f>
        <v>－</v>
      </c>
      <c r="M20" s="1919"/>
      <c r="N20" s="1928"/>
      <c r="O20" s="1901"/>
      <c r="Q20" s="1719">
        <v>6</v>
      </c>
      <c r="R20" s="1863" t="s">
        <v>84</v>
      </c>
      <c r="S20" s="1717" t="s">
        <v>76</v>
      </c>
      <c r="T20" s="1821"/>
      <c r="U20" s="1822"/>
      <c r="V20" s="72">
        <v>6</v>
      </c>
      <c r="W20" s="613">
        <f>高校部門!P75</f>
        <v>0.18333331999999999</v>
      </c>
      <c r="X20" s="614" t="s">
        <v>547</v>
      </c>
      <c r="Y20" s="615">
        <f>高校部門!R75</f>
        <v>0.16176471000000001</v>
      </c>
    </row>
    <row r="21" spans="2:25" ht="24" customHeight="1">
      <c r="B21" s="6"/>
      <c r="C21" s="1857"/>
      <c r="D21" s="1858"/>
      <c r="E21" s="1859"/>
      <c r="F21" s="2111"/>
      <c r="G21" s="2111"/>
      <c r="H21" s="2111"/>
      <c r="I21" s="2111"/>
      <c r="J21" s="2114"/>
      <c r="K21" s="2117"/>
      <c r="L21" s="1850"/>
      <c r="M21" s="1919"/>
      <c r="N21" s="1928"/>
      <c r="O21" s="1901"/>
      <c r="Q21" s="1719"/>
      <c r="R21" s="1863"/>
      <c r="S21" s="1718"/>
      <c r="T21" s="1823"/>
      <c r="U21" s="1824"/>
      <c r="V21" s="73">
        <v>5</v>
      </c>
      <c r="W21" s="616">
        <f>高校部門!M75</f>
        <v>0.20879120000000001</v>
      </c>
      <c r="X21" s="617" t="s">
        <v>547</v>
      </c>
      <c r="Y21" s="618">
        <f>高校部門!O75</f>
        <v>0.18333332999999999</v>
      </c>
    </row>
    <row r="22" spans="2:25" ht="24" customHeight="1">
      <c r="B22" s="6"/>
      <c r="C22" s="1724"/>
      <c r="D22" s="1725"/>
      <c r="E22" s="1726"/>
      <c r="F22" s="2120"/>
      <c r="G22" s="2120"/>
      <c r="H22" s="2120"/>
      <c r="I22" s="2120"/>
      <c r="J22" s="2121"/>
      <c r="K22" s="2119"/>
      <c r="L22" s="1840"/>
      <c r="M22" s="1919"/>
      <c r="N22" s="1928"/>
      <c r="O22" s="1901"/>
      <c r="Q22" s="1719">
        <v>4</v>
      </c>
      <c r="R22" s="1863" t="s">
        <v>134</v>
      </c>
      <c r="S22" s="1717" t="s">
        <v>69</v>
      </c>
      <c r="T22" s="1821"/>
      <c r="U22" s="1822"/>
      <c r="V22" s="72">
        <v>4</v>
      </c>
      <c r="W22" s="613">
        <f>高校部門!J75</f>
        <v>0.23611110000000005</v>
      </c>
      <c r="X22" s="614" t="s">
        <v>547</v>
      </c>
      <c r="Y22" s="615">
        <f>高校部門!L75</f>
        <v>0.20879121</v>
      </c>
    </row>
    <row r="23" spans="2:25" ht="24" customHeight="1">
      <c r="B23" s="6"/>
      <c r="C23" s="1721" t="s">
        <v>176</v>
      </c>
      <c r="D23" s="1722"/>
      <c r="E23" s="1723"/>
      <c r="F23" s="2110">
        <f>IFERROR('学校入力シート（要入力）'!E55,"－")</f>
        <v>0</v>
      </c>
      <c r="G23" s="2110">
        <f>IFERROR('学校入力シート（要入力）'!F55,"－")</f>
        <v>0</v>
      </c>
      <c r="H23" s="2110">
        <f>IFERROR('学校入力シート（要入力）'!G55,"－")</f>
        <v>0</v>
      </c>
      <c r="I23" s="2110">
        <f>IFERROR('学校入力シート（要入力）'!H55,"－")</f>
        <v>0</v>
      </c>
      <c r="J23" s="2113">
        <f>IFERROR('学校入力シート（要入力）'!I55,"－")</f>
        <v>0</v>
      </c>
      <c r="K23" s="2116">
        <f>IFERROR(J23-F23,"－")</f>
        <v>0</v>
      </c>
      <c r="L23" s="1804" t="str">
        <f>IFERROR(K23/F23,"－")</f>
        <v>－</v>
      </c>
      <c r="M23" s="1919"/>
      <c r="N23" s="1928"/>
      <c r="O23" s="1901"/>
      <c r="Q23" s="1719"/>
      <c r="R23" s="1863"/>
      <c r="S23" s="1718"/>
      <c r="T23" s="1823"/>
      <c r="U23" s="1824"/>
      <c r="V23" s="73">
        <v>3</v>
      </c>
      <c r="W23" s="616">
        <f>高校部門!G75</f>
        <v>0.27941175000000001</v>
      </c>
      <c r="X23" s="617" t="s">
        <v>547</v>
      </c>
      <c r="Y23" s="618">
        <f>高校部門!I75</f>
        <v>0.23611111000000001</v>
      </c>
    </row>
    <row r="24" spans="2:25" ht="24" customHeight="1">
      <c r="B24" s="6"/>
      <c r="C24" s="1857"/>
      <c r="D24" s="1858"/>
      <c r="E24" s="1859"/>
      <c r="F24" s="2111"/>
      <c r="G24" s="2111"/>
      <c r="H24" s="2111"/>
      <c r="I24" s="2111"/>
      <c r="J24" s="2114"/>
      <c r="K24" s="2117"/>
      <c r="L24" s="1850"/>
      <c r="M24" s="1919"/>
      <c r="N24" s="1928"/>
      <c r="O24" s="1901"/>
      <c r="Q24" s="1719">
        <v>2</v>
      </c>
      <c r="R24" s="1863" t="s">
        <v>170</v>
      </c>
      <c r="S24" s="1844" t="s">
        <v>77</v>
      </c>
      <c r="T24" s="1826"/>
      <c r="U24" s="1827"/>
      <c r="V24" s="72">
        <v>2</v>
      </c>
      <c r="W24" s="620">
        <f>高校部門!D75</f>
        <v>0.38888887999999999</v>
      </c>
      <c r="X24" s="614" t="s">
        <v>547</v>
      </c>
      <c r="Y24" s="621">
        <f>高校部門!F75</f>
        <v>0.27941176000000001</v>
      </c>
    </row>
    <row r="25" spans="2:25" ht="24" customHeight="1">
      <c r="B25" s="8"/>
      <c r="C25" s="1727"/>
      <c r="D25" s="1728"/>
      <c r="E25" s="1729"/>
      <c r="F25" s="2112"/>
      <c r="G25" s="2112"/>
      <c r="H25" s="2112"/>
      <c r="I25" s="2112"/>
      <c r="J25" s="2115"/>
      <c r="K25" s="2118"/>
      <c r="L25" s="1805"/>
      <c r="M25" s="1920"/>
      <c r="N25" s="1928"/>
      <c r="O25" s="1843"/>
      <c r="Q25" s="1719"/>
      <c r="R25" s="1863"/>
      <c r="S25" s="1828"/>
      <c r="T25" s="1829"/>
      <c r="U25" s="1830"/>
      <c r="V25" s="73">
        <v>1</v>
      </c>
      <c r="W25" s="622"/>
      <c r="X25" s="617" t="s">
        <v>547</v>
      </c>
      <c r="Y25" s="618">
        <f>高校部門!C75</f>
        <v>0.38888888999999999</v>
      </c>
    </row>
  </sheetData>
  <mergeCells count="66">
    <mergeCell ref="J13:J15"/>
    <mergeCell ref="A1:C1"/>
    <mergeCell ref="D1:H1"/>
    <mergeCell ref="A2:C2"/>
    <mergeCell ref="D2:H2"/>
    <mergeCell ref="H8:Y11"/>
    <mergeCell ref="C9:E9"/>
    <mergeCell ref="C10:E10"/>
    <mergeCell ref="C11:E11"/>
    <mergeCell ref="B13:E15"/>
    <mergeCell ref="V13:V15"/>
    <mergeCell ref="M13:M15"/>
    <mergeCell ref="N13:N15"/>
    <mergeCell ref="O13:O15"/>
    <mergeCell ref="Q13:Q15"/>
    <mergeCell ref="R1:Y1"/>
    <mergeCell ref="J20:J22"/>
    <mergeCell ref="W13:Y15"/>
    <mergeCell ref="B16:E19"/>
    <mergeCell ref="F16:F19"/>
    <mergeCell ref="G16:G19"/>
    <mergeCell ref="H16:H19"/>
    <mergeCell ref="I16:I19"/>
    <mergeCell ref="J16:J19"/>
    <mergeCell ref="K16:K19"/>
    <mergeCell ref="K13:K15"/>
    <mergeCell ref="L13:L15"/>
    <mergeCell ref="F13:F15"/>
    <mergeCell ref="G13:G15"/>
    <mergeCell ref="H13:H15"/>
    <mergeCell ref="I13:I15"/>
    <mergeCell ref="S13:U15"/>
    <mergeCell ref="C20:E22"/>
    <mergeCell ref="F20:F22"/>
    <mergeCell ref="G20:G22"/>
    <mergeCell ref="H20:H22"/>
    <mergeCell ref="I20:I22"/>
    <mergeCell ref="R16:R17"/>
    <mergeCell ref="Q24:Q25"/>
    <mergeCell ref="R24:R25"/>
    <mergeCell ref="S16:U17"/>
    <mergeCell ref="Q18:Q19"/>
    <mergeCell ref="R18:R19"/>
    <mergeCell ref="S18:U19"/>
    <mergeCell ref="L16:L19"/>
    <mergeCell ref="M16:M25"/>
    <mergeCell ref="N16:N25"/>
    <mergeCell ref="O16:O25"/>
    <mergeCell ref="Q16:Q17"/>
    <mergeCell ref="K20:K22"/>
    <mergeCell ref="L20:L22"/>
    <mergeCell ref="Q20:Q21"/>
    <mergeCell ref="R20:R21"/>
    <mergeCell ref="S20:U21"/>
    <mergeCell ref="Q22:Q23"/>
    <mergeCell ref="R22:R23"/>
    <mergeCell ref="S22:U23"/>
    <mergeCell ref="K23:K25"/>
    <mergeCell ref="L23:L25"/>
    <mergeCell ref="S24:U25"/>
    <mergeCell ref="J23:J25"/>
    <mergeCell ref="C23:E25"/>
    <mergeCell ref="F23:F25"/>
    <mergeCell ref="G23:G25"/>
    <mergeCell ref="H23:H25"/>
    <mergeCell ref="I23:I25"/>
  </mergeCells>
  <phoneticPr fontId="1"/>
  <conditionalFormatting sqref="R16:R17">
    <cfRule type="expression" dxfId="85" priority="20">
      <formula>$M$16=10</formula>
    </cfRule>
  </conditionalFormatting>
  <conditionalFormatting sqref="R18:R19">
    <cfRule type="expression" dxfId="84" priority="19">
      <formula>$M$16=8</formula>
    </cfRule>
  </conditionalFormatting>
  <conditionalFormatting sqref="R22:R23">
    <cfRule type="expression" dxfId="83" priority="18">
      <formula>$M$16=4</formula>
    </cfRule>
  </conditionalFormatting>
  <conditionalFormatting sqref="R24:R25">
    <cfRule type="expression" dxfId="82" priority="17">
      <formula>$M$16=2</formula>
    </cfRule>
  </conditionalFormatting>
  <conditionalFormatting sqref="S16:U17">
    <cfRule type="expression" dxfId="81" priority="16">
      <formula>$N$16=10</formula>
    </cfRule>
  </conditionalFormatting>
  <conditionalFormatting sqref="S18:U19">
    <cfRule type="expression" dxfId="80" priority="15">
      <formula>$N$16=8</formula>
    </cfRule>
  </conditionalFormatting>
  <conditionalFormatting sqref="S20:U21">
    <cfRule type="expression" dxfId="79" priority="14">
      <formula>$N$16=6</formula>
    </cfRule>
  </conditionalFormatting>
  <conditionalFormatting sqref="S22:U23">
    <cfRule type="expression" dxfId="78" priority="13">
      <formula>$N$16=4</formula>
    </cfRule>
  </conditionalFormatting>
  <conditionalFormatting sqref="S24:U25">
    <cfRule type="expression" dxfId="77" priority="12">
      <formula>$N$16=2</formula>
    </cfRule>
  </conditionalFormatting>
  <conditionalFormatting sqref="Y16">
    <cfRule type="expression" dxfId="76" priority="1">
      <formula>$O$16=10</formula>
    </cfRule>
  </conditionalFormatting>
  <conditionalFormatting sqref="W16:Y16">
    <cfRule type="expression" dxfId="75" priority="11">
      <formula>$O$16=10</formula>
    </cfRule>
  </conditionalFormatting>
  <conditionalFormatting sqref="W17:Y17">
    <cfRule type="expression" dxfId="74" priority="10">
      <formula>$O$16=9</formula>
    </cfRule>
  </conditionalFormatting>
  <conditionalFormatting sqref="W18:Y18">
    <cfRule type="expression" dxfId="73" priority="9">
      <formula>$O$16=8</formula>
    </cfRule>
  </conditionalFormatting>
  <conditionalFormatting sqref="W19:Y19">
    <cfRule type="expression" dxfId="72" priority="8">
      <formula>$O$16=7</formula>
    </cfRule>
  </conditionalFormatting>
  <conditionalFormatting sqref="W20:Y20">
    <cfRule type="expression" dxfId="71" priority="7">
      <formula>$O$16=6</formula>
    </cfRule>
  </conditionalFormatting>
  <conditionalFormatting sqref="W21:Y21">
    <cfRule type="expression" dxfId="70" priority="6">
      <formula>$O$16=5</formula>
    </cfRule>
  </conditionalFormatting>
  <conditionalFormatting sqref="W22:Y22">
    <cfRule type="expression" dxfId="69" priority="5">
      <formula>$O$16=4</formula>
    </cfRule>
  </conditionalFormatting>
  <conditionalFormatting sqref="W23:Y23">
    <cfRule type="expression" dxfId="68" priority="4">
      <formula>$O$16=3</formula>
    </cfRule>
  </conditionalFormatting>
  <conditionalFormatting sqref="W24:Y24">
    <cfRule type="expression" dxfId="67" priority="3">
      <formula>$O$16=2</formula>
    </cfRule>
  </conditionalFormatting>
  <conditionalFormatting sqref="W25:Y25">
    <cfRule type="expression" dxfId="66" priority="2">
      <formula>$O$16=1</formula>
    </cfRule>
  </conditionalFormatting>
  <hyperlinks>
    <hyperlink ref="R1:Y1" location="'総括表 (部門)'!A1" display="総括表（部門）へ戻る"/>
  </hyperlinks>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indexed="47"/>
  </sheetPr>
  <dimension ref="A1:J66"/>
  <sheetViews>
    <sheetView showGridLines="0" zoomScaleNormal="100" workbookViewId="0"/>
  </sheetViews>
  <sheetFormatPr defaultRowHeight="13.2"/>
  <cols>
    <col min="1" max="1" width="2.6640625" style="142" customWidth="1"/>
    <col min="2" max="2" width="39.6640625" style="149" bestFit="1" customWidth="1"/>
    <col min="3" max="3" width="4.44140625" style="149" bestFit="1" customWidth="1"/>
    <col min="4" max="8" width="11.109375" style="149" customWidth="1"/>
    <col min="9" max="9" width="11.109375" style="142" customWidth="1"/>
    <col min="10" max="10" width="2.6640625" style="142" customWidth="1"/>
    <col min="11" max="11" width="39.6640625" style="142" customWidth="1"/>
    <col min="12" max="12" width="4.44140625" style="142" customWidth="1"/>
    <col min="13" max="17" width="11.109375" style="142" customWidth="1"/>
    <col min="18" max="249" width="9" style="142"/>
    <col min="250" max="250" width="2.6640625" style="142" customWidth="1"/>
    <col min="251" max="251" width="39.6640625" style="142" bestFit="1" customWidth="1"/>
    <col min="252" max="252" width="4.44140625" style="142" bestFit="1" customWidth="1"/>
    <col min="253" max="259" width="7.77734375" style="142" customWidth="1"/>
    <col min="260" max="261" width="9" style="142"/>
    <col min="262" max="263" width="14" style="142" bestFit="1" customWidth="1"/>
    <col min="264" max="505" width="9" style="142"/>
    <col min="506" max="506" width="2.6640625" style="142" customWidth="1"/>
    <col min="507" max="507" width="39.6640625" style="142" bestFit="1" customWidth="1"/>
    <col min="508" max="508" width="4.44140625" style="142" bestFit="1" customWidth="1"/>
    <col min="509" max="515" width="7.77734375" style="142" customWidth="1"/>
    <col min="516" max="517" width="9" style="142"/>
    <col min="518" max="519" width="14" style="142" bestFit="1" customWidth="1"/>
    <col min="520" max="761" width="9" style="142"/>
    <col min="762" max="762" width="2.6640625" style="142" customWidth="1"/>
    <col min="763" max="763" width="39.6640625" style="142" bestFit="1" customWidth="1"/>
    <col min="764" max="764" width="4.44140625" style="142" bestFit="1" customWidth="1"/>
    <col min="765" max="771" width="7.77734375" style="142" customWidth="1"/>
    <col min="772" max="773" width="9" style="142"/>
    <col min="774" max="775" width="14" style="142" bestFit="1" customWidth="1"/>
    <col min="776" max="1017" width="9" style="142"/>
    <col min="1018" max="1018" width="2.6640625" style="142" customWidth="1"/>
    <col min="1019" max="1019" width="39.6640625" style="142" bestFit="1" customWidth="1"/>
    <col min="1020" max="1020" width="4.44140625" style="142" bestFit="1" customWidth="1"/>
    <col min="1021" max="1027" width="7.77734375" style="142" customWidth="1"/>
    <col min="1028" max="1029" width="9" style="142"/>
    <col min="1030" max="1031" width="14" style="142" bestFit="1" customWidth="1"/>
    <col min="1032" max="1273" width="9" style="142"/>
    <col min="1274" max="1274" width="2.6640625" style="142" customWidth="1"/>
    <col min="1275" max="1275" width="39.6640625" style="142" bestFit="1" customWidth="1"/>
    <col min="1276" max="1276" width="4.44140625" style="142" bestFit="1" customWidth="1"/>
    <col min="1277" max="1283" width="7.77734375" style="142" customWidth="1"/>
    <col min="1284" max="1285" width="9" style="142"/>
    <col min="1286" max="1287" width="14" style="142" bestFit="1" customWidth="1"/>
    <col min="1288" max="1529" width="9" style="142"/>
    <col min="1530" max="1530" width="2.6640625" style="142" customWidth="1"/>
    <col min="1531" max="1531" width="39.6640625" style="142" bestFit="1" customWidth="1"/>
    <col min="1532" max="1532" width="4.44140625" style="142" bestFit="1" customWidth="1"/>
    <col min="1533" max="1539" width="7.77734375" style="142" customWidth="1"/>
    <col min="1540" max="1541" width="9" style="142"/>
    <col min="1542" max="1543" width="14" style="142" bestFit="1" customWidth="1"/>
    <col min="1544" max="1785" width="9" style="142"/>
    <col min="1786" max="1786" width="2.6640625" style="142" customWidth="1"/>
    <col min="1787" max="1787" width="39.6640625" style="142" bestFit="1" customWidth="1"/>
    <col min="1788" max="1788" width="4.44140625" style="142" bestFit="1" customWidth="1"/>
    <col min="1789" max="1795" width="7.77734375" style="142" customWidth="1"/>
    <col min="1796" max="1797" width="9" style="142"/>
    <col min="1798" max="1799" width="14" style="142" bestFit="1" customWidth="1"/>
    <col min="1800" max="2041" width="9" style="142"/>
    <col min="2042" max="2042" width="2.6640625" style="142" customWidth="1"/>
    <col min="2043" max="2043" width="39.6640625" style="142" bestFit="1" customWidth="1"/>
    <col min="2044" max="2044" width="4.44140625" style="142" bestFit="1" customWidth="1"/>
    <col min="2045" max="2051" width="7.77734375" style="142" customWidth="1"/>
    <col min="2052" max="2053" width="9" style="142"/>
    <col min="2054" max="2055" width="14" style="142" bestFit="1" customWidth="1"/>
    <col min="2056" max="2297" width="9" style="142"/>
    <col min="2298" max="2298" width="2.6640625" style="142" customWidth="1"/>
    <col min="2299" max="2299" width="39.6640625" style="142" bestFit="1" customWidth="1"/>
    <col min="2300" max="2300" width="4.44140625" style="142" bestFit="1" customWidth="1"/>
    <col min="2301" max="2307" width="7.77734375" style="142" customWidth="1"/>
    <col min="2308" max="2309" width="9" style="142"/>
    <col min="2310" max="2311" width="14" style="142" bestFit="1" customWidth="1"/>
    <col min="2312" max="2553" width="9" style="142"/>
    <col min="2554" max="2554" width="2.6640625" style="142" customWidth="1"/>
    <col min="2555" max="2555" width="39.6640625" style="142" bestFit="1" customWidth="1"/>
    <col min="2556" max="2556" width="4.44140625" style="142" bestFit="1" customWidth="1"/>
    <col min="2557" max="2563" width="7.77734375" style="142" customWidth="1"/>
    <col min="2564" max="2565" width="9" style="142"/>
    <col min="2566" max="2567" width="14" style="142" bestFit="1" customWidth="1"/>
    <col min="2568" max="2809" width="9" style="142"/>
    <col min="2810" max="2810" width="2.6640625" style="142" customWidth="1"/>
    <col min="2811" max="2811" width="39.6640625" style="142" bestFit="1" customWidth="1"/>
    <col min="2812" max="2812" width="4.44140625" style="142" bestFit="1" customWidth="1"/>
    <col min="2813" max="2819" width="7.77734375" style="142" customWidth="1"/>
    <col min="2820" max="2821" width="9" style="142"/>
    <col min="2822" max="2823" width="14" style="142" bestFit="1" customWidth="1"/>
    <col min="2824" max="3065" width="9" style="142"/>
    <col min="3066" max="3066" width="2.6640625" style="142" customWidth="1"/>
    <col min="3067" max="3067" width="39.6640625" style="142" bestFit="1" customWidth="1"/>
    <col min="3068" max="3068" width="4.44140625" style="142" bestFit="1" customWidth="1"/>
    <col min="3069" max="3075" width="7.77734375" style="142" customWidth="1"/>
    <col min="3076" max="3077" width="9" style="142"/>
    <col min="3078" max="3079" width="14" style="142" bestFit="1" customWidth="1"/>
    <col min="3080" max="3321" width="9" style="142"/>
    <col min="3322" max="3322" width="2.6640625" style="142" customWidth="1"/>
    <col min="3323" max="3323" width="39.6640625" style="142" bestFit="1" customWidth="1"/>
    <col min="3324" max="3324" width="4.44140625" style="142" bestFit="1" customWidth="1"/>
    <col min="3325" max="3331" width="7.77734375" style="142" customWidth="1"/>
    <col min="3332" max="3333" width="9" style="142"/>
    <col min="3334" max="3335" width="14" style="142" bestFit="1" customWidth="1"/>
    <col min="3336" max="3577" width="9" style="142"/>
    <col min="3578" max="3578" width="2.6640625" style="142" customWidth="1"/>
    <col min="3579" max="3579" width="39.6640625" style="142" bestFit="1" customWidth="1"/>
    <col min="3580" max="3580" width="4.44140625" style="142" bestFit="1" customWidth="1"/>
    <col min="3581" max="3587" width="7.77734375" style="142" customWidth="1"/>
    <col min="3588" max="3589" width="9" style="142"/>
    <col min="3590" max="3591" width="14" style="142" bestFit="1" customWidth="1"/>
    <col min="3592" max="3833" width="9" style="142"/>
    <col min="3834" max="3834" width="2.6640625" style="142" customWidth="1"/>
    <col min="3835" max="3835" width="39.6640625" style="142" bestFit="1" customWidth="1"/>
    <col min="3836" max="3836" width="4.44140625" style="142" bestFit="1" customWidth="1"/>
    <col min="3837" max="3843" width="7.77734375" style="142" customWidth="1"/>
    <col min="3844" max="3845" width="9" style="142"/>
    <col min="3846" max="3847" width="14" style="142" bestFit="1" customWidth="1"/>
    <col min="3848" max="4089" width="9" style="142"/>
    <col min="4090" max="4090" width="2.6640625" style="142" customWidth="1"/>
    <col min="4091" max="4091" width="39.6640625" style="142" bestFit="1" customWidth="1"/>
    <col min="4092" max="4092" width="4.44140625" style="142" bestFit="1" customWidth="1"/>
    <col min="4093" max="4099" width="7.77734375" style="142" customWidth="1"/>
    <col min="4100" max="4101" width="9" style="142"/>
    <col min="4102" max="4103" width="14" style="142" bestFit="1" customWidth="1"/>
    <col min="4104" max="4345" width="9" style="142"/>
    <col min="4346" max="4346" width="2.6640625" style="142" customWidth="1"/>
    <col min="4347" max="4347" width="39.6640625" style="142" bestFit="1" customWidth="1"/>
    <col min="4348" max="4348" width="4.44140625" style="142" bestFit="1" customWidth="1"/>
    <col min="4349" max="4355" width="7.77734375" style="142" customWidth="1"/>
    <col min="4356" max="4357" width="9" style="142"/>
    <col min="4358" max="4359" width="14" style="142" bestFit="1" customWidth="1"/>
    <col min="4360" max="4601" width="9" style="142"/>
    <col min="4602" max="4602" width="2.6640625" style="142" customWidth="1"/>
    <col min="4603" max="4603" width="39.6640625" style="142" bestFit="1" customWidth="1"/>
    <col min="4604" max="4604" width="4.44140625" style="142" bestFit="1" customWidth="1"/>
    <col min="4605" max="4611" width="7.77734375" style="142" customWidth="1"/>
    <col min="4612" max="4613" width="9" style="142"/>
    <col min="4614" max="4615" width="14" style="142" bestFit="1" customWidth="1"/>
    <col min="4616" max="4857" width="9" style="142"/>
    <col min="4858" max="4858" width="2.6640625" style="142" customWidth="1"/>
    <col min="4859" max="4859" width="39.6640625" style="142" bestFit="1" customWidth="1"/>
    <col min="4860" max="4860" width="4.44140625" style="142" bestFit="1" customWidth="1"/>
    <col min="4861" max="4867" width="7.77734375" style="142" customWidth="1"/>
    <col min="4868" max="4869" width="9" style="142"/>
    <col min="4870" max="4871" width="14" style="142" bestFit="1" customWidth="1"/>
    <col min="4872" max="5113" width="9" style="142"/>
    <col min="5114" max="5114" width="2.6640625" style="142" customWidth="1"/>
    <col min="5115" max="5115" width="39.6640625" style="142" bestFit="1" customWidth="1"/>
    <col min="5116" max="5116" width="4.44140625" style="142" bestFit="1" customWidth="1"/>
    <col min="5117" max="5123" width="7.77734375" style="142" customWidth="1"/>
    <col min="5124" max="5125" width="9" style="142"/>
    <col min="5126" max="5127" width="14" style="142" bestFit="1" customWidth="1"/>
    <col min="5128" max="5369" width="9" style="142"/>
    <col min="5370" max="5370" width="2.6640625" style="142" customWidth="1"/>
    <col min="5371" max="5371" width="39.6640625" style="142" bestFit="1" customWidth="1"/>
    <col min="5372" max="5372" width="4.44140625" style="142" bestFit="1" customWidth="1"/>
    <col min="5373" max="5379" width="7.77734375" style="142" customWidth="1"/>
    <col min="5380" max="5381" width="9" style="142"/>
    <col min="5382" max="5383" width="14" style="142" bestFit="1" customWidth="1"/>
    <col min="5384" max="5625" width="9" style="142"/>
    <col min="5626" max="5626" width="2.6640625" style="142" customWidth="1"/>
    <col min="5627" max="5627" width="39.6640625" style="142" bestFit="1" customWidth="1"/>
    <col min="5628" max="5628" width="4.44140625" style="142" bestFit="1" customWidth="1"/>
    <col min="5629" max="5635" width="7.77734375" style="142" customWidth="1"/>
    <col min="5636" max="5637" width="9" style="142"/>
    <col min="5638" max="5639" width="14" style="142" bestFit="1" customWidth="1"/>
    <col min="5640" max="5881" width="9" style="142"/>
    <col min="5882" max="5882" width="2.6640625" style="142" customWidth="1"/>
    <col min="5883" max="5883" width="39.6640625" style="142" bestFit="1" customWidth="1"/>
    <col min="5884" max="5884" width="4.44140625" style="142" bestFit="1" customWidth="1"/>
    <col min="5885" max="5891" width="7.77734375" style="142" customWidth="1"/>
    <col min="5892" max="5893" width="9" style="142"/>
    <col min="5894" max="5895" width="14" style="142" bestFit="1" customWidth="1"/>
    <col min="5896" max="6137" width="9" style="142"/>
    <col min="6138" max="6138" width="2.6640625" style="142" customWidth="1"/>
    <col min="6139" max="6139" width="39.6640625" style="142" bestFit="1" customWidth="1"/>
    <col min="6140" max="6140" width="4.44140625" style="142" bestFit="1" customWidth="1"/>
    <col min="6141" max="6147" width="7.77734375" style="142" customWidth="1"/>
    <col min="6148" max="6149" width="9" style="142"/>
    <col min="6150" max="6151" width="14" style="142" bestFit="1" customWidth="1"/>
    <col min="6152" max="6393" width="9" style="142"/>
    <col min="6394" max="6394" width="2.6640625" style="142" customWidth="1"/>
    <col min="6395" max="6395" width="39.6640625" style="142" bestFit="1" customWidth="1"/>
    <col min="6396" max="6396" width="4.44140625" style="142" bestFit="1" customWidth="1"/>
    <col min="6397" max="6403" width="7.77734375" style="142" customWidth="1"/>
    <col min="6404" max="6405" width="9" style="142"/>
    <col min="6406" max="6407" width="14" style="142" bestFit="1" customWidth="1"/>
    <col min="6408" max="6649" width="9" style="142"/>
    <col min="6650" max="6650" width="2.6640625" style="142" customWidth="1"/>
    <col min="6651" max="6651" width="39.6640625" style="142" bestFit="1" customWidth="1"/>
    <col min="6652" max="6652" width="4.44140625" style="142" bestFit="1" customWidth="1"/>
    <col min="6653" max="6659" width="7.77734375" style="142" customWidth="1"/>
    <col min="6660" max="6661" width="9" style="142"/>
    <col min="6662" max="6663" width="14" style="142" bestFit="1" customWidth="1"/>
    <col min="6664" max="6905" width="9" style="142"/>
    <col min="6906" max="6906" width="2.6640625" style="142" customWidth="1"/>
    <col min="6907" max="6907" width="39.6640625" style="142" bestFit="1" customWidth="1"/>
    <col min="6908" max="6908" width="4.44140625" style="142" bestFit="1" customWidth="1"/>
    <col min="6909" max="6915" width="7.77734375" style="142" customWidth="1"/>
    <col min="6916" max="6917" width="9" style="142"/>
    <col min="6918" max="6919" width="14" style="142" bestFit="1" customWidth="1"/>
    <col min="6920" max="7161" width="9" style="142"/>
    <col min="7162" max="7162" width="2.6640625" style="142" customWidth="1"/>
    <col min="7163" max="7163" width="39.6640625" style="142" bestFit="1" customWidth="1"/>
    <col min="7164" max="7164" width="4.44140625" style="142" bestFit="1" customWidth="1"/>
    <col min="7165" max="7171" width="7.77734375" style="142" customWidth="1"/>
    <col min="7172" max="7173" width="9" style="142"/>
    <col min="7174" max="7175" width="14" style="142" bestFit="1" customWidth="1"/>
    <col min="7176" max="7417" width="9" style="142"/>
    <col min="7418" max="7418" width="2.6640625" style="142" customWidth="1"/>
    <col min="7419" max="7419" width="39.6640625" style="142" bestFit="1" customWidth="1"/>
    <col min="7420" max="7420" width="4.44140625" style="142" bestFit="1" customWidth="1"/>
    <col min="7421" max="7427" width="7.77734375" style="142" customWidth="1"/>
    <col min="7428" max="7429" width="9" style="142"/>
    <col min="7430" max="7431" width="14" style="142" bestFit="1" customWidth="1"/>
    <col min="7432" max="7673" width="9" style="142"/>
    <col min="7674" max="7674" width="2.6640625" style="142" customWidth="1"/>
    <col min="7675" max="7675" width="39.6640625" style="142" bestFit="1" customWidth="1"/>
    <col min="7676" max="7676" width="4.44140625" style="142" bestFit="1" customWidth="1"/>
    <col min="7677" max="7683" width="7.77734375" style="142" customWidth="1"/>
    <col min="7684" max="7685" width="9" style="142"/>
    <col min="7686" max="7687" width="14" style="142" bestFit="1" customWidth="1"/>
    <col min="7688" max="7929" width="9" style="142"/>
    <col min="7930" max="7930" width="2.6640625" style="142" customWidth="1"/>
    <col min="7931" max="7931" width="39.6640625" style="142" bestFit="1" customWidth="1"/>
    <col min="7932" max="7932" width="4.44140625" style="142" bestFit="1" customWidth="1"/>
    <col min="7933" max="7939" width="7.77734375" style="142" customWidth="1"/>
    <col min="7940" max="7941" width="9" style="142"/>
    <col min="7942" max="7943" width="14" style="142" bestFit="1" customWidth="1"/>
    <col min="7944" max="8185" width="9" style="142"/>
    <col min="8186" max="8186" width="2.6640625" style="142" customWidth="1"/>
    <col min="8187" max="8187" width="39.6640625" style="142" bestFit="1" customWidth="1"/>
    <col min="8188" max="8188" width="4.44140625" style="142" bestFit="1" customWidth="1"/>
    <col min="8189" max="8195" width="7.77734375" style="142" customWidth="1"/>
    <col min="8196" max="8197" width="9" style="142"/>
    <col min="8198" max="8199" width="14" style="142" bestFit="1" customWidth="1"/>
    <col min="8200" max="8441" width="9" style="142"/>
    <col min="8442" max="8442" width="2.6640625" style="142" customWidth="1"/>
    <col min="8443" max="8443" width="39.6640625" style="142" bestFit="1" customWidth="1"/>
    <col min="8444" max="8444" width="4.44140625" style="142" bestFit="1" customWidth="1"/>
    <col min="8445" max="8451" width="7.77734375" style="142" customWidth="1"/>
    <col min="8452" max="8453" width="9" style="142"/>
    <col min="8454" max="8455" width="14" style="142" bestFit="1" customWidth="1"/>
    <col min="8456" max="8697" width="9" style="142"/>
    <col min="8698" max="8698" width="2.6640625" style="142" customWidth="1"/>
    <col min="8699" max="8699" width="39.6640625" style="142" bestFit="1" customWidth="1"/>
    <col min="8700" max="8700" width="4.44140625" style="142" bestFit="1" customWidth="1"/>
    <col min="8701" max="8707" width="7.77734375" style="142" customWidth="1"/>
    <col min="8708" max="8709" width="9" style="142"/>
    <col min="8710" max="8711" width="14" style="142" bestFit="1" customWidth="1"/>
    <col min="8712" max="8953" width="9" style="142"/>
    <col min="8954" max="8954" width="2.6640625" style="142" customWidth="1"/>
    <col min="8955" max="8955" width="39.6640625" style="142" bestFit="1" customWidth="1"/>
    <col min="8956" max="8956" width="4.44140625" style="142" bestFit="1" customWidth="1"/>
    <col min="8957" max="8963" width="7.77734375" style="142" customWidth="1"/>
    <col min="8964" max="8965" width="9" style="142"/>
    <col min="8966" max="8967" width="14" style="142" bestFit="1" customWidth="1"/>
    <col min="8968" max="9209" width="9" style="142"/>
    <col min="9210" max="9210" width="2.6640625" style="142" customWidth="1"/>
    <col min="9211" max="9211" width="39.6640625" style="142" bestFit="1" customWidth="1"/>
    <col min="9212" max="9212" width="4.44140625" style="142" bestFit="1" customWidth="1"/>
    <col min="9213" max="9219" width="7.77734375" style="142" customWidth="1"/>
    <col min="9220" max="9221" width="9" style="142"/>
    <col min="9222" max="9223" width="14" style="142" bestFit="1" customWidth="1"/>
    <col min="9224" max="9465" width="9" style="142"/>
    <col min="9466" max="9466" width="2.6640625" style="142" customWidth="1"/>
    <col min="9467" max="9467" width="39.6640625" style="142" bestFit="1" customWidth="1"/>
    <col min="9468" max="9468" width="4.44140625" style="142" bestFit="1" customWidth="1"/>
    <col min="9469" max="9475" width="7.77734375" style="142" customWidth="1"/>
    <col min="9476" max="9477" width="9" style="142"/>
    <col min="9478" max="9479" width="14" style="142" bestFit="1" customWidth="1"/>
    <col min="9480" max="9721" width="9" style="142"/>
    <col min="9722" max="9722" width="2.6640625" style="142" customWidth="1"/>
    <col min="9723" max="9723" width="39.6640625" style="142" bestFit="1" customWidth="1"/>
    <col min="9724" max="9724" width="4.44140625" style="142" bestFit="1" customWidth="1"/>
    <col min="9725" max="9731" width="7.77734375" style="142" customWidth="1"/>
    <col min="9732" max="9733" width="9" style="142"/>
    <col min="9734" max="9735" width="14" style="142" bestFit="1" customWidth="1"/>
    <col min="9736" max="9977" width="9" style="142"/>
    <col min="9978" max="9978" width="2.6640625" style="142" customWidth="1"/>
    <col min="9979" max="9979" width="39.6640625" style="142" bestFit="1" customWidth="1"/>
    <col min="9980" max="9980" width="4.44140625" style="142" bestFit="1" customWidth="1"/>
    <col min="9981" max="9987" width="7.77734375" style="142" customWidth="1"/>
    <col min="9988" max="9989" width="9" style="142"/>
    <col min="9990" max="9991" width="14" style="142" bestFit="1" customWidth="1"/>
    <col min="9992" max="10233" width="9" style="142"/>
    <col min="10234" max="10234" width="2.6640625" style="142" customWidth="1"/>
    <col min="10235" max="10235" width="39.6640625" style="142" bestFit="1" customWidth="1"/>
    <col min="10236" max="10236" width="4.44140625" style="142" bestFit="1" customWidth="1"/>
    <col min="10237" max="10243" width="7.77734375" style="142" customWidth="1"/>
    <col min="10244" max="10245" width="9" style="142"/>
    <col min="10246" max="10247" width="14" style="142" bestFit="1" customWidth="1"/>
    <col min="10248" max="10489" width="9" style="142"/>
    <col min="10490" max="10490" width="2.6640625" style="142" customWidth="1"/>
    <col min="10491" max="10491" width="39.6640625" style="142" bestFit="1" customWidth="1"/>
    <col min="10492" max="10492" width="4.44140625" style="142" bestFit="1" customWidth="1"/>
    <col min="10493" max="10499" width="7.77734375" style="142" customWidth="1"/>
    <col min="10500" max="10501" width="9" style="142"/>
    <col min="10502" max="10503" width="14" style="142" bestFit="1" customWidth="1"/>
    <col min="10504" max="10745" width="9" style="142"/>
    <col min="10746" max="10746" width="2.6640625" style="142" customWidth="1"/>
    <col min="10747" max="10747" width="39.6640625" style="142" bestFit="1" customWidth="1"/>
    <col min="10748" max="10748" width="4.44140625" style="142" bestFit="1" customWidth="1"/>
    <col min="10749" max="10755" width="7.77734375" style="142" customWidth="1"/>
    <col min="10756" max="10757" width="9" style="142"/>
    <col min="10758" max="10759" width="14" style="142" bestFit="1" customWidth="1"/>
    <col min="10760" max="11001" width="9" style="142"/>
    <col min="11002" max="11002" width="2.6640625" style="142" customWidth="1"/>
    <col min="11003" max="11003" width="39.6640625" style="142" bestFit="1" customWidth="1"/>
    <col min="11004" max="11004" width="4.44140625" style="142" bestFit="1" customWidth="1"/>
    <col min="11005" max="11011" width="7.77734375" style="142" customWidth="1"/>
    <col min="11012" max="11013" width="9" style="142"/>
    <col min="11014" max="11015" width="14" style="142" bestFit="1" customWidth="1"/>
    <col min="11016" max="11257" width="9" style="142"/>
    <col min="11258" max="11258" width="2.6640625" style="142" customWidth="1"/>
    <col min="11259" max="11259" width="39.6640625" style="142" bestFit="1" customWidth="1"/>
    <col min="11260" max="11260" width="4.44140625" style="142" bestFit="1" customWidth="1"/>
    <col min="11261" max="11267" width="7.77734375" style="142" customWidth="1"/>
    <col min="11268" max="11269" width="9" style="142"/>
    <col min="11270" max="11271" width="14" style="142" bestFit="1" customWidth="1"/>
    <col min="11272" max="11513" width="9" style="142"/>
    <col min="11514" max="11514" width="2.6640625" style="142" customWidth="1"/>
    <col min="11515" max="11515" width="39.6640625" style="142" bestFit="1" customWidth="1"/>
    <col min="11516" max="11516" width="4.44140625" style="142" bestFit="1" customWidth="1"/>
    <col min="11517" max="11523" width="7.77734375" style="142" customWidth="1"/>
    <col min="11524" max="11525" width="9" style="142"/>
    <col min="11526" max="11527" width="14" style="142" bestFit="1" customWidth="1"/>
    <col min="11528" max="11769" width="9" style="142"/>
    <col min="11770" max="11770" width="2.6640625" style="142" customWidth="1"/>
    <col min="11771" max="11771" width="39.6640625" style="142" bestFit="1" customWidth="1"/>
    <col min="11772" max="11772" width="4.44140625" style="142" bestFit="1" customWidth="1"/>
    <col min="11773" max="11779" width="7.77734375" style="142" customWidth="1"/>
    <col min="11780" max="11781" width="9" style="142"/>
    <col min="11782" max="11783" width="14" style="142" bestFit="1" customWidth="1"/>
    <col min="11784" max="12025" width="9" style="142"/>
    <col min="12026" max="12026" width="2.6640625" style="142" customWidth="1"/>
    <col min="12027" max="12027" width="39.6640625" style="142" bestFit="1" customWidth="1"/>
    <col min="12028" max="12028" width="4.44140625" style="142" bestFit="1" customWidth="1"/>
    <col min="12029" max="12035" width="7.77734375" style="142" customWidth="1"/>
    <col min="12036" max="12037" width="9" style="142"/>
    <col min="12038" max="12039" width="14" style="142" bestFit="1" customWidth="1"/>
    <col min="12040" max="12281" width="9" style="142"/>
    <col min="12282" max="12282" width="2.6640625" style="142" customWidth="1"/>
    <col min="12283" max="12283" width="39.6640625" style="142" bestFit="1" customWidth="1"/>
    <col min="12284" max="12284" width="4.44140625" style="142" bestFit="1" customWidth="1"/>
    <col min="12285" max="12291" width="7.77734375" style="142" customWidth="1"/>
    <col min="12292" max="12293" width="9" style="142"/>
    <col min="12294" max="12295" width="14" style="142" bestFit="1" customWidth="1"/>
    <col min="12296" max="12537" width="9" style="142"/>
    <col min="12538" max="12538" width="2.6640625" style="142" customWidth="1"/>
    <col min="12539" max="12539" width="39.6640625" style="142" bestFit="1" customWidth="1"/>
    <col min="12540" max="12540" width="4.44140625" style="142" bestFit="1" customWidth="1"/>
    <col min="12541" max="12547" width="7.77734375" style="142" customWidth="1"/>
    <col min="12548" max="12549" width="9" style="142"/>
    <col min="12550" max="12551" width="14" style="142" bestFit="1" customWidth="1"/>
    <col min="12552" max="12793" width="9" style="142"/>
    <col min="12794" max="12794" width="2.6640625" style="142" customWidth="1"/>
    <col min="12795" max="12795" width="39.6640625" style="142" bestFit="1" customWidth="1"/>
    <col min="12796" max="12796" width="4.44140625" style="142" bestFit="1" customWidth="1"/>
    <col min="12797" max="12803" width="7.77734375" style="142" customWidth="1"/>
    <col min="12804" max="12805" width="9" style="142"/>
    <col min="12806" max="12807" width="14" style="142" bestFit="1" customWidth="1"/>
    <col min="12808" max="13049" width="9" style="142"/>
    <col min="13050" max="13050" width="2.6640625" style="142" customWidth="1"/>
    <col min="13051" max="13051" width="39.6640625" style="142" bestFit="1" customWidth="1"/>
    <col min="13052" max="13052" width="4.44140625" style="142" bestFit="1" customWidth="1"/>
    <col min="13053" max="13059" width="7.77734375" style="142" customWidth="1"/>
    <col min="13060" max="13061" width="9" style="142"/>
    <col min="13062" max="13063" width="14" style="142" bestFit="1" customWidth="1"/>
    <col min="13064" max="13305" width="9" style="142"/>
    <col min="13306" max="13306" width="2.6640625" style="142" customWidth="1"/>
    <col min="13307" max="13307" width="39.6640625" style="142" bestFit="1" customWidth="1"/>
    <col min="13308" max="13308" width="4.44140625" style="142" bestFit="1" customWidth="1"/>
    <col min="13309" max="13315" width="7.77734375" style="142" customWidth="1"/>
    <col min="13316" max="13317" width="9" style="142"/>
    <col min="13318" max="13319" width="14" style="142" bestFit="1" customWidth="1"/>
    <col min="13320" max="13561" width="9" style="142"/>
    <col min="13562" max="13562" width="2.6640625" style="142" customWidth="1"/>
    <col min="13563" max="13563" width="39.6640625" style="142" bestFit="1" customWidth="1"/>
    <col min="13564" max="13564" width="4.44140625" style="142" bestFit="1" customWidth="1"/>
    <col min="13565" max="13571" width="7.77734375" style="142" customWidth="1"/>
    <col min="13572" max="13573" width="9" style="142"/>
    <col min="13574" max="13575" width="14" style="142" bestFit="1" customWidth="1"/>
    <col min="13576" max="13817" width="9" style="142"/>
    <col min="13818" max="13818" width="2.6640625" style="142" customWidth="1"/>
    <col min="13819" max="13819" width="39.6640625" style="142" bestFit="1" customWidth="1"/>
    <col min="13820" max="13820" width="4.44140625" style="142" bestFit="1" customWidth="1"/>
    <col min="13821" max="13827" width="7.77734375" style="142" customWidth="1"/>
    <col min="13828" max="13829" width="9" style="142"/>
    <col min="13830" max="13831" width="14" style="142" bestFit="1" customWidth="1"/>
    <col min="13832" max="14073" width="9" style="142"/>
    <col min="14074" max="14074" width="2.6640625" style="142" customWidth="1"/>
    <col min="14075" max="14075" width="39.6640625" style="142" bestFit="1" customWidth="1"/>
    <col min="14076" max="14076" width="4.44140625" style="142" bestFit="1" customWidth="1"/>
    <col min="14077" max="14083" width="7.77734375" style="142" customWidth="1"/>
    <col min="14084" max="14085" width="9" style="142"/>
    <col min="14086" max="14087" width="14" style="142" bestFit="1" customWidth="1"/>
    <col min="14088" max="14329" width="9" style="142"/>
    <col min="14330" max="14330" width="2.6640625" style="142" customWidth="1"/>
    <col min="14331" max="14331" width="39.6640625" style="142" bestFit="1" customWidth="1"/>
    <col min="14332" max="14332" width="4.44140625" style="142" bestFit="1" customWidth="1"/>
    <col min="14333" max="14339" width="7.77734375" style="142" customWidth="1"/>
    <col min="14340" max="14341" width="9" style="142"/>
    <col min="14342" max="14343" width="14" style="142" bestFit="1" customWidth="1"/>
    <col min="14344" max="14585" width="9" style="142"/>
    <col min="14586" max="14586" width="2.6640625" style="142" customWidth="1"/>
    <col min="14587" max="14587" width="39.6640625" style="142" bestFit="1" customWidth="1"/>
    <col min="14588" max="14588" width="4.44140625" style="142" bestFit="1" customWidth="1"/>
    <col min="14589" max="14595" width="7.77734375" style="142" customWidth="1"/>
    <col min="14596" max="14597" width="9" style="142"/>
    <col min="14598" max="14599" width="14" style="142" bestFit="1" customWidth="1"/>
    <col min="14600" max="14841" width="9" style="142"/>
    <col min="14842" max="14842" width="2.6640625" style="142" customWidth="1"/>
    <col min="14843" max="14843" width="39.6640625" style="142" bestFit="1" customWidth="1"/>
    <col min="14844" max="14844" width="4.44140625" style="142" bestFit="1" customWidth="1"/>
    <col min="14845" max="14851" width="7.77734375" style="142" customWidth="1"/>
    <col min="14852" max="14853" width="9" style="142"/>
    <col min="14854" max="14855" width="14" style="142" bestFit="1" customWidth="1"/>
    <col min="14856" max="15097" width="9" style="142"/>
    <col min="15098" max="15098" width="2.6640625" style="142" customWidth="1"/>
    <col min="15099" max="15099" width="39.6640625" style="142" bestFit="1" customWidth="1"/>
    <col min="15100" max="15100" width="4.44140625" style="142" bestFit="1" customWidth="1"/>
    <col min="15101" max="15107" width="7.77734375" style="142" customWidth="1"/>
    <col min="15108" max="15109" width="9" style="142"/>
    <col min="15110" max="15111" width="14" style="142" bestFit="1" customWidth="1"/>
    <col min="15112" max="15353" width="9" style="142"/>
    <col min="15354" max="15354" width="2.6640625" style="142" customWidth="1"/>
    <col min="15355" max="15355" width="39.6640625" style="142" bestFit="1" customWidth="1"/>
    <col min="15356" max="15356" width="4.44140625" style="142" bestFit="1" customWidth="1"/>
    <col min="15357" max="15363" width="7.77734375" style="142" customWidth="1"/>
    <col min="15364" max="15365" width="9" style="142"/>
    <col min="15366" max="15367" width="14" style="142" bestFit="1" customWidth="1"/>
    <col min="15368" max="15609" width="9" style="142"/>
    <col min="15610" max="15610" width="2.6640625" style="142" customWidth="1"/>
    <col min="15611" max="15611" width="39.6640625" style="142" bestFit="1" customWidth="1"/>
    <col min="15612" max="15612" width="4.44140625" style="142" bestFit="1" customWidth="1"/>
    <col min="15613" max="15619" width="7.77734375" style="142" customWidth="1"/>
    <col min="15620" max="15621" width="9" style="142"/>
    <col min="15622" max="15623" width="14" style="142" bestFit="1" customWidth="1"/>
    <col min="15624" max="15865" width="9" style="142"/>
    <col min="15866" max="15866" width="2.6640625" style="142" customWidth="1"/>
    <col min="15867" max="15867" width="39.6640625" style="142" bestFit="1" customWidth="1"/>
    <col min="15868" max="15868" width="4.44140625" style="142" bestFit="1" customWidth="1"/>
    <col min="15869" max="15875" width="7.77734375" style="142" customWidth="1"/>
    <col min="15876" max="15877" width="9" style="142"/>
    <col min="15878" max="15879" width="14" style="142" bestFit="1" customWidth="1"/>
    <col min="15880" max="16121" width="9" style="142"/>
    <col min="16122" max="16122" width="2.6640625" style="142" customWidth="1"/>
    <col min="16123" max="16123" width="39.6640625" style="142" bestFit="1" customWidth="1"/>
    <col min="16124" max="16124" width="4.44140625" style="142" bestFit="1" customWidth="1"/>
    <col min="16125" max="16131" width="7.77734375" style="142" customWidth="1"/>
    <col min="16132" max="16133" width="9" style="142"/>
    <col min="16134" max="16135" width="14" style="142" bestFit="1" customWidth="1"/>
    <col min="16136" max="16384" width="9" style="142"/>
  </cols>
  <sheetData>
    <row r="1" spans="1:10" ht="7.5" customHeight="1">
      <c r="B1" s="138"/>
      <c r="C1" s="139"/>
      <c r="D1" s="140"/>
      <c r="E1" s="141"/>
      <c r="F1" s="141"/>
      <c r="G1" s="141"/>
      <c r="H1" s="141"/>
    </row>
    <row r="2" spans="1:10" ht="30" customHeight="1">
      <c r="B2" s="375"/>
      <c r="D2" s="1193"/>
      <c r="E2" s="1193"/>
      <c r="F2" s="1194"/>
      <c r="G2" s="1194"/>
      <c r="H2" s="1194"/>
      <c r="I2" s="1194"/>
      <c r="J2" s="376"/>
    </row>
    <row r="3" spans="1:10" ht="19.2">
      <c r="B3" s="375" t="s">
        <v>992</v>
      </c>
      <c r="D3" s="1185" t="s">
        <v>865</v>
      </c>
      <c r="E3" s="1185"/>
      <c r="F3" s="1195" t="str">
        <f>IF('法人入力シート（要入力）'!E4="","",'法人入力シート（要入力）'!E4)</f>
        <v/>
      </c>
      <c r="G3" s="1196"/>
      <c r="H3" s="1196"/>
      <c r="I3" s="1197"/>
      <c r="J3" s="374"/>
    </row>
    <row r="4" spans="1:10" ht="16.2">
      <c r="B4" s="148" t="s">
        <v>489</v>
      </c>
      <c r="D4" s="1185" t="s">
        <v>322</v>
      </c>
      <c r="E4" s="1185"/>
      <c r="F4" s="1186"/>
      <c r="G4" s="1187"/>
      <c r="H4" s="1187"/>
      <c r="I4" s="1188"/>
      <c r="J4" s="373"/>
    </row>
    <row r="5" spans="1:10" ht="16.2">
      <c r="B5" s="148" t="s">
        <v>1035</v>
      </c>
      <c r="D5" s="1185" t="s">
        <v>1033</v>
      </c>
      <c r="E5" s="1185"/>
      <c r="F5" s="1186"/>
      <c r="G5" s="1187"/>
      <c r="H5" s="1187"/>
      <c r="I5" s="1188"/>
      <c r="J5" s="373"/>
    </row>
    <row r="6" spans="1:10" ht="16.2">
      <c r="B6" s="148" t="s">
        <v>1045</v>
      </c>
      <c r="D6" s="1192" t="s">
        <v>1044</v>
      </c>
      <c r="E6" s="1192"/>
      <c r="F6" s="1186"/>
      <c r="G6" s="1187"/>
      <c r="H6" s="1187"/>
      <c r="I6" s="1188"/>
      <c r="J6" s="373"/>
    </row>
    <row r="7" spans="1:10" ht="16.2">
      <c r="B7" s="1082" t="s">
        <v>799</v>
      </c>
      <c r="D7" s="1185" t="s">
        <v>777</v>
      </c>
      <c r="E7" s="1185"/>
      <c r="F7" s="1186"/>
      <c r="G7" s="1187"/>
      <c r="H7" s="1187"/>
      <c r="I7" s="1188"/>
      <c r="J7" s="373"/>
    </row>
    <row r="8" spans="1:10">
      <c r="B8" s="138"/>
      <c r="C8" s="139"/>
      <c r="D8" s="140"/>
      <c r="E8" s="141"/>
      <c r="F8" s="141"/>
      <c r="G8" s="141"/>
      <c r="H8" s="141"/>
    </row>
    <row r="9" spans="1:10" ht="13.8" thickBot="1">
      <c r="B9" s="150" t="s">
        <v>346</v>
      </c>
      <c r="C9" s="139"/>
      <c r="D9" s="140"/>
      <c r="E9" s="141"/>
      <c r="F9" s="151"/>
      <c r="G9" s="151"/>
      <c r="H9" s="152" t="s">
        <v>245</v>
      </c>
    </row>
    <row r="10" spans="1:10" ht="13.8" thickBot="1">
      <c r="B10" s="153"/>
      <c r="C10" s="154" t="s">
        <v>193</v>
      </c>
      <c r="D10" s="887">
        <f>+'法人入力シート（要入力）'!$D$11</f>
        <v>2020</v>
      </c>
      <c r="E10" s="887">
        <f>D10+1</f>
        <v>2021</v>
      </c>
      <c r="F10" s="887">
        <f t="shared" ref="F10:H10" si="0">E10+1</f>
        <v>2022</v>
      </c>
      <c r="G10" s="887">
        <f t="shared" si="0"/>
        <v>2023</v>
      </c>
      <c r="H10" s="888">
        <f t="shared" si="0"/>
        <v>2024</v>
      </c>
    </row>
    <row r="11" spans="1:10">
      <c r="B11" s="155" t="s">
        <v>239</v>
      </c>
      <c r="C11" s="156"/>
      <c r="D11" s="156"/>
      <c r="E11" s="156"/>
      <c r="F11" s="156"/>
      <c r="G11" s="156"/>
      <c r="H11" s="157"/>
    </row>
    <row r="12" spans="1:10">
      <c r="B12" s="158" t="s">
        <v>1081</v>
      </c>
      <c r="C12" s="159"/>
      <c r="D12" s="960"/>
      <c r="E12" s="960"/>
      <c r="F12" s="960"/>
      <c r="G12" s="961"/>
      <c r="H12" s="962"/>
    </row>
    <row r="13" spans="1:10">
      <c r="A13" s="142" t="s">
        <v>206</v>
      </c>
      <c r="B13" s="158" t="s">
        <v>1082</v>
      </c>
      <c r="C13" s="159"/>
      <c r="D13" s="960"/>
      <c r="E13" s="960"/>
      <c r="F13" s="960"/>
      <c r="G13" s="961"/>
      <c r="H13" s="962"/>
    </row>
    <row r="14" spans="1:10">
      <c r="B14" s="162" t="s">
        <v>240</v>
      </c>
      <c r="C14" s="163"/>
      <c r="D14" s="163"/>
      <c r="E14" s="163"/>
      <c r="F14" s="163"/>
      <c r="G14" s="879"/>
      <c r="H14" s="372"/>
    </row>
    <row r="15" spans="1:10">
      <c r="B15" s="158" t="s">
        <v>195</v>
      </c>
      <c r="C15" s="159" t="s">
        <v>196</v>
      </c>
      <c r="D15" s="960"/>
      <c r="E15" s="960"/>
      <c r="F15" s="960"/>
      <c r="G15" s="961"/>
      <c r="H15" s="962"/>
    </row>
    <row r="16" spans="1:10">
      <c r="B16" s="158" t="s">
        <v>1083</v>
      </c>
      <c r="C16" s="165"/>
      <c r="D16" s="960"/>
      <c r="E16" s="960"/>
      <c r="F16" s="960"/>
      <c r="G16" s="961"/>
      <c r="H16" s="962"/>
    </row>
    <row r="17" spans="1:9">
      <c r="B17" s="160" t="s">
        <v>1084</v>
      </c>
      <c r="C17" s="161"/>
      <c r="D17" s="960"/>
      <c r="E17" s="960"/>
      <c r="F17" s="960"/>
      <c r="G17" s="963"/>
      <c r="H17" s="964"/>
    </row>
    <row r="18" spans="1:9">
      <c r="B18" s="1092" t="s">
        <v>1085</v>
      </c>
      <c r="C18" s="167" t="s">
        <v>345</v>
      </c>
      <c r="D18" s="947">
        <f>D12+D13</f>
        <v>0</v>
      </c>
      <c r="E18" s="947">
        <f>E12+E13</f>
        <v>0</v>
      </c>
      <c r="F18" s="947">
        <f t="shared" ref="F18:G18" si="1">F12+F13</f>
        <v>0</v>
      </c>
      <c r="G18" s="947">
        <f t="shared" si="1"/>
        <v>0</v>
      </c>
      <c r="H18" s="965">
        <f>H12+H13</f>
        <v>0</v>
      </c>
    </row>
    <row r="19" spans="1:9" ht="14.25" customHeight="1">
      <c r="B19" s="1093" t="s">
        <v>1086</v>
      </c>
      <c r="C19" s="509" t="s">
        <v>344</v>
      </c>
      <c r="D19" s="512">
        <f>D16+D17</f>
        <v>0</v>
      </c>
      <c r="E19" s="512">
        <f>E16+E17</f>
        <v>0</v>
      </c>
      <c r="F19" s="512">
        <f t="shared" ref="F19:G19" si="2">F16+F17</f>
        <v>0</v>
      </c>
      <c r="G19" s="512">
        <f t="shared" si="2"/>
        <v>0</v>
      </c>
      <c r="H19" s="513">
        <f>H16+H17</f>
        <v>0</v>
      </c>
    </row>
    <row r="20" spans="1:9" ht="13.8" thickBot="1">
      <c r="B20" s="168" t="s">
        <v>472</v>
      </c>
      <c r="C20" s="169" t="s">
        <v>541</v>
      </c>
      <c r="D20" s="510">
        <f>D18-D19</f>
        <v>0</v>
      </c>
      <c r="E20" s="510">
        <f>E18-E19</f>
        <v>0</v>
      </c>
      <c r="F20" s="510">
        <f>F18-F19</f>
        <v>0</v>
      </c>
      <c r="G20" s="510">
        <f>G18-G19</f>
        <v>0</v>
      </c>
      <c r="H20" s="511">
        <f>H18-H19</f>
        <v>0</v>
      </c>
    </row>
    <row r="21" spans="1:9">
      <c r="B21" s="170"/>
      <c r="C21" s="171"/>
      <c r="D21" s="172"/>
      <c r="E21" s="172"/>
      <c r="F21" s="172"/>
      <c r="G21" s="172"/>
      <c r="H21" s="172"/>
      <c r="I21" s="371"/>
    </row>
    <row r="22" spans="1:9" ht="13.8" thickBot="1">
      <c r="B22" s="150" t="s">
        <v>343</v>
      </c>
      <c r="C22" s="142"/>
      <c r="D22" s="142"/>
      <c r="E22" s="142"/>
      <c r="F22" s="142"/>
      <c r="G22" s="142"/>
      <c r="H22" s="152" t="s">
        <v>245</v>
      </c>
    </row>
    <row r="23" spans="1:9" ht="13.8" thickBot="1">
      <c r="B23" s="174"/>
      <c r="C23" s="154" t="s">
        <v>193</v>
      </c>
      <c r="D23" s="887">
        <f t="shared" ref="D23:F23" si="3">E23-1</f>
        <v>2020</v>
      </c>
      <c r="E23" s="887">
        <f t="shared" si="3"/>
        <v>2021</v>
      </c>
      <c r="F23" s="887">
        <f t="shared" si="3"/>
        <v>2022</v>
      </c>
      <c r="G23" s="887">
        <f>H23-1</f>
        <v>2023</v>
      </c>
      <c r="H23" s="888">
        <f>$H$10</f>
        <v>2024</v>
      </c>
    </row>
    <row r="24" spans="1:9">
      <c r="B24" s="155" t="s">
        <v>197</v>
      </c>
      <c r="C24" s="156"/>
      <c r="D24" s="156"/>
      <c r="E24" s="156"/>
      <c r="F24" s="156"/>
      <c r="G24" s="156"/>
      <c r="H24" s="157"/>
    </row>
    <row r="25" spans="1:9">
      <c r="B25" s="158" t="s">
        <v>198</v>
      </c>
      <c r="C25" s="159" t="s">
        <v>441</v>
      </c>
      <c r="D25" s="960"/>
      <c r="E25" s="960"/>
      <c r="F25" s="960"/>
      <c r="G25" s="960"/>
      <c r="H25" s="966"/>
    </row>
    <row r="26" spans="1:9">
      <c r="B26" s="162" t="s">
        <v>200</v>
      </c>
      <c r="C26" s="163"/>
      <c r="D26" s="163"/>
      <c r="E26" s="163"/>
      <c r="F26" s="163"/>
      <c r="G26" s="163"/>
      <c r="H26" s="164"/>
    </row>
    <row r="27" spans="1:9">
      <c r="B27" s="370" t="s">
        <v>370</v>
      </c>
      <c r="C27" s="362" t="s">
        <v>994</v>
      </c>
      <c r="D27" s="960"/>
      <c r="E27" s="960"/>
      <c r="F27" s="960"/>
      <c r="G27" s="960"/>
      <c r="H27" s="966"/>
    </row>
    <row r="28" spans="1:9">
      <c r="B28" s="370" t="s">
        <v>342</v>
      </c>
      <c r="C28" s="362" t="s">
        <v>434</v>
      </c>
      <c r="D28" s="960"/>
      <c r="E28" s="960"/>
      <c r="F28" s="960"/>
      <c r="G28" s="960"/>
      <c r="H28" s="966"/>
    </row>
    <row r="29" spans="1:9" ht="13.8" thickBot="1">
      <c r="B29" s="529" t="s">
        <v>371</v>
      </c>
      <c r="C29" s="530" t="s">
        <v>995</v>
      </c>
      <c r="D29" s="967"/>
      <c r="E29" s="967"/>
      <c r="F29" s="967"/>
      <c r="G29" s="967"/>
      <c r="H29" s="968"/>
    </row>
    <row r="30" spans="1:9">
      <c r="B30" s="369"/>
      <c r="C30" s="368"/>
      <c r="D30" s="367"/>
      <c r="E30" s="516"/>
      <c r="F30" s="192"/>
      <c r="G30" s="516"/>
      <c r="H30" s="516"/>
      <c r="I30" s="361"/>
    </row>
    <row r="31" spans="1:9" ht="13.8" thickBot="1">
      <c r="A31" s="142" t="s">
        <v>206</v>
      </c>
      <c r="B31" s="150" t="s">
        <v>341</v>
      </c>
      <c r="C31" s="366"/>
      <c r="D31" s="366"/>
      <c r="E31" s="366"/>
      <c r="F31" s="366"/>
      <c r="G31" s="366"/>
      <c r="H31" s="365" t="s">
        <v>245</v>
      </c>
      <c r="I31" s="361"/>
    </row>
    <row r="32" spans="1:9" ht="13.8" thickBot="1">
      <c r="B32" s="364"/>
      <c r="C32" s="154" t="s">
        <v>193</v>
      </c>
      <c r="D32" s="887">
        <f t="shared" ref="D32:F32" si="4">E32-1</f>
        <v>2020</v>
      </c>
      <c r="E32" s="887">
        <f t="shared" si="4"/>
        <v>2021</v>
      </c>
      <c r="F32" s="887">
        <f t="shared" si="4"/>
        <v>2022</v>
      </c>
      <c r="G32" s="887">
        <f>H32-1</f>
        <v>2023</v>
      </c>
      <c r="H32" s="888">
        <f>$H$10</f>
        <v>2024</v>
      </c>
      <c r="I32" s="361"/>
    </row>
    <row r="33" spans="2:10">
      <c r="B33" s="363" t="s">
        <v>340</v>
      </c>
      <c r="C33" s="362" t="s">
        <v>339</v>
      </c>
      <c r="D33" s="969"/>
      <c r="E33" s="969"/>
      <c r="F33" s="969"/>
      <c r="G33" s="969"/>
      <c r="H33" s="970"/>
      <c r="I33" s="361"/>
      <c r="J33" s="361"/>
    </row>
    <row r="34" spans="2:10">
      <c r="B34" s="158" t="s">
        <v>338</v>
      </c>
      <c r="C34" s="159"/>
      <c r="D34" s="969"/>
      <c r="E34" s="969"/>
      <c r="F34" s="969"/>
      <c r="G34" s="969"/>
      <c r="H34" s="966"/>
      <c r="I34" s="361"/>
      <c r="J34" s="361"/>
    </row>
    <row r="35" spans="2:10">
      <c r="B35" s="158" t="s">
        <v>337</v>
      </c>
      <c r="C35" s="159" t="s">
        <v>336</v>
      </c>
      <c r="D35" s="969"/>
      <c r="E35" s="969"/>
      <c r="F35" s="969"/>
      <c r="G35" s="969"/>
      <c r="H35" s="966"/>
      <c r="I35" s="361"/>
      <c r="J35" s="360"/>
    </row>
    <row r="36" spans="2:10">
      <c r="B36" s="158" t="s">
        <v>335</v>
      </c>
      <c r="C36" s="159"/>
      <c r="D36" s="969"/>
      <c r="E36" s="969"/>
      <c r="F36" s="969"/>
      <c r="G36" s="969"/>
      <c r="H36" s="966"/>
      <c r="J36" s="359"/>
    </row>
    <row r="37" spans="2:10">
      <c r="B37" s="358" t="s">
        <v>334</v>
      </c>
      <c r="C37" s="159"/>
      <c r="D37" s="969"/>
      <c r="E37" s="969"/>
      <c r="F37" s="969"/>
      <c r="G37" s="969"/>
      <c r="H37" s="966"/>
      <c r="J37" s="357"/>
    </row>
    <row r="38" spans="2:10">
      <c r="B38" s="160" t="s">
        <v>333</v>
      </c>
      <c r="C38" s="161"/>
      <c r="D38" s="971"/>
      <c r="E38" s="971"/>
      <c r="F38" s="971"/>
      <c r="G38" s="971"/>
      <c r="H38" s="972"/>
      <c r="J38" s="357"/>
    </row>
    <row r="39" spans="2:10" ht="13.8" thickBot="1">
      <c r="B39" s="515" t="s">
        <v>474</v>
      </c>
      <c r="C39" s="514"/>
      <c r="D39" s="973">
        <f>SUM(D33:D38)</f>
        <v>0</v>
      </c>
      <c r="E39" s="973">
        <f>SUM(E33:E38)</f>
        <v>0</v>
      </c>
      <c r="F39" s="973">
        <f>SUM(F33:F38)</f>
        <v>0</v>
      </c>
      <c r="G39" s="973">
        <f>SUM(G33:G38)</f>
        <v>0</v>
      </c>
      <c r="H39" s="974">
        <f>SUM(H33:H38)</f>
        <v>0</v>
      </c>
      <c r="J39" s="357"/>
    </row>
    <row r="40" spans="2:10">
      <c r="J40" s="357"/>
    </row>
    <row r="41" spans="2:10" ht="13.8" thickBot="1">
      <c r="B41" s="150" t="s">
        <v>685</v>
      </c>
      <c r="C41" s="142"/>
      <c r="D41" s="142"/>
      <c r="E41" s="142"/>
      <c r="F41" s="142"/>
      <c r="G41" s="142"/>
      <c r="I41" s="889" t="s">
        <v>929</v>
      </c>
    </row>
    <row r="42" spans="2:10" ht="13.8" thickBot="1">
      <c r="B42" s="153"/>
      <c r="C42" s="154" t="s">
        <v>193</v>
      </c>
      <c r="D42" s="887">
        <f t="shared" ref="D42:G42" si="5">E42-1</f>
        <v>2020</v>
      </c>
      <c r="E42" s="887">
        <f t="shared" si="5"/>
        <v>2021</v>
      </c>
      <c r="F42" s="887">
        <f t="shared" si="5"/>
        <v>2022</v>
      </c>
      <c r="G42" s="887">
        <f t="shared" si="5"/>
        <v>2023</v>
      </c>
      <c r="H42" s="887">
        <f>I42-1</f>
        <v>2024</v>
      </c>
      <c r="I42" s="888">
        <f>$H$10+1</f>
        <v>2025</v>
      </c>
    </row>
    <row r="43" spans="2:10">
      <c r="B43" s="155" t="s">
        <v>686</v>
      </c>
      <c r="C43" s="156"/>
      <c r="D43" s="156"/>
      <c r="E43" s="156"/>
      <c r="F43" s="156"/>
      <c r="G43" s="156"/>
      <c r="H43" s="156"/>
      <c r="I43" s="157"/>
    </row>
    <row r="44" spans="2:10">
      <c r="B44" s="176" t="s">
        <v>332</v>
      </c>
      <c r="C44" s="180" t="s">
        <v>438</v>
      </c>
      <c r="D44" s="975"/>
      <c r="E44" s="975"/>
      <c r="F44" s="975"/>
      <c r="G44" s="975"/>
      <c r="H44" s="975"/>
      <c r="I44" s="959"/>
    </row>
    <row r="45" spans="2:10">
      <c r="B45" s="176" t="s">
        <v>331</v>
      </c>
      <c r="C45" s="180" t="s">
        <v>437</v>
      </c>
      <c r="D45" s="975"/>
      <c r="E45" s="975"/>
      <c r="F45" s="975"/>
      <c r="G45" s="975"/>
      <c r="H45" s="975"/>
      <c r="I45" s="959"/>
    </row>
    <row r="46" spans="2:10">
      <c r="B46" s="176" t="s">
        <v>330</v>
      </c>
      <c r="C46" s="180" t="s">
        <v>442</v>
      </c>
      <c r="D46" s="975"/>
      <c r="E46" s="975"/>
      <c r="F46" s="975"/>
      <c r="G46" s="975"/>
      <c r="H46" s="975"/>
      <c r="I46" s="959"/>
    </row>
    <row r="47" spans="2:10">
      <c r="B47" s="176" t="s">
        <v>329</v>
      </c>
      <c r="C47" s="180" t="s">
        <v>443</v>
      </c>
      <c r="D47" s="975"/>
      <c r="E47" s="975"/>
      <c r="F47" s="975"/>
      <c r="G47" s="975"/>
      <c r="H47" s="975"/>
      <c r="I47" s="959"/>
    </row>
    <row r="48" spans="2:10">
      <c r="B48" s="176" t="s">
        <v>328</v>
      </c>
      <c r="C48" s="180" t="s">
        <v>439</v>
      </c>
      <c r="D48" s="975"/>
      <c r="E48" s="975"/>
      <c r="F48" s="975"/>
      <c r="G48" s="975"/>
      <c r="H48" s="975"/>
      <c r="I48" s="959"/>
    </row>
    <row r="49" spans="1:10">
      <c r="B49" s="176" t="s">
        <v>1164</v>
      </c>
      <c r="C49" s="180" t="s">
        <v>444</v>
      </c>
      <c r="D49" s="975"/>
      <c r="E49" s="975"/>
      <c r="F49" s="975"/>
      <c r="G49" s="975"/>
      <c r="H49" s="975"/>
      <c r="I49" s="959"/>
    </row>
    <row r="50" spans="1:10">
      <c r="B50" s="176" t="s">
        <v>905</v>
      </c>
      <c r="C50" s="178" t="s">
        <v>432</v>
      </c>
      <c r="D50" s="975"/>
      <c r="E50" s="975"/>
      <c r="F50" s="975"/>
      <c r="G50" s="975"/>
      <c r="H50" s="975"/>
      <c r="I50" s="959"/>
    </row>
    <row r="51" spans="1:10">
      <c r="A51" s="356"/>
      <c r="B51" s="176" t="s">
        <v>327</v>
      </c>
      <c r="C51" s="178" t="s">
        <v>440</v>
      </c>
      <c r="D51" s="975"/>
      <c r="E51" s="975"/>
      <c r="F51" s="975"/>
      <c r="G51" s="975"/>
      <c r="H51" s="975"/>
      <c r="I51" s="959"/>
      <c r="J51" s="356"/>
    </row>
    <row r="52" spans="1:10">
      <c r="B52" s="162" t="s">
        <v>326</v>
      </c>
      <c r="C52" s="163"/>
      <c r="D52" s="163"/>
      <c r="E52" s="163"/>
      <c r="F52" s="163"/>
      <c r="G52" s="163"/>
      <c r="H52" s="163"/>
      <c r="I52" s="164"/>
    </row>
    <row r="53" spans="1:10">
      <c r="B53" s="176" t="s">
        <v>325</v>
      </c>
      <c r="C53" s="178" t="s">
        <v>433</v>
      </c>
      <c r="D53" s="975"/>
      <c r="E53" s="975"/>
      <c r="F53" s="975"/>
      <c r="G53" s="975"/>
      <c r="H53" s="975"/>
      <c r="I53" s="959"/>
    </row>
    <row r="54" spans="1:10">
      <c r="B54" s="176" t="s">
        <v>324</v>
      </c>
      <c r="C54" s="178" t="s">
        <v>435</v>
      </c>
      <c r="D54" s="975"/>
      <c r="E54" s="975"/>
      <c r="F54" s="975"/>
      <c r="G54" s="975"/>
      <c r="H54" s="975"/>
      <c r="I54" s="959"/>
    </row>
    <row r="55" spans="1:10" ht="13.8" thickBot="1">
      <c r="B55" s="355" t="s">
        <v>323</v>
      </c>
      <c r="C55" s="354" t="s">
        <v>436</v>
      </c>
      <c r="D55" s="976"/>
      <c r="E55" s="976"/>
      <c r="F55" s="976"/>
      <c r="G55" s="976"/>
      <c r="H55" s="976"/>
      <c r="I55" s="977"/>
    </row>
    <row r="56" spans="1:10">
      <c r="C56" s="352"/>
      <c r="D56" s="352"/>
      <c r="E56" s="352"/>
      <c r="F56" s="352"/>
      <c r="G56" s="352"/>
      <c r="H56" s="352"/>
    </row>
    <row r="57" spans="1:10" ht="13.5" customHeight="1" thickBot="1">
      <c r="B57" s="353" t="str">
        <f>"設置学校一覧（"&amp;$H$10&amp;"年度の事業活動収支内訳表から）"</f>
        <v>設置学校一覧（2024年度の事業活動収支内訳表から）</v>
      </c>
      <c r="C57" s="352"/>
      <c r="D57" s="352"/>
      <c r="E57" s="352"/>
      <c r="G57" s="152" t="s">
        <v>245</v>
      </c>
      <c r="H57" s="352"/>
    </row>
    <row r="58" spans="1:10" ht="13.8" thickBot="1">
      <c r="B58" s="153" t="s">
        <v>322</v>
      </c>
      <c r="C58" s="320"/>
      <c r="D58" s="1189" t="s">
        <v>368</v>
      </c>
      <c r="E58" s="1190"/>
      <c r="F58" s="1189" t="s">
        <v>369</v>
      </c>
      <c r="G58" s="1191"/>
      <c r="H58" s="142"/>
    </row>
    <row r="59" spans="1:10">
      <c r="B59" s="1170"/>
      <c r="C59" s="1171"/>
      <c r="D59" s="1182"/>
      <c r="E59" s="1183"/>
      <c r="F59" s="1182"/>
      <c r="G59" s="1184"/>
      <c r="H59" s="892"/>
    </row>
    <row r="60" spans="1:10">
      <c r="B60" s="1174"/>
      <c r="C60" s="1175"/>
      <c r="D60" s="1176"/>
      <c r="E60" s="1177"/>
      <c r="F60" s="1176"/>
      <c r="G60" s="1178"/>
      <c r="H60" s="142"/>
    </row>
    <row r="61" spans="1:10" ht="13.5" customHeight="1">
      <c r="B61" s="1174"/>
      <c r="C61" s="1175"/>
      <c r="D61" s="1176"/>
      <c r="E61" s="1177"/>
      <c r="F61" s="1176"/>
      <c r="G61" s="1178"/>
      <c r="H61" s="142"/>
    </row>
    <row r="62" spans="1:10">
      <c r="B62" s="1174"/>
      <c r="C62" s="1175"/>
      <c r="D62" s="1176"/>
      <c r="E62" s="1177"/>
      <c r="F62" s="1176"/>
      <c r="G62" s="1178"/>
      <c r="H62" s="142"/>
    </row>
    <row r="63" spans="1:10">
      <c r="B63" s="1174"/>
      <c r="C63" s="1175"/>
      <c r="D63" s="1176"/>
      <c r="E63" s="1177"/>
      <c r="F63" s="1176"/>
      <c r="G63" s="1178"/>
      <c r="H63" s="142"/>
    </row>
    <row r="64" spans="1:10">
      <c r="B64" s="1174"/>
      <c r="C64" s="1175"/>
      <c r="D64" s="1176"/>
      <c r="E64" s="1177"/>
      <c r="F64" s="1176"/>
      <c r="G64" s="1178"/>
      <c r="H64" s="142"/>
    </row>
    <row r="65" spans="2:8" ht="13.8" thickBot="1">
      <c r="B65" s="1172"/>
      <c r="C65" s="1173"/>
      <c r="D65" s="1179"/>
      <c r="E65" s="1180"/>
      <c r="F65" s="1179"/>
      <c r="G65" s="1181"/>
    </row>
    <row r="66" spans="2:8">
      <c r="B66" s="351"/>
      <c r="C66" s="350"/>
      <c r="D66" s="350"/>
      <c r="E66" s="350"/>
      <c r="F66" s="350"/>
      <c r="G66" s="350"/>
      <c r="H66" s="350"/>
    </row>
  </sheetData>
  <mergeCells count="35">
    <mergeCell ref="D2:E2"/>
    <mergeCell ref="F2:I2"/>
    <mergeCell ref="D3:E3"/>
    <mergeCell ref="F3:I3"/>
    <mergeCell ref="D4:E4"/>
    <mergeCell ref="F4:I4"/>
    <mergeCell ref="D59:E59"/>
    <mergeCell ref="F59:G59"/>
    <mergeCell ref="D60:E60"/>
    <mergeCell ref="F60:G60"/>
    <mergeCell ref="D5:E5"/>
    <mergeCell ref="F5:I5"/>
    <mergeCell ref="D58:E58"/>
    <mergeCell ref="F58:G58"/>
    <mergeCell ref="D7:E7"/>
    <mergeCell ref="F7:I7"/>
    <mergeCell ref="D6:E6"/>
    <mergeCell ref="F6:I6"/>
    <mergeCell ref="D61:E61"/>
    <mergeCell ref="F61:G61"/>
    <mergeCell ref="D65:E65"/>
    <mergeCell ref="F65:G65"/>
    <mergeCell ref="D62:E62"/>
    <mergeCell ref="F62:G62"/>
    <mergeCell ref="D63:E63"/>
    <mergeCell ref="F63:G63"/>
    <mergeCell ref="D64:E64"/>
    <mergeCell ref="F64:G64"/>
    <mergeCell ref="B59:C59"/>
    <mergeCell ref="B65:C65"/>
    <mergeCell ref="B60:C60"/>
    <mergeCell ref="B61:C61"/>
    <mergeCell ref="B62:C62"/>
    <mergeCell ref="B63:C63"/>
    <mergeCell ref="B64:C64"/>
  </mergeCells>
  <phoneticPr fontId="45"/>
  <dataValidations count="4">
    <dataValidation type="list" allowBlank="1" showInputMessage="1" showErrorMessage="1" sqref="WVK983024 IY3 SU3 ACQ3 AMM3 AWI3 BGE3 BQA3 BZW3 CJS3 CTO3 DDK3 DNG3 DXC3 EGY3 EQU3 FAQ3 FKM3 FUI3 GEE3 GOA3 GXW3 HHS3 HRO3 IBK3 ILG3 IVC3 JEY3 JOU3 JYQ3 KIM3 KSI3 LCE3 LMA3 LVW3 MFS3 MPO3 MZK3 NJG3 NTC3 OCY3 OMU3 OWQ3 PGM3 PQI3 QAE3 QKA3 QTW3 RDS3 RNO3 RXK3 SHG3 SRC3 TAY3 TKU3 TUQ3 UEM3 UOI3 UYE3 VIA3 VRW3 WBS3 WLO3 WVK3 J65520 IY65520 SU65520 ACQ65520 AMM65520 AWI65520 BGE65520 BQA65520 BZW65520 CJS65520 CTO65520 DDK65520 DNG65520 DXC65520 EGY65520 EQU65520 FAQ65520 FKM65520 FUI65520 GEE65520 GOA65520 GXW65520 HHS65520 HRO65520 IBK65520 ILG65520 IVC65520 JEY65520 JOU65520 JYQ65520 KIM65520 KSI65520 LCE65520 LMA65520 LVW65520 MFS65520 MPO65520 MZK65520 NJG65520 NTC65520 OCY65520 OMU65520 OWQ65520 PGM65520 PQI65520 QAE65520 QKA65520 QTW65520 RDS65520 RNO65520 RXK65520 SHG65520 SRC65520 TAY65520 TKU65520 TUQ65520 UEM65520 UOI65520 UYE65520 VIA65520 VRW65520 WBS65520 WLO65520 WVK65520 J131056 IY131056 SU131056 ACQ131056 AMM131056 AWI131056 BGE131056 BQA131056 BZW131056 CJS131056 CTO131056 DDK131056 DNG131056 DXC131056 EGY131056 EQU131056 FAQ131056 FKM131056 FUI131056 GEE131056 GOA131056 GXW131056 HHS131056 HRO131056 IBK131056 ILG131056 IVC131056 JEY131056 JOU131056 JYQ131056 KIM131056 KSI131056 LCE131056 LMA131056 LVW131056 MFS131056 MPO131056 MZK131056 NJG131056 NTC131056 OCY131056 OMU131056 OWQ131056 PGM131056 PQI131056 QAE131056 QKA131056 QTW131056 RDS131056 RNO131056 RXK131056 SHG131056 SRC131056 TAY131056 TKU131056 TUQ131056 UEM131056 UOI131056 UYE131056 VIA131056 VRW131056 WBS131056 WLO131056 WVK131056 J196592 IY196592 SU196592 ACQ196592 AMM196592 AWI196592 BGE196592 BQA196592 BZW196592 CJS196592 CTO196592 DDK196592 DNG196592 DXC196592 EGY196592 EQU196592 FAQ196592 FKM196592 FUI196592 GEE196592 GOA196592 GXW196592 HHS196592 HRO196592 IBK196592 ILG196592 IVC196592 JEY196592 JOU196592 JYQ196592 KIM196592 KSI196592 LCE196592 LMA196592 LVW196592 MFS196592 MPO196592 MZK196592 NJG196592 NTC196592 OCY196592 OMU196592 OWQ196592 PGM196592 PQI196592 QAE196592 QKA196592 QTW196592 RDS196592 RNO196592 RXK196592 SHG196592 SRC196592 TAY196592 TKU196592 TUQ196592 UEM196592 UOI196592 UYE196592 VIA196592 VRW196592 WBS196592 WLO196592 WVK196592 J262128 IY262128 SU262128 ACQ262128 AMM262128 AWI262128 BGE262128 BQA262128 BZW262128 CJS262128 CTO262128 DDK262128 DNG262128 DXC262128 EGY262128 EQU262128 FAQ262128 FKM262128 FUI262128 GEE262128 GOA262128 GXW262128 HHS262128 HRO262128 IBK262128 ILG262128 IVC262128 JEY262128 JOU262128 JYQ262128 KIM262128 KSI262128 LCE262128 LMA262128 LVW262128 MFS262128 MPO262128 MZK262128 NJG262128 NTC262128 OCY262128 OMU262128 OWQ262128 PGM262128 PQI262128 QAE262128 QKA262128 QTW262128 RDS262128 RNO262128 RXK262128 SHG262128 SRC262128 TAY262128 TKU262128 TUQ262128 UEM262128 UOI262128 UYE262128 VIA262128 VRW262128 WBS262128 WLO262128 WVK262128 J327664 IY327664 SU327664 ACQ327664 AMM327664 AWI327664 BGE327664 BQA327664 BZW327664 CJS327664 CTO327664 DDK327664 DNG327664 DXC327664 EGY327664 EQU327664 FAQ327664 FKM327664 FUI327664 GEE327664 GOA327664 GXW327664 HHS327664 HRO327664 IBK327664 ILG327664 IVC327664 JEY327664 JOU327664 JYQ327664 KIM327664 KSI327664 LCE327664 LMA327664 LVW327664 MFS327664 MPO327664 MZK327664 NJG327664 NTC327664 OCY327664 OMU327664 OWQ327664 PGM327664 PQI327664 QAE327664 QKA327664 QTW327664 RDS327664 RNO327664 RXK327664 SHG327664 SRC327664 TAY327664 TKU327664 TUQ327664 UEM327664 UOI327664 UYE327664 VIA327664 VRW327664 WBS327664 WLO327664 WVK327664 J393200 IY393200 SU393200 ACQ393200 AMM393200 AWI393200 BGE393200 BQA393200 BZW393200 CJS393200 CTO393200 DDK393200 DNG393200 DXC393200 EGY393200 EQU393200 FAQ393200 FKM393200 FUI393200 GEE393200 GOA393200 GXW393200 HHS393200 HRO393200 IBK393200 ILG393200 IVC393200 JEY393200 JOU393200 JYQ393200 KIM393200 KSI393200 LCE393200 LMA393200 LVW393200 MFS393200 MPO393200 MZK393200 NJG393200 NTC393200 OCY393200 OMU393200 OWQ393200 PGM393200 PQI393200 QAE393200 QKA393200 QTW393200 RDS393200 RNO393200 RXK393200 SHG393200 SRC393200 TAY393200 TKU393200 TUQ393200 UEM393200 UOI393200 UYE393200 VIA393200 VRW393200 WBS393200 WLO393200 WVK393200 J458736 IY458736 SU458736 ACQ458736 AMM458736 AWI458736 BGE458736 BQA458736 BZW458736 CJS458736 CTO458736 DDK458736 DNG458736 DXC458736 EGY458736 EQU458736 FAQ458736 FKM458736 FUI458736 GEE458736 GOA458736 GXW458736 HHS458736 HRO458736 IBK458736 ILG458736 IVC458736 JEY458736 JOU458736 JYQ458736 KIM458736 KSI458736 LCE458736 LMA458736 LVW458736 MFS458736 MPO458736 MZK458736 NJG458736 NTC458736 OCY458736 OMU458736 OWQ458736 PGM458736 PQI458736 QAE458736 QKA458736 QTW458736 RDS458736 RNO458736 RXK458736 SHG458736 SRC458736 TAY458736 TKU458736 TUQ458736 UEM458736 UOI458736 UYE458736 VIA458736 VRW458736 WBS458736 WLO458736 WVK458736 J524272 IY524272 SU524272 ACQ524272 AMM524272 AWI524272 BGE524272 BQA524272 BZW524272 CJS524272 CTO524272 DDK524272 DNG524272 DXC524272 EGY524272 EQU524272 FAQ524272 FKM524272 FUI524272 GEE524272 GOA524272 GXW524272 HHS524272 HRO524272 IBK524272 ILG524272 IVC524272 JEY524272 JOU524272 JYQ524272 KIM524272 KSI524272 LCE524272 LMA524272 LVW524272 MFS524272 MPO524272 MZK524272 NJG524272 NTC524272 OCY524272 OMU524272 OWQ524272 PGM524272 PQI524272 QAE524272 QKA524272 QTW524272 RDS524272 RNO524272 RXK524272 SHG524272 SRC524272 TAY524272 TKU524272 TUQ524272 UEM524272 UOI524272 UYE524272 VIA524272 VRW524272 WBS524272 WLO524272 WVK524272 J589808 IY589808 SU589808 ACQ589808 AMM589808 AWI589808 BGE589808 BQA589808 BZW589808 CJS589808 CTO589808 DDK589808 DNG589808 DXC589808 EGY589808 EQU589808 FAQ589808 FKM589808 FUI589808 GEE589808 GOA589808 GXW589808 HHS589808 HRO589808 IBK589808 ILG589808 IVC589808 JEY589808 JOU589808 JYQ589808 KIM589808 KSI589808 LCE589808 LMA589808 LVW589808 MFS589808 MPO589808 MZK589808 NJG589808 NTC589808 OCY589808 OMU589808 OWQ589808 PGM589808 PQI589808 QAE589808 QKA589808 QTW589808 RDS589808 RNO589808 RXK589808 SHG589808 SRC589808 TAY589808 TKU589808 TUQ589808 UEM589808 UOI589808 UYE589808 VIA589808 VRW589808 WBS589808 WLO589808 WVK589808 J655344 IY655344 SU655344 ACQ655344 AMM655344 AWI655344 BGE655344 BQA655344 BZW655344 CJS655344 CTO655344 DDK655344 DNG655344 DXC655344 EGY655344 EQU655344 FAQ655344 FKM655344 FUI655344 GEE655344 GOA655344 GXW655344 HHS655344 HRO655344 IBK655344 ILG655344 IVC655344 JEY655344 JOU655344 JYQ655344 KIM655344 KSI655344 LCE655344 LMA655344 LVW655344 MFS655344 MPO655344 MZK655344 NJG655344 NTC655344 OCY655344 OMU655344 OWQ655344 PGM655344 PQI655344 QAE655344 QKA655344 QTW655344 RDS655344 RNO655344 RXK655344 SHG655344 SRC655344 TAY655344 TKU655344 TUQ655344 UEM655344 UOI655344 UYE655344 VIA655344 VRW655344 WBS655344 WLO655344 WVK655344 J720880 IY720880 SU720880 ACQ720880 AMM720880 AWI720880 BGE720880 BQA720880 BZW720880 CJS720880 CTO720880 DDK720880 DNG720880 DXC720880 EGY720880 EQU720880 FAQ720880 FKM720880 FUI720880 GEE720880 GOA720880 GXW720880 HHS720880 HRO720880 IBK720880 ILG720880 IVC720880 JEY720880 JOU720880 JYQ720880 KIM720880 KSI720880 LCE720880 LMA720880 LVW720880 MFS720880 MPO720880 MZK720880 NJG720880 NTC720880 OCY720880 OMU720880 OWQ720880 PGM720880 PQI720880 QAE720880 QKA720880 QTW720880 RDS720880 RNO720880 RXK720880 SHG720880 SRC720880 TAY720880 TKU720880 TUQ720880 UEM720880 UOI720880 UYE720880 VIA720880 VRW720880 WBS720880 WLO720880 WVK720880 J786416 IY786416 SU786416 ACQ786416 AMM786416 AWI786416 BGE786416 BQA786416 BZW786416 CJS786416 CTO786416 DDK786416 DNG786416 DXC786416 EGY786416 EQU786416 FAQ786416 FKM786416 FUI786416 GEE786416 GOA786416 GXW786416 HHS786416 HRO786416 IBK786416 ILG786416 IVC786416 JEY786416 JOU786416 JYQ786416 KIM786416 KSI786416 LCE786416 LMA786416 LVW786416 MFS786416 MPO786416 MZK786416 NJG786416 NTC786416 OCY786416 OMU786416 OWQ786416 PGM786416 PQI786416 QAE786416 QKA786416 QTW786416 RDS786416 RNO786416 RXK786416 SHG786416 SRC786416 TAY786416 TKU786416 TUQ786416 UEM786416 UOI786416 UYE786416 VIA786416 VRW786416 WBS786416 WLO786416 WVK786416 J851952 IY851952 SU851952 ACQ851952 AMM851952 AWI851952 BGE851952 BQA851952 BZW851952 CJS851952 CTO851952 DDK851952 DNG851952 DXC851952 EGY851952 EQU851952 FAQ851952 FKM851952 FUI851952 GEE851952 GOA851952 GXW851952 HHS851952 HRO851952 IBK851952 ILG851952 IVC851952 JEY851952 JOU851952 JYQ851952 KIM851952 KSI851952 LCE851952 LMA851952 LVW851952 MFS851952 MPO851952 MZK851952 NJG851952 NTC851952 OCY851952 OMU851952 OWQ851952 PGM851952 PQI851952 QAE851952 QKA851952 QTW851952 RDS851952 RNO851952 RXK851952 SHG851952 SRC851952 TAY851952 TKU851952 TUQ851952 UEM851952 UOI851952 UYE851952 VIA851952 VRW851952 WBS851952 WLO851952 WVK851952 J917488 IY917488 SU917488 ACQ917488 AMM917488 AWI917488 BGE917488 BQA917488 BZW917488 CJS917488 CTO917488 DDK917488 DNG917488 DXC917488 EGY917488 EQU917488 FAQ917488 FKM917488 FUI917488 GEE917488 GOA917488 GXW917488 HHS917488 HRO917488 IBK917488 ILG917488 IVC917488 JEY917488 JOU917488 JYQ917488 KIM917488 KSI917488 LCE917488 LMA917488 LVW917488 MFS917488 MPO917488 MZK917488 NJG917488 NTC917488 OCY917488 OMU917488 OWQ917488 PGM917488 PQI917488 QAE917488 QKA917488 QTW917488 RDS917488 RNO917488 RXK917488 SHG917488 SRC917488 TAY917488 TKU917488 TUQ917488 UEM917488 UOI917488 UYE917488 VIA917488 VRW917488 WBS917488 WLO917488 WVK917488 J983024 IY983024 SU983024 ACQ983024 AMM983024 AWI983024 BGE983024 BQA983024 BZW983024 CJS983024 CTO983024 DDK983024 DNG983024 DXC983024 EGY983024 EQU983024 FAQ983024 FKM983024 FUI983024 GEE983024 GOA983024 GXW983024 HHS983024 HRO983024 IBK983024 ILG983024 IVC983024 JEY983024 JOU983024 JYQ983024 KIM983024 KSI983024 LCE983024 LMA983024 LVW983024 MFS983024 MPO983024 MZK983024 NJG983024 NTC983024 OCY983024 OMU983024 OWQ983024 PGM983024 PQI983024 QAE983024 QKA983024 QTW983024 RDS983024 RNO983024 RXK983024 SHG983024 SRC983024 TAY983024 TKU983024 TUQ983024 UEM983024 UOI983024 UYE983024 VIA983024 VRW983024 WBS983024 WLO983024">
      <formula1>"大学,短期大学"</formula1>
    </dataValidation>
    <dataValidation type="list" allowBlank="1" showInputMessage="1" showErrorMessage="1" sqref="I65519 IU7:IX7 SQ7:ST7 ACM7:ACP7 AMI7:AML7 AWE7:AWH7 BGA7:BGD7 BPW7:BPZ7 BZS7:BZV7 CJO7:CJR7 CTK7:CTN7 DDG7:DDJ7 DNC7:DNF7 DWY7:DXB7 EGU7:EGX7 EQQ7:EQT7 FAM7:FAP7 FKI7:FKL7 FUE7:FUH7 GEA7:GED7 GNW7:GNZ7 GXS7:GXV7 HHO7:HHR7 HRK7:HRN7 IBG7:IBJ7 ILC7:ILF7 IUY7:IVB7 JEU7:JEX7 JOQ7:JOT7 JYM7:JYP7 KII7:KIL7 KSE7:KSH7 LCA7:LCD7 LLW7:LLZ7 LVS7:LVV7 MFO7:MFR7 MPK7:MPN7 MZG7:MZJ7 NJC7:NJF7 NSY7:NTB7 OCU7:OCX7 OMQ7:OMT7 OWM7:OWP7 PGI7:PGL7 PQE7:PQH7 QAA7:QAD7 QJW7:QJZ7 QTS7:QTV7 RDO7:RDR7 RNK7:RNN7 RXG7:RXJ7 SHC7:SHF7 SQY7:SRB7 TAU7:TAX7 TKQ7:TKT7 TUM7:TUP7 UEI7:UEL7 UOE7:UOH7 UYA7:UYD7 VHW7:VHZ7 VRS7:VRV7 WBO7:WBR7 WLK7:WLN7 WVG7:WVJ7 IU65523:IX65523 SQ65523:ST65523 ACM65523:ACP65523 AMI65523:AML65523 AWE65523:AWH65523 BGA65523:BGD65523 BPW65523:BPZ65523 BZS65523:BZV65523 CJO65523:CJR65523 CTK65523:CTN65523 DDG65523:DDJ65523 DNC65523:DNF65523 DWY65523:DXB65523 EGU65523:EGX65523 EQQ65523:EQT65523 FAM65523:FAP65523 FKI65523:FKL65523 FUE65523:FUH65523 GEA65523:GED65523 GNW65523:GNZ65523 GXS65523:GXV65523 HHO65523:HHR65523 HRK65523:HRN65523 IBG65523:IBJ65523 ILC65523:ILF65523 IUY65523:IVB65523 JEU65523:JEX65523 JOQ65523:JOT65523 JYM65523:JYP65523 KII65523:KIL65523 KSE65523:KSH65523 LCA65523:LCD65523 LLW65523:LLZ65523 LVS65523:LVV65523 MFO65523:MFR65523 MPK65523:MPN65523 MZG65523:MZJ65523 NJC65523:NJF65523 NSY65523:NTB65523 OCU65523:OCX65523 OMQ65523:OMT65523 OWM65523:OWP65523 PGI65523:PGL65523 PQE65523:PQH65523 QAA65523:QAD65523 QJW65523:QJZ65523 QTS65523:QTV65523 RDO65523:RDR65523 RNK65523:RNN65523 RXG65523:RXJ65523 SHC65523:SHF65523 SQY65523:SRB65523 TAU65523:TAX65523 TKQ65523:TKT65523 TUM65523:TUP65523 UEI65523:UEL65523 UOE65523:UOH65523 UYA65523:UYD65523 VHW65523:VHZ65523 VRS65523:VRV65523 WBO65523:WBR65523 WLK65523:WLN65523 WVG65523:WVJ65523 IU131059:IX131059 SQ131059:ST131059 ACM131059:ACP131059 AMI131059:AML131059 AWE131059:AWH131059 BGA131059:BGD131059 BPW131059:BPZ131059 BZS131059:BZV131059 CJO131059:CJR131059 CTK131059:CTN131059 DDG131059:DDJ131059 DNC131059:DNF131059 DWY131059:DXB131059 EGU131059:EGX131059 EQQ131059:EQT131059 FAM131059:FAP131059 FKI131059:FKL131059 FUE131059:FUH131059 GEA131059:GED131059 GNW131059:GNZ131059 GXS131059:GXV131059 HHO131059:HHR131059 HRK131059:HRN131059 IBG131059:IBJ131059 ILC131059:ILF131059 IUY131059:IVB131059 JEU131059:JEX131059 JOQ131059:JOT131059 JYM131059:JYP131059 KII131059:KIL131059 KSE131059:KSH131059 LCA131059:LCD131059 LLW131059:LLZ131059 LVS131059:LVV131059 MFO131059:MFR131059 MPK131059:MPN131059 MZG131059:MZJ131059 NJC131059:NJF131059 NSY131059:NTB131059 OCU131059:OCX131059 OMQ131059:OMT131059 OWM131059:OWP131059 PGI131059:PGL131059 PQE131059:PQH131059 QAA131059:QAD131059 QJW131059:QJZ131059 QTS131059:QTV131059 RDO131059:RDR131059 RNK131059:RNN131059 RXG131059:RXJ131059 SHC131059:SHF131059 SQY131059:SRB131059 TAU131059:TAX131059 TKQ131059:TKT131059 TUM131059:TUP131059 UEI131059:UEL131059 UOE131059:UOH131059 UYA131059:UYD131059 VHW131059:VHZ131059 VRS131059:VRV131059 WBO131059:WBR131059 WLK131059:WLN131059 WVG131059:WVJ131059 IU196595:IX196595 SQ196595:ST196595 ACM196595:ACP196595 AMI196595:AML196595 AWE196595:AWH196595 BGA196595:BGD196595 BPW196595:BPZ196595 BZS196595:BZV196595 CJO196595:CJR196595 CTK196595:CTN196595 DDG196595:DDJ196595 DNC196595:DNF196595 DWY196595:DXB196595 EGU196595:EGX196595 EQQ196595:EQT196595 FAM196595:FAP196595 FKI196595:FKL196595 FUE196595:FUH196595 GEA196595:GED196595 GNW196595:GNZ196595 GXS196595:GXV196595 HHO196595:HHR196595 HRK196595:HRN196595 IBG196595:IBJ196595 ILC196595:ILF196595 IUY196595:IVB196595 JEU196595:JEX196595 JOQ196595:JOT196595 JYM196595:JYP196595 KII196595:KIL196595 KSE196595:KSH196595 LCA196595:LCD196595 LLW196595:LLZ196595 LVS196595:LVV196595 MFO196595:MFR196595 MPK196595:MPN196595 MZG196595:MZJ196595 NJC196595:NJF196595 NSY196595:NTB196595 OCU196595:OCX196595 OMQ196595:OMT196595 OWM196595:OWP196595 PGI196595:PGL196595 PQE196595:PQH196595 QAA196595:QAD196595 QJW196595:QJZ196595 QTS196595:QTV196595 RDO196595:RDR196595 RNK196595:RNN196595 RXG196595:RXJ196595 SHC196595:SHF196595 SQY196595:SRB196595 TAU196595:TAX196595 TKQ196595:TKT196595 TUM196595:TUP196595 UEI196595:UEL196595 UOE196595:UOH196595 UYA196595:UYD196595 VHW196595:VHZ196595 VRS196595:VRV196595 WBO196595:WBR196595 WLK196595:WLN196595 WVG196595:WVJ196595 IU262131:IX262131 SQ262131:ST262131 ACM262131:ACP262131 AMI262131:AML262131 AWE262131:AWH262131 BGA262131:BGD262131 BPW262131:BPZ262131 BZS262131:BZV262131 CJO262131:CJR262131 CTK262131:CTN262131 DDG262131:DDJ262131 DNC262131:DNF262131 DWY262131:DXB262131 EGU262131:EGX262131 EQQ262131:EQT262131 FAM262131:FAP262131 FKI262131:FKL262131 FUE262131:FUH262131 GEA262131:GED262131 GNW262131:GNZ262131 GXS262131:GXV262131 HHO262131:HHR262131 HRK262131:HRN262131 IBG262131:IBJ262131 ILC262131:ILF262131 IUY262131:IVB262131 JEU262131:JEX262131 JOQ262131:JOT262131 JYM262131:JYP262131 KII262131:KIL262131 KSE262131:KSH262131 LCA262131:LCD262131 LLW262131:LLZ262131 LVS262131:LVV262131 MFO262131:MFR262131 MPK262131:MPN262131 MZG262131:MZJ262131 NJC262131:NJF262131 NSY262131:NTB262131 OCU262131:OCX262131 OMQ262131:OMT262131 OWM262131:OWP262131 PGI262131:PGL262131 PQE262131:PQH262131 QAA262131:QAD262131 QJW262131:QJZ262131 QTS262131:QTV262131 RDO262131:RDR262131 RNK262131:RNN262131 RXG262131:RXJ262131 SHC262131:SHF262131 SQY262131:SRB262131 TAU262131:TAX262131 TKQ262131:TKT262131 TUM262131:TUP262131 UEI262131:UEL262131 UOE262131:UOH262131 UYA262131:UYD262131 VHW262131:VHZ262131 VRS262131:VRV262131 WBO262131:WBR262131 WLK262131:WLN262131 WVG262131:WVJ262131 IU327667:IX327667 SQ327667:ST327667 ACM327667:ACP327667 AMI327667:AML327667 AWE327667:AWH327667 BGA327667:BGD327667 BPW327667:BPZ327667 BZS327667:BZV327667 CJO327667:CJR327667 CTK327667:CTN327667 DDG327667:DDJ327667 DNC327667:DNF327667 DWY327667:DXB327667 EGU327667:EGX327667 EQQ327667:EQT327667 FAM327667:FAP327667 FKI327667:FKL327667 FUE327667:FUH327667 GEA327667:GED327667 GNW327667:GNZ327667 GXS327667:GXV327667 HHO327667:HHR327667 HRK327667:HRN327667 IBG327667:IBJ327667 ILC327667:ILF327667 IUY327667:IVB327667 JEU327667:JEX327667 JOQ327667:JOT327667 JYM327667:JYP327667 KII327667:KIL327667 KSE327667:KSH327667 LCA327667:LCD327667 LLW327667:LLZ327667 LVS327667:LVV327667 MFO327667:MFR327667 MPK327667:MPN327667 MZG327667:MZJ327667 NJC327667:NJF327667 NSY327667:NTB327667 OCU327667:OCX327667 OMQ327667:OMT327667 OWM327667:OWP327667 PGI327667:PGL327667 PQE327667:PQH327667 QAA327667:QAD327667 QJW327667:QJZ327667 QTS327667:QTV327667 RDO327667:RDR327667 RNK327667:RNN327667 RXG327667:RXJ327667 SHC327667:SHF327667 SQY327667:SRB327667 TAU327667:TAX327667 TKQ327667:TKT327667 TUM327667:TUP327667 UEI327667:UEL327667 UOE327667:UOH327667 UYA327667:UYD327667 VHW327667:VHZ327667 VRS327667:VRV327667 WBO327667:WBR327667 WLK327667:WLN327667 WVG327667:WVJ327667 IU393203:IX393203 SQ393203:ST393203 ACM393203:ACP393203 AMI393203:AML393203 AWE393203:AWH393203 BGA393203:BGD393203 BPW393203:BPZ393203 BZS393203:BZV393203 CJO393203:CJR393203 CTK393203:CTN393203 DDG393203:DDJ393203 DNC393203:DNF393203 DWY393203:DXB393203 EGU393203:EGX393203 EQQ393203:EQT393203 FAM393203:FAP393203 FKI393203:FKL393203 FUE393203:FUH393203 GEA393203:GED393203 GNW393203:GNZ393203 GXS393203:GXV393203 HHO393203:HHR393203 HRK393203:HRN393203 IBG393203:IBJ393203 ILC393203:ILF393203 IUY393203:IVB393203 JEU393203:JEX393203 JOQ393203:JOT393203 JYM393203:JYP393203 KII393203:KIL393203 KSE393203:KSH393203 LCA393203:LCD393203 LLW393203:LLZ393203 LVS393203:LVV393203 MFO393203:MFR393203 MPK393203:MPN393203 MZG393203:MZJ393203 NJC393203:NJF393203 NSY393203:NTB393203 OCU393203:OCX393203 OMQ393203:OMT393203 OWM393203:OWP393203 PGI393203:PGL393203 PQE393203:PQH393203 QAA393203:QAD393203 QJW393203:QJZ393203 QTS393203:QTV393203 RDO393203:RDR393203 RNK393203:RNN393203 RXG393203:RXJ393203 SHC393203:SHF393203 SQY393203:SRB393203 TAU393203:TAX393203 TKQ393203:TKT393203 TUM393203:TUP393203 UEI393203:UEL393203 UOE393203:UOH393203 UYA393203:UYD393203 VHW393203:VHZ393203 VRS393203:VRV393203 WBO393203:WBR393203 WLK393203:WLN393203 WVG393203:WVJ393203 IU458739:IX458739 SQ458739:ST458739 ACM458739:ACP458739 AMI458739:AML458739 AWE458739:AWH458739 BGA458739:BGD458739 BPW458739:BPZ458739 BZS458739:BZV458739 CJO458739:CJR458739 CTK458739:CTN458739 DDG458739:DDJ458739 DNC458739:DNF458739 DWY458739:DXB458739 EGU458739:EGX458739 EQQ458739:EQT458739 FAM458739:FAP458739 FKI458739:FKL458739 FUE458739:FUH458739 GEA458739:GED458739 GNW458739:GNZ458739 GXS458739:GXV458739 HHO458739:HHR458739 HRK458739:HRN458739 IBG458739:IBJ458739 ILC458739:ILF458739 IUY458739:IVB458739 JEU458739:JEX458739 JOQ458739:JOT458739 JYM458739:JYP458739 KII458739:KIL458739 KSE458739:KSH458739 LCA458739:LCD458739 LLW458739:LLZ458739 LVS458739:LVV458739 MFO458739:MFR458739 MPK458739:MPN458739 MZG458739:MZJ458739 NJC458739:NJF458739 NSY458739:NTB458739 OCU458739:OCX458739 OMQ458739:OMT458739 OWM458739:OWP458739 PGI458739:PGL458739 PQE458739:PQH458739 QAA458739:QAD458739 QJW458739:QJZ458739 QTS458739:QTV458739 RDO458739:RDR458739 RNK458739:RNN458739 RXG458739:RXJ458739 SHC458739:SHF458739 SQY458739:SRB458739 TAU458739:TAX458739 TKQ458739:TKT458739 TUM458739:TUP458739 UEI458739:UEL458739 UOE458739:UOH458739 UYA458739:UYD458739 VHW458739:VHZ458739 VRS458739:VRV458739 WBO458739:WBR458739 WLK458739:WLN458739 WVG458739:WVJ458739 IU524275:IX524275 SQ524275:ST524275 ACM524275:ACP524275 AMI524275:AML524275 AWE524275:AWH524275 BGA524275:BGD524275 BPW524275:BPZ524275 BZS524275:BZV524275 CJO524275:CJR524275 CTK524275:CTN524275 DDG524275:DDJ524275 DNC524275:DNF524275 DWY524275:DXB524275 EGU524275:EGX524275 EQQ524275:EQT524275 FAM524275:FAP524275 FKI524275:FKL524275 FUE524275:FUH524275 GEA524275:GED524275 GNW524275:GNZ524275 GXS524275:GXV524275 HHO524275:HHR524275 HRK524275:HRN524275 IBG524275:IBJ524275 ILC524275:ILF524275 IUY524275:IVB524275 JEU524275:JEX524275 JOQ524275:JOT524275 JYM524275:JYP524275 KII524275:KIL524275 KSE524275:KSH524275 LCA524275:LCD524275 LLW524275:LLZ524275 LVS524275:LVV524275 MFO524275:MFR524275 MPK524275:MPN524275 MZG524275:MZJ524275 NJC524275:NJF524275 NSY524275:NTB524275 OCU524275:OCX524275 OMQ524275:OMT524275 OWM524275:OWP524275 PGI524275:PGL524275 PQE524275:PQH524275 QAA524275:QAD524275 QJW524275:QJZ524275 QTS524275:QTV524275 RDO524275:RDR524275 RNK524275:RNN524275 RXG524275:RXJ524275 SHC524275:SHF524275 SQY524275:SRB524275 TAU524275:TAX524275 TKQ524275:TKT524275 TUM524275:TUP524275 UEI524275:UEL524275 UOE524275:UOH524275 UYA524275:UYD524275 VHW524275:VHZ524275 VRS524275:VRV524275 WBO524275:WBR524275 WLK524275:WLN524275 WVG524275:WVJ524275 IU589811:IX589811 SQ589811:ST589811 ACM589811:ACP589811 AMI589811:AML589811 AWE589811:AWH589811 BGA589811:BGD589811 BPW589811:BPZ589811 BZS589811:BZV589811 CJO589811:CJR589811 CTK589811:CTN589811 DDG589811:DDJ589811 DNC589811:DNF589811 DWY589811:DXB589811 EGU589811:EGX589811 EQQ589811:EQT589811 FAM589811:FAP589811 FKI589811:FKL589811 FUE589811:FUH589811 GEA589811:GED589811 GNW589811:GNZ589811 GXS589811:GXV589811 HHO589811:HHR589811 HRK589811:HRN589811 IBG589811:IBJ589811 ILC589811:ILF589811 IUY589811:IVB589811 JEU589811:JEX589811 JOQ589811:JOT589811 JYM589811:JYP589811 KII589811:KIL589811 KSE589811:KSH589811 LCA589811:LCD589811 LLW589811:LLZ589811 LVS589811:LVV589811 MFO589811:MFR589811 MPK589811:MPN589811 MZG589811:MZJ589811 NJC589811:NJF589811 NSY589811:NTB589811 OCU589811:OCX589811 OMQ589811:OMT589811 OWM589811:OWP589811 PGI589811:PGL589811 PQE589811:PQH589811 QAA589811:QAD589811 QJW589811:QJZ589811 QTS589811:QTV589811 RDO589811:RDR589811 RNK589811:RNN589811 RXG589811:RXJ589811 SHC589811:SHF589811 SQY589811:SRB589811 TAU589811:TAX589811 TKQ589811:TKT589811 TUM589811:TUP589811 UEI589811:UEL589811 UOE589811:UOH589811 UYA589811:UYD589811 VHW589811:VHZ589811 VRS589811:VRV589811 WBO589811:WBR589811 WLK589811:WLN589811 WVG589811:WVJ589811 IU655347:IX655347 SQ655347:ST655347 ACM655347:ACP655347 AMI655347:AML655347 AWE655347:AWH655347 BGA655347:BGD655347 BPW655347:BPZ655347 BZS655347:BZV655347 CJO655347:CJR655347 CTK655347:CTN655347 DDG655347:DDJ655347 DNC655347:DNF655347 DWY655347:DXB655347 EGU655347:EGX655347 EQQ655347:EQT655347 FAM655347:FAP655347 FKI655347:FKL655347 FUE655347:FUH655347 GEA655347:GED655347 GNW655347:GNZ655347 GXS655347:GXV655347 HHO655347:HHR655347 HRK655347:HRN655347 IBG655347:IBJ655347 ILC655347:ILF655347 IUY655347:IVB655347 JEU655347:JEX655347 JOQ655347:JOT655347 JYM655347:JYP655347 KII655347:KIL655347 KSE655347:KSH655347 LCA655347:LCD655347 LLW655347:LLZ655347 LVS655347:LVV655347 MFO655347:MFR655347 MPK655347:MPN655347 MZG655347:MZJ655347 NJC655347:NJF655347 NSY655347:NTB655347 OCU655347:OCX655347 OMQ655347:OMT655347 OWM655347:OWP655347 PGI655347:PGL655347 PQE655347:PQH655347 QAA655347:QAD655347 QJW655347:QJZ655347 QTS655347:QTV655347 RDO655347:RDR655347 RNK655347:RNN655347 RXG655347:RXJ655347 SHC655347:SHF655347 SQY655347:SRB655347 TAU655347:TAX655347 TKQ655347:TKT655347 TUM655347:TUP655347 UEI655347:UEL655347 UOE655347:UOH655347 UYA655347:UYD655347 VHW655347:VHZ655347 VRS655347:VRV655347 WBO655347:WBR655347 WLK655347:WLN655347 WVG655347:WVJ655347 IU720883:IX720883 SQ720883:ST720883 ACM720883:ACP720883 AMI720883:AML720883 AWE720883:AWH720883 BGA720883:BGD720883 BPW720883:BPZ720883 BZS720883:BZV720883 CJO720883:CJR720883 CTK720883:CTN720883 DDG720883:DDJ720883 DNC720883:DNF720883 DWY720883:DXB720883 EGU720883:EGX720883 EQQ720883:EQT720883 FAM720883:FAP720883 FKI720883:FKL720883 FUE720883:FUH720883 GEA720883:GED720883 GNW720883:GNZ720883 GXS720883:GXV720883 HHO720883:HHR720883 HRK720883:HRN720883 IBG720883:IBJ720883 ILC720883:ILF720883 IUY720883:IVB720883 JEU720883:JEX720883 JOQ720883:JOT720883 JYM720883:JYP720883 KII720883:KIL720883 KSE720883:KSH720883 LCA720883:LCD720883 LLW720883:LLZ720883 LVS720883:LVV720883 MFO720883:MFR720883 MPK720883:MPN720883 MZG720883:MZJ720883 NJC720883:NJF720883 NSY720883:NTB720883 OCU720883:OCX720883 OMQ720883:OMT720883 OWM720883:OWP720883 PGI720883:PGL720883 PQE720883:PQH720883 QAA720883:QAD720883 QJW720883:QJZ720883 QTS720883:QTV720883 RDO720883:RDR720883 RNK720883:RNN720883 RXG720883:RXJ720883 SHC720883:SHF720883 SQY720883:SRB720883 TAU720883:TAX720883 TKQ720883:TKT720883 TUM720883:TUP720883 UEI720883:UEL720883 UOE720883:UOH720883 UYA720883:UYD720883 VHW720883:VHZ720883 VRS720883:VRV720883 WBO720883:WBR720883 WLK720883:WLN720883 WVG720883:WVJ720883 IU786419:IX786419 SQ786419:ST786419 ACM786419:ACP786419 AMI786419:AML786419 AWE786419:AWH786419 BGA786419:BGD786419 BPW786419:BPZ786419 BZS786419:BZV786419 CJO786419:CJR786419 CTK786419:CTN786419 DDG786419:DDJ786419 DNC786419:DNF786419 DWY786419:DXB786419 EGU786419:EGX786419 EQQ786419:EQT786419 FAM786419:FAP786419 FKI786419:FKL786419 FUE786419:FUH786419 GEA786419:GED786419 GNW786419:GNZ786419 GXS786419:GXV786419 HHO786419:HHR786419 HRK786419:HRN786419 IBG786419:IBJ786419 ILC786419:ILF786419 IUY786419:IVB786419 JEU786419:JEX786419 JOQ786419:JOT786419 JYM786419:JYP786419 KII786419:KIL786419 KSE786419:KSH786419 LCA786419:LCD786419 LLW786419:LLZ786419 LVS786419:LVV786419 MFO786419:MFR786419 MPK786419:MPN786419 MZG786419:MZJ786419 NJC786419:NJF786419 NSY786419:NTB786419 OCU786419:OCX786419 OMQ786419:OMT786419 OWM786419:OWP786419 PGI786419:PGL786419 PQE786419:PQH786419 QAA786419:QAD786419 QJW786419:QJZ786419 QTS786419:QTV786419 RDO786419:RDR786419 RNK786419:RNN786419 RXG786419:RXJ786419 SHC786419:SHF786419 SQY786419:SRB786419 TAU786419:TAX786419 TKQ786419:TKT786419 TUM786419:TUP786419 UEI786419:UEL786419 UOE786419:UOH786419 UYA786419:UYD786419 VHW786419:VHZ786419 VRS786419:VRV786419 WBO786419:WBR786419 WLK786419:WLN786419 WVG786419:WVJ786419 IU851955:IX851955 SQ851955:ST851955 ACM851955:ACP851955 AMI851955:AML851955 AWE851955:AWH851955 BGA851955:BGD851955 BPW851955:BPZ851955 BZS851955:BZV851955 CJO851955:CJR851955 CTK851955:CTN851955 DDG851955:DDJ851955 DNC851955:DNF851955 DWY851955:DXB851955 EGU851955:EGX851955 EQQ851955:EQT851955 FAM851955:FAP851955 FKI851955:FKL851955 FUE851955:FUH851955 GEA851955:GED851955 GNW851955:GNZ851955 GXS851955:GXV851955 HHO851955:HHR851955 HRK851955:HRN851955 IBG851955:IBJ851955 ILC851955:ILF851955 IUY851955:IVB851955 JEU851955:JEX851955 JOQ851955:JOT851955 JYM851955:JYP851955 KII851955:KIL851955 KSE851955:KSH851955 LCA851955:LCD851955 LLW851955:LLZ851955 LVS851955:LVV851955 MFO851955:MFR851955 MPK851955:MPN851955 MZG851955:MZJ851955 NJC851955:NJF851955 NSY851955:NTB851955 OCU851955:OCX851955 OMQ851955:OMT851955 OWM851955:OWP851955 PGI851955:PGL851955 PQE851955:PQH851955 QAA851955:QAD851955 QJW851955:QJZ851955 QTS851955:QTV851955 RDO851955:RDR851955 RNK851955:RNN851955 RXG851955:RXJ851955 SHC851955:SHF851955 SQY851955:SRB851955 TAU851955:TAX851955 TKQ851955:TKT851955 TUM851955:TUP851955 UEI851955:UEL851955 UOE851955:UOH851955 UYA851955:UYD851955 VHW851955:VHZ851955 VRS851955:VRV851955 WBO851955:WBR851955 WLK851955:WLN851955 WVG851955:WVJ851955 IU917491:IX917491 SQ917491:ST917491 ACM917491:ACP917491 AMI917491:AML917491 AWE917491:AWH917491 BGA917491:BGD917491 BPW917491:BPZ917491 BZS917491:BZV917491 CJO917491:CJR917491 CTK917491:CTN917491 DDG917491:DDJ917491 DNC917491:DNF917491 DWY917491:DXB917491 EGU917491:EGX917491 EQQ917491:EQT917491 FAM917491:FAP917491 FKI917491:FKL917491 FUE917491:FUH917491 GEA917491:GED917491 GNW917491:GNZ917491 GXS917491:GXV917491 HHO917491:HHR917491 HRK917491:HRN917491 IBG917491:IBJ917491 ILC917491:ILF917491 IUY917491:IVB917491 JEU917491:JEX917491 JOQ917491:JOT917491 JYM917491:JYP917491 KII917491:KIL917491 KSE917491:KSH917491 LCA917491:LCD917491 LLW917491:LLZ917491 LVS917491:LVV917491 MFO917491:MFR917491 MPK917491:MPN917491 MZG917491:MZJ917491 NJC917491:NJF917491 NSY917491:NTB917491 OCU917491:OCX917491 OMQ917491:OMT917491 OWM917491:OWP917491 PGI917491:PGL917491 PQE917491:PQH917491 QAA917491:QAD917491 QJW917491:QJZ917491 QTS917491:QTV917491 RDO917491:RDR917491 RNK917491:RNN917491 RXG917491:RXJ917491 SHC917491:SHF917491 SQY917491:SRB917491 TAU917491:TAX917491 TKQ917491:TKT917491 TUM917491:TUP917491 UEI917491:UEL917491 UOE917491:UOH917491 UYA917491:UYD917491 VHW917491:VHZ917491 VRS917491:VRV917491 WBO917491:WBR917491 WLK917491:WLN917491 WVG917491:WVJ917491 IU983027:IX983027 SQ983027:ST983027 ACM983027:ACP983027 AMI983027:AML983027 AWE983027:AWH983027 BGA983027:BGD983027 BPW983027:BPZ983027 BZS983027:BZV983027 CJO983027:CJR983027 CTK983027:CTN983027 DDG983027:DDJ983027 DNC983027:DNF983027 DWY983027:DXB983027 EGU983027:EGX983027 EQQ983027:EQT983027 FAM983027:FAP983027 FKI983027:FKL983027 FUE983027:FUH983027 GEA983027:GED983027 GNW983027:GNZ983027 GXS983027:GXV983027 HHO983027:HHR983027 HRK983027:HRN983027 IBG983027:IBJ983027 ILC983027:ILF983027 IUY983027:IVB983027 JEU983027:JEX983027 JOQ983027:JOT983027 JYM983027:JYP983027 KII983027:KIL983027 KSE983027:KSH983027 LCA983027:LCD983027 LLW983027:LLZ983027 LVS983027:LVV983027 MFO983027:MFR983027 MPK983027:MPN983027 MZG983027:MZJ983027 NJC983027:NJF983027 NSY983027:NTB983027 OCU983027:OCX983027 OMQ983027:OMT983027 OWM983027:OWP983027 PGI983027:PGL983027 PQE983027:PQH983027 QAA983027:QAD983027 QJW983027:QJZ983027 QTS983027:QTV983027 RDO983027:RDR983027 RNK983027:RNN983027 RXG983027:RXJ983027 SHC983027:SHF983027 SQY983027:SRB983027 TAU983027:TAX983027 TKQ983027:TKT983027 TUM983027:TUP983027 UEI983027:UEL983027 UOE983027:UOH983027 UYA983027:UYD983027 VHW983027:VHZ983027 VRS983027:VRV983027 WBO983027:WBR983027 WLK983027:WLN983027 WVG983027:WVJ983027 F983044:H983044 I983023 F917508:H917508 I917487 F851972:H851972 I851951 F786436:H786436 I786415 F720900:H720900 I720879 F655364:H655364 I655343 F589828:H589828 I589807 F524292:H524292 I524271 F458756:H458756 I458735 F393220:H393220 I393199 F327684:H327684 I327663 F262148:H262148 I262127 F196612:H196612 I196591 F131076:H131076 I131055 F65540:H65540">
      <formula1>"01北海道,02青森,03岩手,04宮城,05秋田,06山形,07福島,08茨城,09栃木,10群馬,11埼玉,12千葉,13東京,14神奈川,15新潟,16富山,17石川,18福井,19山梨,20長野,21岐阜,22静岡,23愛知,24三重,25滋賀,26京都,27大坂,28兵庫,29奈良,30和歌山,31鳥取,32島根,33岡山,34広島,35山口,36徳島,37香川,38愛媛, 39高知,40福岡,41佐賀,42長崎,43熊本,44大分,45宮崎,46鹿児島,47沖縄"</formula1>
    </dataValidation>
    <dataValidation type="list" allowBlank="1" showInputMessage="1" showErrorMessage="1" sqref="I65516 IU3:IX3 SQ3:ST3 ACM3:ACP3 AMI3:AML3 AWE3:AWH3 BGA3:BGD3 BPW3:BPZ3 BZS3:BZV3 CJO3:CJR3 CTK3:CTN3 DDG3:DDJ3 DNC3:DNF3 DWY3:DXB3 EGU3:EGX3 EQQ3:EQT3 FAM3:FAP3 FKI3:FKL3 FUE3:FUH3 GEA3:GED3 GNW3:GNZ3 GXS3:GXV3 HHO3:HHR3 HRK3:HRN3 IBG3:IBJ3 ILC3:ILF3 IUY3:IVB3 JEU3:JEX3 JOQ3:JOT3 JYM3:JYP3 KII3:KIL3 KSE3:KSH3 LCA3:LCD3 LLW3:LLZ3 LVS3:LVV3 MFO3:MFR3 MPK3:MPN3 MZG3:MZJ3 NJC3:NJF3 NSY3:NTB3 OCU3:OCX3 OMQ3:OMT3 OWM3:OWP3 PGI3:PGL3 PQE3:PQH3 QAA3:QAD3 QJW3:QJZ3 QTS3:QTV3 RDO3:RDR3 RNK3:RNN3 RXG3:RXJ3 SHC3:SHF3 SQY3:SRB3 TAU3:TAX3 TKQ3:TKT3 TUM3:TUP3 UEI3:UEL3 UOE3:UOH3 UYA3:UYD3 VHW3:VHZ3 VRS3:VRV3 WBO3:WBR3 WLK3:WLN3 WVG3:WVJ3 IU65520:IX65520 SQ65520:ST65520 ACM65520:ACP65520 AMI65520:AML65520 AWE65520:AWH65520 BGA65520:BGD65520 BPW65520:BPZ65520 BZS65520:BZV65520 CJO65520:CJR65520 CTK65520:CTN65520 DDG65520:DDJ65520 DNC65520:DNF65520 DWY65520:DXB65520 EGU65520:EGX65520 EQQ65520:EQT65520 FAM65520:FAP65520 FKI65520:FKL65520 FUE65520:FUH65520 GEA65520:GED65520 GNW65520:GNZ65520 GXS65520:GXV65520 HHO65520:HHR65520 HRK65520:HRN65520 IBG65520:IBJ65520 ILC65520:ILF65520 IUY65520:IVB65520 JEU65520:JEX65520 JOQ65520:JOT65520 JYM65520:JYP65520 KII65520:KIL65520 KSE65520:KSH65520 LCA65520:LCD65520 LLW65520:LLZ65520 LVS65520:LVV65520 MFO65520:MFR65520 MPK65520:MPN65520 MZG65520:MZJ65520 NJC65520:NJF65520 NSY65520:NTB65520 OCU65520:OCX65520 OMQ65520:OMT65520 OWM65520:OWP65520 PGI65520:PGL65520 PQE65520:PQH65520 QAA65520:QAD65520 QJW65520:QJZ65520 QTS65520:QTV65520 RDO65520:RDR65520 RNK65520:RNN65520 RXG65520:RXJ65520 SHC65520:SHF65520 SQY65520:SRB65520 TAU65520:TAX65520 TKQ65520:TKT65520 TUM65520:TUP65520 UEI65520:UEL65520 UOE65520:UOH65520 UYA65520:UYD65520 VHW65520:VHZ65520 VRS65520:VRV65520 WBO65520:WBR65520 WLK65520:WLN65520 WVG65520:WVJ65520 IU131056:IX131056 SQ131056:ST131056 ACM131056:ACP131056 AMI131056:AML131056 AWE131056:AWH131056 BGA131056:BGD131056 BPW131056:BPZ131056 BZS131056:BZV131056 CJO131056:CJR131056 CTK131056:CTN131056 DDG131056:DDJ131056 DNC131056:DNF131056 DWY131056:DXB131056 EGU131056:EGX131056 EQQ131056:EQT131056 FAM131056:FAP131056 FKI131056:FKL131056 FUE131056:FUH131056 GEA131056:GED131056 GNW131056:GNZ131056 GXS131056:GXV131056 HHO131056:HHR131056 HRK131056:HRN131056 IBG131056:IBJ131056 ILC131056:ILF131056 IUY131056:IVB131056 JEU131056:JEX131056 JOQ131056:JOT131056 JYM131056:JYP131056 KII131056:KIL131056 KSE131056:KSH131056 LCA131056:LCD131056 LLW131056:LLZ131056 LVS131056:LVV131056 MFO131056:MFR131056 MPK131056:MPN131056 MZG131056:MZJ131056 NJC131056:NJF131056 NSY131056:NTB131056 OCU131056:OCX131056 OMQ131056:OMT131056 OWM131056:OWP131056 PGI131056:PGL131056 PQE131056:PQH131056 QAA131056:QAD131056 QJW131056:QJZ131056 QTS131056:QTV131056 RDO131056:RDR131056 RNK131056:RNN131056 RXG131056:RXJ131056 SHC131056:SHF131056 SQY131056:SRB131056 TAU131056:TAX131056 TKQ131056:TKT131056 TUM131056:TUP131056 UEI131056:UEL131056 UOE131056:UOH131056 UYA131056:UYD131056 VHW131056:VHZ131056 VRS131056:VRV131056 WBO131056:WBR131056 WLK131056:WLN131056 WVG131056:WVJ131056 IU196592:IX196592 SQ196592:ST196592 ACM196592:ACP196592 AMI196592:AML196592 AWE196592:AWH196592 BGA196592:BGD196592 BPW196592:BPZ196592 BZS196592:BZV196592 CJO196592:CJR196592 CTK196592:CTN196592 DDG196592:DDJ196592 DNC196592:DNF196592 DWY196592:DXB196592 EGU196592:EGX196592 EQQ196592:EQT196592 FAM196592:FAP196592 FKI196592:FKL196592 FUE196592:FUH196592 GEA196592:GED196592 GNW196592:GNZ196592 GXS196592:GXV196592 HHO196592:HHR196592 HRK196592:HRN196592 IBG196592:IBJ196592 ILC196592:ILF196592 IUY196592:IVB196592 JEU196592:JEX196592 JOQ196592:JOT196592 JYM196592:JYP196592 KII196592:KIL196592 KSE196592:KSH196592 LCA196592:LCD196592 LLW196592:LLZ196592 LVS196592:LVV196592 MFO196592:MFR196592 MPK196592:MPN196592 MZG196592:MZJ196592 NJC196592:NJF196592 NSY196592:NTB196592 OCU196592:OCX196592 OMQ196592:OMT196592 OWM196592:OWP196592 PGI196592:PGL196592 PQE196592:PQH196592 QAA196592:QAD196592 QJW196592:QJZ196592 QTS196592:QTV196592 RDO196592:RDR196592 RNK196592:RNN196592 RXG196592:RXJ196592 SHC196592:SHF196592 SQY196592:SRB196592 TAU196592:TAX196592 TKQ196592:TKT196592 TUM196592:TUP196592 UEI196592:UEL196592 UOE196592:UOH196592 UYA196592:UYD196592 VHW196592:VHZ196592 VRS196592:VRV196592 WBO196592:WBR196592 WLK196592:WLN196592 WVG196592:WVJ196592 IU262128:IX262128 SQ262128:ST262128 ACM262128:ACP262128 AMI262128:AML262128 AWE262128:AWH262128 BGA262128:BGD262128 BPW262128:BPZ262128 BZS262128:BZV262128 CJO262128:CJR262128 CTK262128:CTN262128 DDG262128:DDJ262128 DNC262128:DNF262128 DWY262128:DXB262128 EGU262128:EGX262128 EQQ262128:EQT262128 FAM262128:FAP262128 FKI262128:FKL262128 FUE262128:FUH262128 GEA262128:GED262128 GNW262128:GNZ262128 GXS262128:GXV262128 HHO262128:HHR262128 HRK262128:HRN262128 IBG262128:IBJ262128 ILC262128:ILF262128 IUY262128:IVB262128 JEU262128:JEX262128 JOQ262128:JOT262128 JYM262128:JYP262128 KII262128:KIL262128 KSE262128:KSH262128 LCA262128:LCD262128 LLW262128:LLZ262128 LVS262128:LVV262128 MFO262128:MFR262128 MPK262128:MPN262128 MZG262128:MZJ262128 NJC262128:NJF262128 NSY262128:NTB262128 OCU262128:OCX262128 OMQ262128:OMT262128 OWM262128:OWP262128 PGI262128:PGL262128 PQE262128:PQH262128 QAA262128:QAD262128 QJW262128:QJZ262128 QTS262128:QTV262128 RDO262128:RDR262128 RNK262128:RNN262128 RXG262128:RXJ262128 SHC262128:SHF262128 SQY262128:SRB262128 TAU262128:TAX262128 TKQ262128:TKT262128 TUM262128:TUP262128 UEI262128:UEL262128 UOE262128:UOH262128 UYA262128:UYD262128 VHW262128:VHZ262128 VRS262128:VRV262128 WBO262128:WBR262128 WLK262128:WLN262128 WVG262128:WVJ262128 IU327664:IX327664 SQ327664:ST327664 ACM327664:ACP327664 AMI327664:AML327664 AWE327664:AWH327664 BGA327664:BGD327664 BPW327664:BPZ327664 BZS327664:BZV327664 CJO327664:CJR327664 CTK327664:CTN327664 DDG327664:DDJ327664 DNC327664:DNF327664 DWY327664:DXB327664 EGU327664:EGX327664 EQQ327664:EQT327664 FAM327664:FAP327664 FKI327664:FKL327664 FUE327664:FUH327664 GEA327664:GED327664 GNW327664:GNZ327664 GXS327664:GXV327664 HHO327664:HHR327664 HRK327664:HRN327664 IBG327664:IBJ327664 ILC327664:ILF327664 IUY327664:IVB327664 JEU327664:JEX327664 JOQ327664:JOT327664 JYM327664:JYP327664 KII327664:KIL327664 KSE327664:KSH327664 LCA327664:LCD327664 LLW327664:LLZ327664 LVS327664:LVV327664 MFO327664:MFR327664 MPK327664:MPN327664 MZG327664:MZJ327664 NJC327664:NJF327664 NSY327664:NTB327664 OCU327664:OCX327664 OMQ327664:OMT327664 OWM327664:OWP327664 PGI327664:PGL327664 PQE327664:PQH327664 QAA327664:QAD327664 QJW327664:QJZ327664 QTS327664:QTV327664 RDO327664:RDR327664 RNK327664:RNN327664 RXG327664:RXJ327664 SHC327664:SHF327664 SQY327664:SRB327664 TAU327664:TAX327664 TKQ327664:TKT327664 TUM327664:TUP327664 UEI327664:UEL327664 UOE327664:UOH327664 UYA327664:UYD327664 VHW327664:VHZ327664 VRS327664:VRV327664 WBO327664:WBR327664 WLK327664:WLN327664 WVG327664:WVJ327664 IU393200:IX393200 SQ393200:ST393200 ACM393200:ACP393200 AMI393200:AML393200 AWE393200:AWH393200 BGA393200:BGD393200 BPW393200:BPZ393200 BZS393200:BZV393200 CJO393200:CJR393200 CTK393200:CTN393200 DDG393200:DDJ393200 DNC393200:DNF393200 DWY393200:DXB393200 EGU393200:EGX393200 EQQ393200:EQT393200 FAM393200:FAP393200 FKI393200:FKL393200 FUE393200:FUH393200 GEA393200:GED393200 GNW393200:GNZ393200 GXS393200:GXV393200 HHO393200:HHR393200 HRK393200:HRN393200 IBG393200:IBJ393200 ILC393200:ILF393200 IUY393200:IVB393200 JEU393200:JEX393200 JOQ393200:JOT393200 JYM393200:JYP393200 KII393200:KIL393200 KSE393200:KSH393200 LCA393200:LCD393200 LLW393200:LLZ393200 LVS393200:LVV393200 MFO393200:MFR393200 MPK393200:MPN393200 MZG393200:MZJ393200 NJC393200:NJF393200 NSY393200:NTB393200 OCU393200:OCX393200 OMQ393200:OMT393200 OWM393200:OWP393200 PGI393200:PGL393200 PQE393200:PQH393200 QAA393200:QAD393200 QJW393200:QJZ393200 QTS393200:QTV393200 RDO393200:RDR393200 RNK393200:RNN393200 RXG393200:RXJ393200 SHC393200:SHF393200 SQY393200:SRB393200 TAU393200:TAX393200 TKQ393200:TKT393200 TUM393200:TUP393200 UEI393200:UEL393200 UOE393200:UOH393200 UYA393200:UYD393200 VHW393200:VHZ393200 VRS393200:VRV393200 WBO393200:WBR393200 WLK393200:WLN393200 WVG393200:WVJ393200 IU458736:IX458736 SQ458736:ST458736 ACM458736:ACP458736 AMI458736:AML458736 AWE458736:AWH458736 BGA458736:BGD458736 BPW458736:BPZ458736 BZS458736:BZV458736 CJO458736:CJR458736 CTK458736:CTN458736 DDG458736:DDJ458736 DNC458736:DNF458736 DWY458736:DXB458736 EGU458736:EGX458736 EQQ458736:EQT458736 FAM458736:FAP458736 FKI458736:FKL458736 FUE458736:FUH458736 GEA458736:GED458736 GNW458736:GNZ458736 GXS458736:GXV458736 HHO458736:HHR458736 HRK458736:HRN458736 IBG458736:IBJ458736 ILC458736:ILF458736 IUY458736:IVB458736 JEU458736:JEX458736 JOQ458736:JOT458736 JYM458736:JYP458736 KII458736:KIL458736 KSE458736:KSH458736 LCA458736:LCD458736 LLW458736:LLZ458736 LVS458736:LVV458736 MFO458736:MFR458736 MPK458736:MPN458736 MZG458736:MZJ458736 NJC458736:NJF458736 NSY458736:NTB458736 OCU458736:OCX458736 OMQ458736:OMT458736 OWM458736:OWP458736 PGI458736:PGL458736 PQE458736:PQH458736 QAA458736:QAD458736 QJW458736:QJZ458736 QTS458736:QTV458736 RDO458736:RDR458736 RNK458736:RNN458736 RXG458736:RXJ458736 SHC458736:SHF458736 SQY458736:SRB458736 TAU458736:TAX458736 TKQ458736:TKT458736 TUM458736:TUP458736 UEI458736:UEL458736 UOE458736:UOH458736 UYA458736:UYD458736 VHW458736:VHZ458736 VRS458736:VRV458736 WBO458736:WBR458736 WLK458736:WLN458736 WVG458736:WVJ458736 IU524272:IX524272 SQ524272:ST524272 ACM524272:ACP524272 AMI524272:AML524272 AWE524272:AWH524272 BGA524272:BGD524272 BPW524272:BPZ524272 BZS524272:BZV524272 CJO524272:CJR524272 CTK524272:CTN524272 DDG524272:DDJ524272 DNC524272:DNF524272 DWY524272:DXB524272 EGU524272:EGX524272 EQQ524272:EQT524272 FAM524272:FAP524272 FKI524272:FKL524272 FUE524272:FUH524272 GEA524272:GED524272 GNW524272:GNZ524272 GXS524272:GXV524272 HHO524272:HHR524272 HRK524272:HRN524272 IBG524272:IBJ524272 ILC524272:ILF524272 IUY524272:IVB524272 JEU524272:JEX524272 JOQ524272:JOT524272 JYM524272:JYP524272 KII524272:KIL524272 KSE524272:KSH524272 LCA524272:LCD524272 LLW524272:LLZ524272 LVS524272:LVV524272 MFO524272:MFR524272 MPK524272:MPN524272 MZG524272:MZJ524272 NJC524272:NJF524272 NSY524272:NTB524272 OCU524272:OCX524272 OMQ524272:OMT524272 OWM524272:OWP524272 PGI524272:PGL524272 PQE524272:PQH524272 QAA524272:QAD524272 QJW524272:QJZ524272 QTS524272:QTV524272 RDO524272:RDR524272 RNK524272:RNN524272 RXG524272:RXJ524272 SHC524272:SHF524272 SQY524272:SRB524272 TAU524272:TAX524272 TKQ524272:TKT524272 TUM524272:TUP524272 UEI524272:UEL524272 UOE524272:UOH524272 UYA524272:UYD524272 VHW524272:VHZ524272 VRS524272:VRV524272 WBO524272:WBR524272 WLK524272:WLN524272 WVG524272:WVJ524272 IU589808:IX589808 SQ589808:ST589808 ACM589808:ACP589808 AMI589808:AML589808 AWE589808:AWH589808 BGA589808:BGD589808 BPW589808:BPZ589808 BZS589808:BZV589808 CJO589808:CJR589808 CTK589808:CTN589808 DDG589808:DDJ589808 DNC589808:DNF589808 DWY589808:DXB589808 EGU589808:EGX589808 EQQ589808:EQT589808 FAM589808:FAP589808 FKI589808:FKL589808 FUE589808:FUH589808 GEA589808:GED589808 GNW589808:GNZ589808 GXS589808:GXV589808 HHO589808:HHR589808 HRK589808:HRN589808 IBG589808:IBJ589808 ILC589808:ILF589808 IUY589808:IVB589808 JEU589808:JEX589808 JOQ589808:JOT589808 JYM589808:JYP589808 KII589808:KIL589808 KSE589808:KSH589808 LCA589808:LCD589808 LLW589808:LLZ589808 LVS589808:LVV589808 MFO589808:MFR589808 MPK589808:MPN589808 MZG589808:MZJ589808 NJC589808:NJF589808 NSY589808:NTB589808 OCU589808:OCX589808 OMQ589808:OMT589808 OWM589808:OWP589808 PGI589808:PGL589808 PQE589808:PQH589808 QAA589808:QAD589808 QJW589808:QJZ589808 QTS589808:QTV589808 RDO589808:RDR589808 RNK589808:RNN589808 RXG589808:RXJ589808 SHC589808:SHF589808 SQY589808:SRB589808 TAU589808:TAX589808 TKQ589808:TKT589808 TUM589808:TUP589808 UEI589808:UEL589808 UOE589808:UOH589808 UYA589808:UYD589808 VHW589808:VHZ589808 VRS589808:VRV589808 WBO589808:WBR589808 WLK589808:WLN589808 WVG589808:WVJ589808 IU655344:IX655344 SQ655344:ST655344 ACM655344:ACP655344 AMI655344:AML655344 AWE655344:AWH655344 BGA655344:BGD655344 BPW655344:BPZ655344 BZS655344:BZV655344 CJO655344:CJR655344 CTK655344:CTN655344 DDG655344:DDJ655344 DNC655344:DNF655344 DWY655344:DXB655344 EGU655344:EGX655344 EQQ655344:EQT655344 FAM655344:FAP655344 FKI655344:FKL655344 FUE655344:FUH655344 GEA655344:GED655344 GNW655344:GNZ655344 GXS655344:GXV655344 HHO655344:HHR655344 HRK655344:HRN655344 IBG655344:IBJ655344 ILC655344:ILF655344 IUY655344:IVB655344 JEU655344:JEX655344 JOQ655344:JOT655344 JYM655344:JYP655344 KII655344:KIL655344 KSE655344:KSH655344 LCA655344:LCD655344 LLW655344:LLZ655344 LVS655344:LVV655344 MFO655344:MFR655344 MPK655344:MPN655344 MZG655344:MZJ655344 NJC655344:NJF655344 NSY655344:NTB655344 OCU655344:OCX655344 OMQ655344:OMT655344 OWM655344:OWP655344 PGI655344:PGL655344 PQE655344:PQH655344 QAA655344:QAD655344 QJW655344:QJZ655344 QTS655344:QTV655344 RDO655344:RDR655344 RNK655344:RNN655344 RXG655344:RXJ655344 SHC655344:SHF655344 SQY655344:SRB655344 TAU655344:TAX655344 TKQ655344:TKT655344 TUM655344:TUP655344 UEI655344:UEL655344 UOE655344:UOH655344 UYA655344:UYD655344 VHW655344:VHZ655344 VRS655344:VRV655344 WBO655344:WBR655344 WLK655344:WLN655344 WVG655344:WVJ655344 IU720880:IX720880 SQ720880:ST720880 ACM720880:ACP720880 AMI720880:AML720880 AWE720880:AWH720880 BGA720880:BGD720880 BPW720880:BPZ720880 BZS720880:BZV720880 CJO720880:CJR720880 CTK720880:CTN720880 DDG720880:DDJ720880 DNC720880:DNF720880 DWY720880:DXB720880 EGU720880:EGX720880 EQQ720880:EQT720880 FAM720880:FAP720880 FKI720880:FKL720880 FUE720880:FUH720880 GEA720880:GED720880 GNW720880:GNZ720880 GXS720880:GXV720880 HHO720880:HHR720880 HRK720880:HRN720880 IBG720880:IBJ720880 ILC720880:ILF720880 IUY720880:IVB720880 JEU720880:JEX720880 JOQ720880:JOT720880 JYM720880:JYP720880 KII720880:KIL720880 KSE720880:KSH720880 LCA720880:LCD720880 LLW720880:LLZ720880 LVS720880:LVV720880 MFO720880:MFR720880 MPK720880:MPN720880 MZG720880:MZJ720880 NJC720880:NJF720880 NSY720880:NTB720880 OCU720880:OCX720880 OMQ720880:OMT720880 OWM720880:OWP720880 PGI720880:PGL720880 PQE720880:PQH720880 QAA720880:QAD720880 QJW720880:QJZ720880 QTS720880:QTV720880 RDO720880:RDR720880 RNK720880:RNN720880 RXG720880:RXJ720880 SHC720880:SHF720880 SQY720880:SRB720880 TAU720880:TAX720880 TKQ720880:TKT720880 TUM720880:TUP720880 UEI720880:UEL720880 UOE720880:UOH720880 UYA720880:UYD720880 VHW720880:VHZ720880 VRS720880:VRV720880 WBO720880:WBR720880 WLK720880:WLN720880 WVG720880:WVJ720880 IU786416:IX786416 SQ786416:ST786416 ACM786416:ACP786416 AMI786416:AML786416 AWE786416:AWH786416 BGA786416:BGD786416 BPW786416:BPZ786416 BZS786416:BZV786416 CJO786416:CJR786416 CTK786416:CTN786416 DDG786416:DDJ786416 DNC786416:DNF786416 DWY786416:DXB786416 EGU786416:EGX786416 EQQ786416:EQT786416 FAM786416:FAP786416 FKI786416:FKL786416 FUE786416:FUH786416 GEA786416:GED786416 GNW786416:GNZ786416 GXS786416:GXV786416 HHO786416:HHR786416 HRK786416:HRN786416 IBG786416:IBJ786416 ILC786416:ILF786416 IUY786416:IVB786416 JEU786416:JEX786416 JOQ786416:JOT786416 JYM786416:JYP786416 KII786416:KIL786416 KSE786416:KSH786416 LCA786416:LCD786416 LLW786416:LLZ786416 LVS786416:LVV786416 MFO786416:MFR786416 MPK786416:MPN786416 MZG786416:MZJ786416 NJC786416:NJF786416 NSY786416:NTB786416 OCU786416:OCX786416 OMQ786416:OMT786416 OWM786416:OWP786416 PGI786416:PGL786416 PQE786416:PQH786416 QAA786416:QAD786416 QJW786416:QJZ786416 QTS786416:QTV786416 RDO786416:RDR786416 RNK786416:RNN786416 RXG786416:RXJ786416 SHC786416:SHF786416 SQY786416:SRB786416 TAU786416:TAX786416 TKQ786416:TKT786416 TUM786416:TUP786416 UEI786416:UEL786416 UOE786416:UOH786416 UYA786416:UYD786416 VHW786416:VHZ786416 VRS786416:VRV786416 WBO786416:WBR786416 WLK786416:WLN786416 WVG786416:WVJ786416 IU851952:IX851952 SQ851952:ST851952 ACM851952:ACP851952 AMI851952:AML851952 AWE851952:AWH851952 BGA851952:BGD851952 BPW851952:BPZ851952 BZS851952:BZV851952 CJO851952:CJR851952 CTK851952:CTN851952 DDG851952:DDJ851952 DNC851952:DNF851952 DWY851952:DXB851952 EGU851952:EGX851952 EQQ851952:EQT851952 FAM851952:FAP851952 FKI851952:FKL851952 FUE851952:FUH851952 GEA851952:GED851952 GNW851952:GNZ851952 GXS851952:GXV851952 HHO851952:HHR851952 HRK851952:HRN851952 IBG851952:IBJ851952 ILC851952:ILF851952 IUY851952:IVB851952 JEU851952:JEX851952 JOQ851952:JOT851952 JYM851952:JYP851952 KII851952:KIL851952 KSE851952:KSH851952 LCA851952:LCD851952 LLW851952:LLZ851952 LVS851952:LVV851952 MFO851952:MFR851952 MPK851952:MPN851952 MZG851952:MZJ851952 NJC851952:NJF851952 NSY851952:NTB851952 OCU851952:OCX851952 OMQ851952:OMT851952 OWM851952:OWP851952 PGI851952:PGL851952 PQE851952:PQH851952 QAA851952:QAD851952 QJW851952:QJZ851952 QTS851952:QTV851952 RDO851952:RDR851952 RNK851952:RNN851952 RXG851952:RXJ851952 SHC851952:SHF851952 SQY851952:SRB851952 TAU851952:TAX851952 TKQ851952:TKT851952 TUM851952:TUP851952 UEI851952:UEL851952 UOE851952:UOH851952 UYA851952:UYD851952 VHW851952:VHZ851952 VRS851952:VRV851952 WBO851952:WBR851952 WLK851952:WLN851952 WVG851952:WVJ851952 IU917488:IX917488 SQ917488:ST917488 ACM917488:ACP917488 AMI917488:AML917488 AWE917488:AWH917488 BGA917488:BGD917488 BPW917488:BPZ917488 BZS917488:BZV917488 CJO917488:CJR917488 CTK917488:CTN917488 DDG917488:DDJ917488 DNC917488:DNF917488 DWY917488:DXB917488 EGU917488:EGX917488 EQQ917488:EQT917488 FAM917488:FAP917488 FKI917488:FKL917488 FUE917488:FUH917488 GEA917488:GED917488 GNW917488:GNZ917488 GXS917488:GXV917488 HHO917488:HHR917488 HRK917488:HRN917488 IBG917488:IBJ917488 ILC917488:ILF917488 IUY917488:IVB917488 JEU917488:JEX917488 JOQ917488:JOT917488 JYM917488:JYP917488 KII917488:KIL917488 KSE917488:KSH917488 LCA917488:LCD917488 LLW917488:LLZ917488 LVS917488:LVV917488 MFO917488:MFR917488 MPK917488:MPN917488 MZG917488:MZJ917488 NJC917488:NJF917488 NSY917488:NTB917488 OCU917488:OCX917488 OMQ917488:OMT917488 OWM917488:OWP917488 PGI917488:PGL917488 PQE917488:PQH917488 QAA917488:QAD917488 QJW917488:QJZ917488 QTS917488:QTV917488 RDO917488:RDR917488 RNK917488:RNN917488 RXG917488:RXJ917488 SHC917488:SHF917488 SQY917488:SRB917488 TAU917488:TAX917488 TKQ917488:TKT917488 TUM917488:TUP917488 UEI917488:UEL917488 UOE917488:UOH917488 UYA917488:UYD917488 VHW917488:VHZ917488 VRS917488:VRV917488 WBO917488:WBR917488 WLK917488:WLN917488 WVG917488:WVJ917488 IU983024:IX983024 SQ983024:ST983024 ACM983024:ACP983024 AMI983024:AML983024 AWE983024:AWH983024 BGA983024:BGD983024 BPW983024:BPZ983024 BZS983024:BZV983024 CJO983024:CJR983024 CTK983024:CTN983024 DDG983024:DDJ983024 DNC983024:DNF983024 DWY983024:DXB983024 EGU983024:EGX983024 EQQ983024:EQT983024 FAM983024:FAP983024 FKI983024:FKL983024 FUE983024:FUH983024 GEA983024:GED983024 GNW983024:GNZ983024 GXS983024:GXV983024 HHO983024:HHR983024 HRK983024:HRN983024 IBG983024:IBJ983024 ILC983024:ILF983024 IUY983024:IVB983024 JEU983024:JEX983024 JOQ983024:JOT983024 JYM983024:JYP983024 KII983024:KIL983024 KSE983024:KSH983024 LCA983024:LCD983024 LLW983024:LLZ983024 LVS983024:LVV983024 MFO983024:MFR983024 MPK983024:MPN983024 MZG983024:MZJ983024 NJC983024:NJF983024 NSY983024:NTB983024 OCU983024:OCX983024 OMQ983024:OMT983024 OWM983024:OWP983024 PGI983024:PGL983024 PQE983024:PQH983024 QAA983024:QAD983024 QJW983024:QJZ983024 QTS983024:QTV983024 RDO983024:RDR983024 RNK983024:RNN983024 RXG983024:RXJ983024 SHC983024:SHF983024 SQY983024:SRB983024 TAU983024:TAX983024 TKQ983024:TKT983024 TUM983024:TUP983024 UEI983024:UEL983024 UOE983024:UOH983024 UYA983024:UYD983024 VHW983024:VHZ983024 VRS983024:VRV983024 WBO983024:WBR983024 WLK983024:WLN983024 WVG983024:WVJ983024 F983041:H983041 I983020 F917505:H917505 I917484 F851969:H851969 I851948 F786433:H786433 I786412 F720897:H720897 I720876 F655361:H655361 I655340 F589825:H589825 I589804 F524289:H524289 I524268 F458753:H458753 I458732 F393217:H393217 I393196 F327681:H327681 I327660 F262145:H262145 I262124 F196609:H196609 I196588 F131073:H131073 I131052 F65537:H65537">
      <formula1>"大学,短期大学,高等専門学校"</formula1>
    </dataValidation>
    <dataValidation type="list" allowBlank="1" showInputMessage="1" showErrorMessage="1" sqref="F5:I6">
      <formula1>"普通・職業科,普通科,職業科"</formula1>
    </dataValidation>
  </dataValidations>
  <pageMargins left="0.39370078740157483" right="0.39370078740157483" top="0.39370078740157483" bottom="0.39370078740157483" header="0" footer="0.19685039370078741"/>
  <pageSetup paperSize="9" scale="65" fitToHeight="0" orientation="landscape" r:id="rId1"/>
  <headerFooter scaleWithDoc="0">
    <oddFooter>&amp;P / &amp;N ページ</oddFooter>
  </headerFooter>
  <rowBreaks count="1" manualBreakCount="1">
    <brk id="39" max="17" man="1"/>
  </rowBreaks>
  <ignoredErrors>
    <ignoredError sqref="D39 F39:H39" formulaRange="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'目標値入力シート（必要に応じて入力）'!$N$10:$N$55</xm:f>
          </x14:formula1>
          <xm:sqref>F7:I7</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CCFF"/>
  </sheetPr>
  <dimension ref="A1:AB26"/>
  <sheetViews>
    <sheetView showGridLines="0" zoomScaleNormal="100" workbookViewId="0">
      <selection sqref="A1:C1"/>
    </sheetView>
  </sheetViews>
  <sheetFormatPr defaultColWidth="10.6640625" defaultRowHeight="24" customHeight="1"/>
  <cols>
    <col min="1" max="2" width="4.33203125" style="1" customWidth="1"/>
    <col min="3" max="5" width="10.6640625" style="1"/>
    <col min="6" max="10" width="9.77734375" style="1" customWidth="1"/>
    <col min="11" max="12" width="8.109375" style="1" customWidth="1"/>
    <col min="13" max="15" width="6.6640625" style="1" customWidth="1"/>
    <col min="16" max="16" width="0.88671875" style="1" customWidth="1"/>
    <col min="17" max="17" width="3.6640625" style="2" customWidth="1"/>
    <col min="18" max="19" width="6.6640625" style="1" customWidth="1"/>
    <col min="20" max="20" width="6.6640625" style="2" customWidth="1"/>
    <col min="21" max="21" width="6.6640625" style="1" customWidth="1"/>
    <col min="22" max="22" width="3.6640625" style="1" customWidth="1"/>
    <col min="23" max="23" width="5.109375" style="1" customWidth="1"/>
    <col min="24" max="24" width="2.109375" style="1" customWidth="1"/>
    <col min="25" max="26" width="5.109375" style="1" customWidth="1"/>
    <col min="27" max="27" width="2.109375" style="1" customWidth="1"/>
    <col min="28" max="28" width="5.109375" style="1" customWidth="1"/>
    <col min="29" max="16384" width="10.6640625" style="1"/>
  </cols>
  <sheetData>
    <row r="1" spans="1:28"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65"/>
      <c r="S1" s="65"/>
      <c r="T1" s="74"/>
      <c r="U1" s="1778" t="s">
        <v>491</v>
      </c>
      <c r="V1" s="1779"/>
      <c r="W1" s="1779"/>
      <c r="X1" s="1779"/>
      <c r="Y1" s="1779"/>
      <c r="Z1" s="1779"/>
      <c r="AA1" s="1779"/>
      <c r="AB1" s="1779"/>
    </row>
    <row r="2" spans="1:28"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65"/>
      <c r="T2" s="74"/>
      <c r="U2" s="65"/>
      <c r="V2" s="65"/>
      <c r="W2" s="65"/>
      <c r="X2" s="65"/>
      <c r="Y2" s="65"/>
      <c r="Z2" s="65"/>
      <c r="AA2" s="65"/>
      <c r="AB2" s="65"/>
    </row>
    <row r="3" spans="1:28" ht="24" customHeight="1">
      <c r="A3" s="65"/>
      <c r="B3" s="65"/>
      <c r="C3" s="65"/>
      <c r="D3" s="65"/>
      <c r="E3" s="65"/>
      <c r="F3" s="65"/>
      <c r="G3" s="65"/>
      <c r="H3" s="65"/>
      <c r="I3" s="65"/>
      <c r="J3" s="65"/>
      <c r="K3" s="65"/>
      <c r="L3" s="65"/>
      <c r="M3" s="65"/>
      <c r="N3" s="65"/>
      <c r="O3" s="65"/>
      <c r="P3" s="65"/>
      <c r="Q3" s="74"/>
      <c r="R3" s="65"/>
      <c r="S3" s="65"/>
      <c r="T3" s="74"/>
      <c r="U3" s="65"/>
      <c r="V3" s="65"/>
      <c r="W3" s="65"/>
      <c r="X3" s="65"/>
      <c r="Y3" s="65"/>
      <c r="Z3" s="65"/>
      <c r="AA3" s="65"/>
      <c r="AB3" s="65"/>
    </row>
    <row r="4" spans="1:28" ht="24" customHeight="1">
      <c r="A4" s="64" t="s">
        <v>118</v>
      </c>
      <c r="B4" s="65"/>
      <c r="C4" s="65"/>
      <c r="D4" s="65"/>
      <c r="E4" s="65"/>
      <c r="F4" s="65"/>
      <c r="G4" s="65"/>
      <c r="H4" s="65"/>
      <c r="I4" s="65"/>
      <c r="J4" s="65"/>
      <c r="M4" s="65"/>
      <c r="N4" s="65"/>
      <c r="O4" s="65"/>
      <c r="P4" s="65"/>
      <c r="Q4" s="65"/>
      <c r="R4" s="65"/>
      <c r="S4" s="65"/>
      <c r="T4" s="74"/>
      <c r="U4" s="65"/>
      <c r="V4" s="74"/>
      <c r="W4" s="65"/>
      <c r="X4" s="65"/>
      <c r="Y4" s="65"/>
      <c r="Z4" s="65"/>
      <c r="AA4" s="65"/>
      <c r="AB4" s="65"/>
    </row>
    <row r="5" spans="1:28" ht="24" customHeight="1">
      <c r="A5" s="64" t="s">
        <v>163</v>
      </c>
      <c r="B5" s="65"/>
      <c r="C5" s="65"/>
      <c r="D5" s="65"/>
      <c r="E5" s="65"/>
      <c r="F5" s="65"/>
      <c r="G5" s="65"/>
      <c r="M5" s="136"/>
      <c r="N5" s="136"/>
      <c r="O5" s="136"/>
      <c r="P5" s="136"/>
      <c r="Q5" s="136"/>
      <c r="R5" s="136"/>
      <c r="S5" s="136"/>
      <c r="T5" s="136"/>
      <c r="U5" s="136"/>
      <c r="V5" s="136"/>
      <c r="W5" s="136"/>
      <c r="X5" s="136"/>
      <c r="Y5" s="136"/>
      <c r="Z5" s="136"/>
      <c r="AA5" s="136"/>
      <c r="AB5" s="136"/>
    </row>
    <row r="6" spans="1:28" ht="24" customHeight="1">
      <c r="A6" s="65"/>
      <c r="B6" s="65"/>
      <c r="C6" s="65"/>
      <c r="D6" s="65"/>
      <c r="E6" s="65"/>
      <c r="F6" s="65"/>
      <c r="G6" s="65"/>
      <c r="K6" s="130"/>
      <c r="L6" s="136"/>
      <c r="M6" s="136"/>
      <c r="N6" s="136"/>
      <c r="O6" s="136"/>
      <c r="P6" s="136"/>
      <c r="Q6" s="136"/>
      <c r="R6" s="136"/>
      <c r="S6" s="136"/>
      <c r="T6" s="136"/>
      <c r="U6" s="136"/>
      <c r="V6" s="136"/>
      <c r="W6" s="136"/>
      <c r="X6" s="136"/>
      <c r="Y6" s="136"/>
      <c r="Z6" s="136"/>
      <c r="AA6" s="136"/>
      <c r="AB6" s="136"/>
    </row>
    <row r="7" spans="1:28" ht="24" customHeight="1">
      <c r="A7" s="65"/>
      <c r="B7" s="81" t="s">
        <v>1001</v>
      </c>
      <c r="C7" s="83"/>
      <c r="D7" s="83"/>
      <c r="E7" s="83"/>
      <c r="F7" s="83"/>
      <c r="G7" s="83"/>
      <c r="H7" s="83"/>
      <c r="I7" s="83"/>
      <c r="J7" s="83"/>
      <c r="K7" s="131"/>
      <c r="L7" s="65" t="s">
        <v>3</v>
      </c>
      <c r="M7" s="136"/>
      <c r="N7" s="136"/>
      <c r="O7" s="136"/>
      <c r="P7" s="136"/>
      <c r="Q7" s="136"/>
      <c r="R7" s="136"/>
      <c r="S7" s="136"/>
      <c r="T7" s="136"/>
      <c r="U7" s="136"/>
      <c r="V7" s="136"/>
      <c r="W7" s="136"/>
      <c r="X7" s="136"/>
      <c r="Y7" s="136"/>
      <c r="Z7" s="136"/>
      <c r="AA7" s="136"/>
      <c r="AB7" s="136"/>
    </row>
    <row r="8" spans="1:28" ht="24" customHeight="1">
      <c r="A8" s="65"/>
      <c r="B8" s="81"/>
      <c r="C8" s="81" t="s">
        <v>17</v>
      </c>
      <c r="D8" s="83"/>
      <c r="E8" s="83"/>
      <c r="F8" s="83"/>
      <c r="G8" s="83"/>
      <c r="H8" s="83"/>
      <c r="I8" s="83"/>
      <c r="J8" s="83"/>
      <c r="K8" s="131"/>
      <c r="L8" s="1762" t="s">
        <v>1075</v>
      </c>
      <c r="M8" s="1762"/>
      <c r="N8" s="1762"/>
      <c r="O8" s="1762"/>
      <c r="P8" s="1762"/>
      <c r="Q8" s="1762"/>
      <c r="R8" s="1762"/>
      <c r="S8" s="1762"/>
      <c r="T8" s="1762"/>
      <c r="U8" s="1762"/>
      <c r="V8" s="1762"/>
      <c r="W8" s="1762"/>
      <c r="X8" s="1762"/>
      <c r="Y8" s="1762"/>
      <c r="Z8" s="1762"/>
      <c r="AA8" s="1762"/>
      <c r="AB8" s="1762"/>
    </row>
    <row r="9" spans="1:28" ht="24" customHeight="1">
      <c r="A9" s="65"/>
      <c r="B9" s="83"/>
      <c r="C9" s="2249" t="s">
        <v>187</v>
      </c>
      <c r="D9" s="2249"/>
      <c r="E9" s="2249"/>
      <c r="F9" s="2249" t="s">
        <v>366</v>
      </c>
      <c r="G9" s="2249" t="s">
        <v>188</v>
      </c>
      <c r="H9" s="2249"/>
      <c r="I9" s="2249"/>
      <c r="J9" s="83"/>
      <c r="K9" s="131"/>
      <c r="L9" s="1762"/>
      <c r="M9" s="1762"/>
      <c r="N9" s="1762"/>
      <c r="O9" s="1762"/>
      <c r="P9" s="1762"/>
      <c r="Q9" s="1762"/>
      <c r="R9" s="1762"/>
      <c r="S9" s="1762"/>
      <c r="T9" s="1762"/>
      <c r="U9" s="1762"/>
      <c r="V9" s="1762"/>
      <c r="W9" s="1762"/>
      <c r="X9" s="1762"/>
      <c r="Y9" s="1762"/>
      <c r="Z9" s="1762"/>
      <c r="AA9" s="1762"/>
      <c r="AB9" s="1762"/>
    </row>
    <row r="10" spans="1:28" ht="24" customHeight="1">
      <c r="A10" s="65"/>
      <c r="B10" s="81"/>
      <c r="C10" s="2250" t="s">
        <v>172</v>
      </c>
      <c r="D10" s="2250"/>
      <c r="E10" s="2250"/>
      <c r="F10" s="2249"/>
      <c r="G10" s="2250" t="s">
        <v>174</v>
      </c>
      <c r="H10" s="2250"/>
      <c r="I10" s="2250"/>
      <c r="J10" s="83"/>
      <c r="K10" s="83"/>
      <c r="L10" s="1762"/>
      <c r="M10" s="1762"/>
      <c r="N10" s="1762"/>
      <c r="O10" s="1762"/>
      <c r="P10" s="1762"/>
      <c r="Q10" s="1762"/>
      <c r="R10" s="1762"/>
      <c r="S10" s="1762"/>
      <c r="T10" s="1762"/>
      <c r="U10" s="1762"/>
      <c r="V10" s="1762"/>
      <c r="W10" s="1762"/>
      <c r="X10" s="1762"/>
      <c r="Y10" s="1762"/>
      <c r="Z10" s="1762"/>
      <c r="AA10" s="1762"/>
      <c r="AB10" s="1762"/>
    </row>
    <row r="11" spans="1:28" ht="24" customHeight="1">
      <c r="A11" s="65"/>
      <c r="B11" s="66"/>
      <c r="C11" s="1856"/>
      <c r="D11" s="1856"/>
      <c r="E11" s="1856"/>
      <c r="F11" s="66"/>
      <c r="G11" s="66"/>
      <c r="H11" s="65"/>
      <c r="I11" s="65"/>
      <c r="J11" s="65"/>
      <c r="K11" s="65"/>
      <c r="L11" s="1762"/>
      <c r="M11" s="1762"/>
      <c r="N11" s="1762"/>
      <c r="O11" s="1762"/>
      <c r="P11" s="1762"/>
      <c r="Q11" s="1762"/>
      <c r="R11" s="1762"/>
      <c r="S11" s="1762"/>
      <c r="T11" s="1762"/>
      <c r="U11" s="1762"/>
      <c r="V11" s="1762"/>
      <c r="W11" s="1762"/>
      <c r="X11" s="1762"/>
      <c r="Y11" s="1762"/>
      <c r="Z11" s="1762"/>
      <c r="AA11" s="1762"/>
      <c r="AB11" s="1762"/>
    </row>
    <row r="12" spans="1:28" ht="24" customHeight="1">
      <c r="B12" s="1" t="s">
        <v>1169</v>
      </c>
      <c r="O12" s="38" t="s">
        <v>357</v>
      </c>
      <c r="Q12" s="4" t="s">
        <v>61</v>
      </c>
    </row>
    <row r="13" spans="1:28" ht="24" customHeight="1">
      <c r="B13" s="1935" t="s">
        <v>16</v>
      </c>
      <c r="C13" s="1786"/>
      <c r="D13" s="1786"/>
      <c r="E13" s="1787"/>
      <c r="F13" s="1783">
        <f>'法人入力シート（要入力）'!$D$11</f>
        <v>2020</v>
      </c>
      <c r="G13" s="1783">
        <f>'法人入力シート（要入力）'!$E$11</f>
        <v>2021</v>
      </c>
      <c r="H13" s="1783">
        <f>'法人入力シート（要入力）'!$F$11</f>
        <v>2022</v>
      </c>
      <c r="I13" s="1783">
        <f>'法人入力シート（要入力）'!$G$11</f>
        <v>2023</v>
      </c>
      <c r="J13" s="1798">
        <f>'法人入力シート（要入力）'!$H$11</f>
        <v>2024</v>
      </c>
      <c r="K13" s="1947" t="str">
        <f>"増減
"&amp;$J$13&amp;"-"&amp;$F$13</f>
        <v>増減
2024-2020</v>
      </c>
      <c r="L13" s="1871" t="str">
        <f>"対"&amp;$F$13&amp;"
年度
伸び率"</f>
        <v>対2020
年度
伸び率</v>
      </c>
      <c r="M13" s="1755" t="s">
        <v>14</v>
      </c>
      <c r="N13" s="1769" t="s">
        <v>13</v>
      </c>
      <c r="O13" s="1769" t="s">
        <v>15</v>
      </c>
      <c r="P13" s="3"/>
      <c r="Q13" s="2246" t="s">
        <v>49</v>
      </c>
      <c r="R13" s="1935" t="s">
        <v>10</v>
      </c>
      <c r="S13" s="1787"/>
      <c r="T13" s="1753" t="s">
        <v>124</v>
      </c>
      <c r="U13" s="1755"/>
      <c r="V13" s="1775" t="s">
        <v>49</v>
      </c>
      <c r="W13" s="2093" t="s">
        <v>1110</v>
      </c>
      <c r="X13" s="2094"/>
      <c r="Y13" s="2094"/>
      <c r="Z13" s="2094"/>
      <c r="AA13" s="2094"/>
      <c r="AB13" s="2095"/>
    </row>
    <row r="14" spans="1:28" ht="24" customHeight="1">
      <c r="B14" s="1730"/>
      <c r="C14" s="1788"/>
      <c r="D14" s="1788"/>
      <c r="E14" s="1789"/>
      <c r="F14" s="1784"/>
      <c r="G14" s="1784"/>
      <c r="H14" s="1784"/>
      <c r="I14" s="1784"/>
      <c r="J14" s="1799"/>
      <c r="K14" s="2251"/>
      <c r="L14" s="1872"/>
      <c r="M14" s="1758"/>
      <c r="N14" s="1770"/>
      <c r="O14" s="1770"/>
      <c r="P14" s="3"/>
      <c r="Q14" s="2220"/>
      <c r="R14" s="1936" t="s">
        <v>33</v>
      </c>
      <c r="S14" s="1938"/>
      <c r="T14" s="2150"/>
      <c r="U14" s="2151"/>
      <c r="V14" s="1776"/>
      <c r="W14" s="2096"/>
      <c r="X14" s="2096"/>
      <c r="Y14" s="2096"/>
      <c r="Z14" s="2096"/>
      <c r="AA14" s="2096"/>
      <c r="AB14" s="1789"/>
    </row>
    <row r="15" spans="1:28" ht="24" customHeight="1">
      <c r="B15" s="1730"/>
      <c r="C15" s="1788"/>
      <c r="D15" s="1788"/>
      <c r="E15" s="1789"/>
      <c r="F15" s="1784"/>
      <c r="G15" s="1784"/>
      <c r="H15" s="1784"/>
      <c r="I15" s="1784"/>
      <c r="J15" s="1799"/>
      <c r="K15" s="2251"/>
      <c r="L15" s="1872"/>
      <c r="M15" s="1758"/>
      <c r="N15" s="1770"/>
      <c r="O15" s="1770"/>
      <c r="Q15" s="2220"/>
      <c r="R15" s="128" t="s">
        <v>177</v>
      </c>
      <c r="S15" s="129" t="s">
        <v>178</v>
      </c>
      <c r="T15" s="2247" t="s">
        <v>177</v>
      </c>
      <c r="U15" s="2188" t="s">
        <v>178</v>
      </c>
      <c r="V15" s="1776"/>
      <c r="W15" s="2225" t="s">
        <v>179</v>
      </c>
      <c r="X15" s="2225"/>
      <c r="Y15" s="2225"/>
      <c r="Z15" s="2227" t="s">
        <v>180</v>
      </c>
      <c r="AA15" s="2228"/>
      <c r="AB15" s="2229"/>
    </row>
    <row r="16" spans="1:28" ht="24" customHeight="1">
      <c r="B16" s="1731"/>
      <c r="C16" s="1790"/>
      <c r="D16" s="1790"/>
      <c r="E16" s="1791"/>
      <c r="F16" s="1785"/>
      <c r="G16" s="1785"/>
      <c r="H16" s="1785"/>
      <c r="I16" s="1785"/>
      <c r="J16" s="1800"/>
      <c r="K16" s="1948"/>
      <c r="L16" s="1782"/>
      <c r="M16" s="1761"/>
      <c r="N16" s="1771"/>
      <c r="O16" s="1771"/>
      <c r="Q16" s="2221"/>
      <c r="R16" s="461" t="str">
        <f>'目標値入力シート（必要に応じて入力）'!I21</f>
        <v/>
      </c>
      <c r="S16" s="462" t="str">
        <f>'目標値入力シート（必要に応じて入力）'!I22</f>
        <v/>
      </c>
      <c r="T16" s="2248"/>
      <c r="U16" s="2189"/>
      <c r="V16" s="1777"/>
      <c r="W16" s="2226"/>
      <c r="X16" s="2226"/>
      <c r="Y16" s="2226"/>
      <c r="Z16" s="2230"/>
      <c r="AA16" s="2231"/>
      <c r="AB16" s="2232"/>
    </row>
    <row r="17" spans="2:28" ht="24" customHeight="1">
      <c r="B17" s="1741" t="s">
        <v>1002</v>
      </c>
      <c r="C17" s="1742"/>
      <c r="D17" s="1742"/>
      <c r="E17" s="1743"/>
      <c r="F17" s="2242" t="str">
        <f>IFERROR((ROUND(F19/F21,8)),"－")</f>
        <v>－</v>
      </c>
      <c r="G17" s="2242" t="str">
        <f t="shared" ref="G17:J17" si="0">IFERROR((ROUND(G19/G21,8)),"－")</f>
        <v>－</v>
      </c>
      <c r="H17" s="2242" t="str">
        <f t="shared" si="0"/>
        <v>－</v>
      </c>
      <c r="I17" s="2242" t="str">
        <f>IFERROR((ROUND(I19/I21,8)),"－")</f>
        <v>－</v>
      </c>
      <c r="J17" s="2242" t="str">
        <f t="shared" si="0"/>
        <v>－</v>
      </c>
      <c r="K17" s="2239" t="str">
        <f>IFERROR(ROUND(J17-F17,8),"－")</f>
        <v>－</v>
      </c>
      <c r="L17" s="2241" t="str">
        <f>IFERROR(K17/F17,"－")</f>
        <v>－</v>
      </c>
      <c r="M17" s="1918" t="str">
        <f>IF(R16="","目標入力",IF(J17="－","－",IF(AND(I17&lt;=$R$16,J17&lt;=$R$16),10,IF(AND(I17&gt;$R$16,J17&lt;=$R$16),8,IF(AND(J17&gt;$R$16,OR(I17&lt;=$R$16,I17="－")),4,IF(AND(I17&gt;$R$16,J17&gt;$R$16),2))))))</f>
        <v>目標入力</v>
      </c>
      <c r="N17" s="1834" t="str" cm="1">
        <f t="array" ref="N17">IFERROR(_xlfn.IFS($K$17="－","－",$K$17/1000000&gt;=趨勢評価!H43,2,$K$17/1000000&gt;=趨勢評価!H42,4,$K$17/1000000&gt;趨勢評価!H41,6,$K$17/1000000&gt;趨勢評価!H40,8,$K$17/1000000&lt;=趨勢評価!H40,10),"－")</f>
        <v>－</v>
      </c>
      <c r="O17" s="1763" t="str">
        <f ca="1">IFERROR(OFFSET(INDEX(Y17:Y26,MATCH(J17/1000000,Y17:Y26,1),1),0,-3),"－")</f>
        <v>－</v>
      </c>
      <c r="Q17" s="1720">
        <v>10</v>
      </c>
      <c r="R17" s="2184" t="s">
        <v>364</v>
      </c>
      <c r="S17" s="2223" t="s">
        <v>426</v>
      </c>
      <c r="T17" s="2184" t="s">
        <v>422</v>
      </c>
      <c r="U17" s="2223" t="s">
        <v>181</v>
      </c>
      <c r="V17" s="72">
        <v>10</v>
      </c>
      <c r="W17" s="580">
        <f>高校部門!AB82</f>
        <v>5.8662392299999997</v>
      </c>
      <c r="X17" s="581" t="s">
        <v>547</v>
      </c>
      <c r="Y17" s="911">
        <v>0</v>
      </c>
      <c r="Z17" s="582">
        <f>高校部門!AB83</f>
        <v>4.0988579000000005</v>
      </c>
      <c r="AA17" s="581" t="s">
        <v>547</v>
      </c>
      <c r="AB17" s="912">
        <v>0</v>
      </c>
    </row>
    <row r="18" spans="2:28" ht="24" customHeight="1">
      <c r="B18" s="1744"/>
      <c r="C18" s="1745"/>
      <c r="D18" s="1745"/>
      <c r="E18" s="1746"/>
      <c r="F18" s="2243"/>
      <c r="G18" s="2243"/>
      <c r="H18" s="2243"/>
      <c r="I18" s="2243"/>
      <c r="J18" s="2243"/>
      <c r="K18" s="2240"/>
      <c r="L18" s="2085"/>
      <c r="M18" s="1919"/>
      <c r="N18" s="1835"/>
      <c r="O18" s="2190"/>
      <c r="Q18" s="1720"/>
      <c r="R18" s="2185"/>
      <c r="S18" s="2224"/>
      <c r="T18" s="2185"/>
      <c r="U18" s="2224"/>
      <c r="V18" s="73">
        <v>9</v>
      </c>
      <c r="W18" s="583">
        <f>高校部門!Y82</f>
        <v>6.6026878900000003</v>
      </c>
      <c r="X18" s="584" t="s">
        <v>547</v>
      </c>
      <c r="Y18" s="585">
        <f>高校部門!AA82</f>
        <v>5.8662392399999996</v>
      </c>
      <c r="Z18" s="586">
        <f>高校部門!Y83</f>
        <v>4.8309013900000002</v>
      </c>
      <c r="AA18" s="584" t="s">
        <v>547</v>
      </c>
      <c r="AB18" s="587">
        <f>高校部門!AA83</f>
        <v>4.0988579100000004</v>
      </c>
    </row>
    <row r="19" spans="2:28" ht="24" customHeight="1">
      <c r="B19" s="132"/>
      <c r="C19" s="1721" t="s">
        <v>189</v>
      </c>
      <c r="D19" s="1722"/>
      <c r="E19" s="1723"/>
      <c r="F19" s="2235">
        <f>IFERROR('学校入力シート（要入力）'!D33,"－")</f>
        <v>0</v>
      </c>
      <c r="G19" s="2235">
        <f>IFERROR('学校入力シート（要入力）'!E33,"－")</f>
        <v>0</v>
      </c>
      <c r="H19" s="2235">
        <f>IFERROR('学校入力シート（要入力）'!F33,"－")</f>
        <v>0</v>
      </c>
      <c r="I19" s="2235">
        <f>IFERROR('学校入力シート（要入力）'!G33,"－")</f>
        <v>0</v>
      </c>
      <c r="J19" s="2233">
        <f>IFERROR('学校入力シート（要入力）'!H33,"－")</f>
        <v>0</v>
      </c>
      <c r="K19" s="2237">
        <f>IFERROR(J19-F19,"－")</f>
        <v>0</v>
      </c>
      <c r="L19" s="2070" t="str">
        <f>IFERROR(K19/F19,"－")</f>
        <v>－</v>
      </c>
      <c r="M19" s="1919"/>
      <c r="N19" s="1835"/>
      <c r="O19" s="2190"/>
      <c r="Q19" s="1719">
        <v>8</v>
      </c>
      <c r="R19" s="2184" t="s">
        <v>132</v>
      </c>
      <c r="S19" s="2223" t="s">
        <v>132</v>
      </c>
      <c r="T19" s="2184" t="s">
        <v>423</v>
      </c>
      <c r="U19" s="2223" t="s">
        <v>423</v>
      </c>
      <c r="V19" s="72">
        <v>8</v>
      </c>
      <c r="W19" s="580">
        <f>高校部門!V82</f>
        <v>7.0895478800000005</v>
      </c>
      <c r="X19" s="581" t="s">
        <v>547</v>
      </c>
      <c r="Y19" s="588">
        <f>高校部門!X82</f>
        <v>6.6026879000000003</v>
      </c>
      <c r="Z19" s="582">
        <f>高校部門!V83</f>
        <v>5.5425397700000003</v>
      </c>
      <c r="AA19" s="581" t="s">
        <v>547</v>
      </c>
      <c r="AB19" s="589">
        <f>高校部門!X83</f>
        <v>4.8309014000000001</v>
      </c>
    </row>
    <row r="20" spans="2:28" ht="24" customHeight="1">
      <c r="B20" s="132"/>
      <c r="C20" s="1724"/>
      <c r="D20" s="1725"/>
      <c r="E20" s="1726"/>
      <c r="F20" s="2236"/>
      <c r="G20" s="2236"/>
      <c r="H20" s="2236"/>
      <c r="I20" s="2236"/>
      <c r="J20" s="2234"/>
      <c r="K20" s="2238"/>
      <c r="L20" s="2085"/>
      <c r="M20" s="1919"/>
      <c r="N20" s="1835"/>
      <c r="O20" s="2190"/>
      <c r="Q20" s="1719"/>
      <c r="R20" s="2185"/>
      <c r="S20" s="2224"/>
      <c r="T20" s="2185"/>
      <c r="U20" s="2224"/>
      <c r="V20" s="73">
        <v>7</v>
      </c>
      <c r="W20" s="583">
        <f>高校部門!S82</f>
        <v>7.5635608899999998</v>
      </c>
      <c r="X20" s="584" t="s">
        <v>547</v>
      </c>
      <c r="Y20" s="585">
        <f>高校部門!U82</f>
        <v>7.0895478900000004</v>
      </c>
      <c r="Z20" s="586">
        <f>高校部門!S83</f>
        <v>6.1425386099999999</v>
      </c>
      <c r="AA20" s="584" t="s">
        <v>547</v>
      </c>
      <c r="AB20" s="587">
        <f>高校部門!U83</f>
        <v>5.5425397800000002</v>
      </c>
    </row>
    <row r="21" spans="2:28" ht="24" customHeight="1">
      <c r="B21" s="132"/>
      <c r="C21" s="341" t="s">
        <v>168</v>
      </c>
      <c r="D21" s="342"/>
      <c r="E21" s="343"/>
      <c r="F21" s="463">
        <f>IFERROR('学校入力シート（要入力）'!D53,"－")</f>
        <v>0</v>
      </c>
      <c r="G21" s="463">
        <f>IFERROR('学校入力シート（要入力）'!E53,"－")</f>
        <v>0</v>
      </c>
      <c r="H21" s="463">
        <f>IFERROR('学校入力シート（要入力）'!F53,"－")</f>
        <v>0</v>
      </c>
      <c r="I21" s="463">
        <f>IFERROR('学校入力シート（要入力）'!G53,"－")</f>
        <v>0</v>
      </c>
      <c r="J21" s="464">
        <f>IFERROR('学校入力シート（要入力）'!H53,"－")</f>
        <v>0</v>
      </c>
      <c r="K21" s="465">
        <f>IFERROR(J21-F21,"－")</f>
        <v>0</v>
      </c>
      <c r="L21" s="457" t="str">
        <f>IFERROR(K21/F21,"－")</f>
        <v>－</v>
      </c>
      <c r="M21" s="1920"/>
      <c r="N21" s="1836"/>
      <c r="O21" s="1765"/>
      <c r="Q21" s="1719">
        <v>6</v>
      </c>
      <c r="R21" s="2184" t="s">
        <v>84</v>
      </c>
      <c r="S21" s="2223" t="s">
        <v>427</v>
      </c>
      <c r="T21" s="2184" t="s">
        <v>182</v>
      </c>
      <c r="U21" s="2223" t="s">
        <v>182</v>
      </c>
      <c r="V21" s="72">
        <v>6</v>
      </c>
      <c r="W21" s="580">
        <f>高校部門!P82</f>
        <v>7.9991811000000004</v>
      </c>
      <c r="X21" s="581" t="s">
        <v>547</v>
      </c>
      <c r="Y21" s="588">
        <f>高校部門!R82</f>
        <v>7.5635608999999997</v>
      </c>
      <c r="Z21" s="582">
        <f>高校部門!P83</f>
        <v>6.63915319</v>
      </c>
      <c r="AA21" s="581" t="s">
        <v>547</v>
      </c>
      <c r="AB21" s="589">
        <f>高校部門!R83</f>
        <v>6.1425386199999998</v>
      </c>
    </row>
    <row r="22" spans="2:28" ht="24" customHeight="1">
      <c r="B22" s="1741" t="s">
        <v>1003</v>
      </c>
      <c r="C22" s="1742"/>
      <c r="D22" s="1742"/>
      <c r="E22" s="1743"/>
      <c r="F22" s="2242" t="str">
        <f>IFERROR((ROUND(F24/F26,8)),"－")</f>
        <v>－</v>
      </c>
      <c r="G22" s="2242" t="str">
        <f t="shared" ref="G22:J22" si="1">IFERROR((ROUND(G24/G26,8)),"－")</f>
        <v>－</v>
      </c>
      <c r="H22" s="2242" t="str">
        <f t="shared" si="1"/>
        <v>－</v>
      </c>
      <c r="I22" s="2242" t="str">
        <f t="shared" si="1"/>
        <v>－</v>
      </c>
      <c r="J22" s="2244" t="str">
        <f t="shared" si="1"/>
        <v>－</v>
      </c>
      <c r="K22" s="2239" t="str">
        <f>IFERROR(ROUND(J22-F22,8),"－")</f>
        <v>－</v>
      </c>
      <c r="L22" s="2241" t="str">
        <f>IFERROR(K22/F22,"－")</f>
        <v>－</v>
      </c>
      <c r="M22" s="1918" t="str">
        <f>IF(S16="","目標入力",IF(J22="－","－",IF(AND(I22&lt;=$S$16,J22&lt;=$S$16),10,IF(AND(I22&gt;$S$16,J22&lt;=$S$16),8,IF(AND(J22&gt;$S$16,OR(I22&lt;=$S$16,I22="－")),4,IF(AND(I22&gt;$S$16,J22&gt;$S$16),2))))))</f>
        <v>目標入力</v>
      </c>
      <c r="N22" s="1834" t="str" cm="1">
        <f t="array" ref="N22">IFERROR(_xlfn.IFS($K$22="－","－",$K$22/1000000&gt;=趨勢評価!I43,2,$K$22/1000000&gt;=趨勢評価!I42,4,$K$22/1000000&gt;趨勢評価!I41,6,$K$22/1000000&gt;趨勢評価!I40,8,$K$22/1000000&lt;=趨勢評価!I40,10),"－")</f>
        <v>－</v>
      </c>
      <c r="O22" s="1763" t="str">
        <f ca="1">IFERROR(OFFSET(INDEX(AB17:AB26,MATCH(J22/1000000,AB17:AB26,1),1),0,-6),"－")</f>
        <v>－</v>
      </c>
      <c r="Q22" s="1719"/>
      <c r="R22" s="2185"/>
      <c r="S22" s="2224"/>
      <c r="T22" s="2185"/>
      <c r="U22" s="2224"/>
      <c r="V22" s="73">
        <v>5</v>
      </c>
      <c r="W22" s="583">
        <f>高校部門!M82</f>
        <v>8.5328469899999995</v>
      </c>
      <c r="X22" s="584" t="s">
        <v>547</v>
      </c>
      <c r="Y22" s="585">
        <f>高校部門!O82</f>
        <v>7.9991811100000003</v>
      </c>
      <c r="Z22" s="586">
        <f>高校部門!M83</f>
        <v>7.2284809900000004</v>
      </c>
      <c r="AA22" s="584" t="s">
        <v>547</v>
      </c>
      <c r="AB22" s="587">
        <f>高校部門!O83</f>
        <v>6.6391532</v>
      </c>
    </row>
    <row r="23" spans="2:28" ht="24" customHeight="1">
      <c r="B23" s="1744"/>
      <c r="C23" s="1745"/>
      <c r="D23" s="1745"/>
      <c r="E23" s="1746"/>
      <c r="F23" s="2243"/>
      <c r="G23" s="2243"/>
      <c r="H23" s="2243"/>
      <c r="I23" s="2243"/>
      <c r="J23" s="2245"/>
      <c r="K23" s="2240"/>
      <c r="L23" s="2085"/>
      <c r="M23" s="1919"/>
      <c r="N23" s="1835"/>
      <c r="O23" s="2190"/>
      <c r="Q23" s="1719">
        <v>4</v>
      </c>
      <c r="R23" s="2184" t="s">
        <v>419</v>
      </c>
      <c r="S23" s="2223" t="s">
        <v>419</v>
      </c>
      <c r="T23" s="2184" t="s">
        <v>424</v>
      </c>
      <c r="U23" s="2223" t="s">
        <v>424</v>
      </c>
      <c r="V23" s="72">
        <v>4</v>
      </c>
      <c r="W23" s="580">
        <f>高校部門!J82</f>
        <v>9.1343363099999983</v>
      </c>
      <c r="X23" s="581" t="s">
        <v>547</v>
      </c>
      <c r="Y23" s="588">
        <f>高校部門!L82</f>
        <v>8.5328470000000003</v>
      </c>
      <c r="Z23" s="582">
        <f>高校部門!J83</f>
        <v>7.9140862800000003</v>
      </c>
      <c r="AA23" s="581" t="s">
        <v>547</v>
      </c>
      <c r="AB23" s="589">
        <f>高校部門!L83</f>
        <v>7.2284810000000004</v>
      </c>
    </row>
    <row r="24" spans="2:28" ht="24" customHeight="1">
      <c r="B24" s="132"/>
      <c r="C24" s="1721" t="s">
        <v>190</v>
      </c>
      <c r="D24" s="1722"/>
      <c r="E24" s="1723"/>
      <c r="F24" s="2235">
        <f>IFERROR('学校入力シート（要入力）'!D35,"－")</f>
        <v>0</v>
      </c>
      <c r="G24" s="2235">
        <f>IFERROR('学校入力シート（要入力）'!E35,"－")</f>
        <v>0</v>
      </c>
      <c r="H24" s="2235">
        <f>IFERROR('学校入力シート（要入力）'!F35,"－")</f>
        <v>0</v>
      </c>
      <c r="I24" s="2235">
        <f>IFERROR('学校入力シート（要入力）'!G35,"－")</f>
        <v>0</v>
      </c>
      <c r="J24" s="2233">
        <f>IFERROR('学校入力シート（要入力）'!H35,"－")</f>
        <v>0</v>
      </c>
      <c r="K24" s="2237">
        <f>IFERROR(J24-F24,"－")</f>
        <v>0</v>
      </c>
      <c r="L24" s="2070" t="str">
        <f>IFERROR(K24/F24,"－")</f>
        <v>－</v>
      </c>
      <c r="M24" s="1919"/>
      <c r="N24" s="1835"/>
      <c r="O24" s="2190"/>
      <c r="Q24" s="1719"/>
      <c r="R24" s="2185"/>
      <c r="S24" s="2224"/>
      <c r="T24" s="2185"/>
      <c r="U24" s="2224"/>
      <c r="V24" s="73">
        <v>3</v>
      </c>
      <c r="W24" s="583">
        <f>高校部門!G82</f>
        <v>10.087456019999999</v>
      </c>
      <c r="X24" s="584" t="s">
        <v>547</v>
      </c>
      <c r="Y24" s="585">
        <f>高校部門!I82</f>
        <v>9.1343363199999992</v>
      </c>
      <c r="Z24" s="586">
        <f>高校部門!G83</f>
        <v>8.7646977499999998</v>
      </c>
      <c r="AA24" s="584" t="s">
        <v>547</v>
      </c>
      <c r="AB24" s="587">
        <f>高校部門!I83</f>
        <v>7.9140862900000002</v>
      </c>
    </row>
    <row r="25" spans="2:28" ht="24" customHeight="1">
      <c r="B25" s="132"/>
      <c r="C25" s="1724"/>
      <c r="D25" s="1725"/>
      <c r="E25" s="1726"/>
      <c r="F25" s="2236"/>
      <c r="G25" s="2236"/>
      <c r="H25" s="2236"/>
      <c r="I25" s="2236"/>
      <c r="J25" s="2234"/>
      <c r="K25" s="2238"/>
      <c r="L25" s="2085"/>
      <c r="M25" s="1919"/>
      <c r="N25" s="1835"/>
      <c r="O25" s="2190"/>
      <c r="Q25" s="1719">
        <v>2</v>
      </c>
      <c r="R25" s="2184" t="s">
        <v>421</v>
      </c>
      <c r="S25" s="2223" t="s">
        <v>421</v>
      </c>
      <c r="T25" s="2184" t="s">
        <v>183</v>
      </c>
      <c r="U25" s="2223" t="s">
        <v>183</v>
      </c>
      <c r="V25" s="72">
        <v>2</v>
      </c>
      <c r="W25" s="590">
        <f>高校部門!D82</f>
        <v>11.236159949999999</v>
      </c>
      <c r="X25" s="581" t="s">
        <v>547</v>
      </c>
      <c r="Y25" s="591">
        <f>高校部門!F82</f>
        <v>10.08745603</v>
      </c>
      <c r="Z25" s="592">
        <f>高校部門!D83</f>
        <v>10.171481739999999</v>
      </c>
      <c r="AA25" s="581" t="s">
        <v>547</v>
      </c>
      <c r="AB25" s="593">
        <f>高校部門!F83</f>
        <v>8.7646977600000007</v>
      </c>
    </row>
    <row r="26" spans="2:28" ht="24" customHeight="1">
      <c r="B26" s="133"/>
      <c r="C26" s="347" t="s">
        <v>169</v>
      </c>
      <c r="D26" s="348"/>
      <c r="E26" s="134"/>
      <c r="F26" s="466">
        <f>IFERROR('学校入力シート（要入力）'!D55,"－")</f>
        <v>0</v>
      </c>
      <c r="G26" s="466">
        <f>IFERROR('学校入力シート（要入力）'!E55,"－")</f>
        <v>0</v>
      </c>
      <c r="H26" s="466">
        <f>IFERROR('学校入力シート（要入力）'!F55,"－")</f>
        <v>0</v>
      </c>
      <c r="I26" s="466">
        <f>IFERROR('学校入力シート（要入力）'!G55,"－")</f>
        <v>0</v>
      </c>
      <c r="J26" s="467">
        <f>IFERROR('学校入力シート（要入力）'!H55,"－")</f>
        <v>0</v>
      </c>
      <c r="K26" s="468">
        <f>IFERROR(J26-F26,"－")</f>
        <v>0</v>
      </c>
      <c r="L26" s="469" t="str">
        <f>IFERROR(K26/F26,"－")</f>
        <v>－</v>
      </c>
      <c r="M26" s="1920"/>
      <c r="N26" s="1836"/>
      <c r="O26" s="1765"/>
      <c r="Q26" s="1719"/>
      <c r="R26" s="2185"/>
      <c r="S26" s="2224"/>
      <c r="T26" s="2185"/>
      <c r="U26" s="2224"/>
      <c r="V26" s="73">
        <v>1</v>
      </c>
      <c r="W26" s="594"/>
      <c r="X26" s="584" t="s">
        <v>547</v>
      </c>
      <c r="Y26" s="585">
        <f>高校部門!C82</f>
        <v>11.23615996</v>
      </c>
      <c r="Z26" s="595"/>
      <c r="AA26" s="584" t="s">
        <v>547</v>
      </c>
      <c r="AB26" s="587">
        <f>高校部門!C83</f>
        <v>10.17148175</v>
      </c>
    </row>
  </sheetData>
  <mergeCells count="96">
    <mergeCell ref="M13:M16"/>
    <mergeCell ref="G13:G16"/>
    <mergeCell ref="H13:H16"/>
    <mergeCell ref="K13:K16"/>
    <mergeCell ref="T13:U14"/>
    <mergeCell ref="U15:U16"/>
    <mergeCell ref="T19:T20"/>
    <mergeCell ref="R14:S14"/>
    <mergeCell ref="A1:C1"/>
    <mergeCell ref="D1:H1"/>
    <mergeCell ref="A2:C2"/>
    <mergeCell ref="D2:H2"/>
    <mergeCell ref="C11:E11"/>
    <mergeCell ref="C9:E9"/>
    <mergeCell ref="F9:F10"/>
    <mergeCell ref="G9:I9"/>
    <mergeCell ref="C10:E10"/>
    <mergeCell ref="G10:I10"/>
    <mergeCell ref="J13:J16"/>
    <mergeCell ref="L13:L16"/>
    <mergeCell ref="K17:K18"/>
    <mergeCell ref="L17:L18"/>
    <mergeCell ref="Q19:Q20"/>
    <mergeCell ref="R17:R18"/>
    <mergeCell ref="R19:R20"/>
    <mergeCell ref="S17:S18"/>
    <mergeCell ref="S19:S20"/>
    <mergeCell ref="V13:V16"/>
    <mergeCell ref="Q17:Q18"/>
    <mergeCell ref="B17:E18"/>
    <mergeCell ref="F17:F18"/>
    <mergeCell ref="G17:G18"/>
    <mergeCell ref="H17:H18"/>
    <mergeCell ref="I17:I18"/>
    <mergeCell ref="Q13:Q16"/>
    <mergeCell ref="R13:S13"/>
    <mergeCell ref="I13:I16"/>
    <mergeCell ref="B13:E16"/>
    <mergeCell ref="F13:F16"/>
    <mergeCell ref="N13:N16"/>
    <mergeCell ref="O13:O16"/>
    <mergeCell ref="T17:T18"/>
    <mergeCell ref="T15:T16"/>
    <mergeCell ref="J17:J18"/>
    <mergeCell ref="B22:E23"/>
    <mergeCell ref="F22:F23"/>
    <mergeCell ref="G22:G23"/>
    <mergeCell ref="H22:H23"/>
    <mergeCell ref="I22:I23"/>
    <mergeCell ref="C19:E20"/>
    <mergeCell ref="F19:F20"/>
    <mergeCell ref="G19:G20"/>
    <mergeCell ref="H19:H20"/>
    <mergeCell ref="I19:I20"/>
    <mergeCell ref="J19:J20"/>
    <mergeCell ref="J22:J23"/>
    <mergeCell ref="K19:K20"/>
    <mergeCell ref="M17:M21"/>
    <mergeCell ref="N17:N21"/>
    <mergeCell ref="O17:O21"/>
    <mergeCell ref="N22:N26"/>
    <mergeCell ref="L19:L20"/>
    <mergeCell ref="K24:K25"/>
    <mergeCell ref="K22:K23"/>
    <mergeCell ref="L22:L23"/>
    <mergeCell ref="M22:M26"/>
    <mergeCell ref="O22:O26"/>
    <mergeCell ref="C24:E25"/>
    <mergeCell ref="F24:F25"/>
    <mergeCell ref="G24:G25"/>
    <mergeCell ref="H24:H25"/>
    <mergeCell ref="I24:I25"/>
    <mergeCell ref="S25:S26"/>
    <mergeCell ref="J24:J25"/>
    <mergeCell ref="L24:L25"/>
    <mergeCell ref="Q21:Q22"/>
    <mergeCell ref="R21:R22"/>
    <mergeCell ref="Q25:Q26"/>
    <mergeCell ref="R23:R24"/>
    <mergeCell ref="R25:R26"/>
    <mergeCell ref="U1:AB1"/>
    <mergeCell ref="T21:T22"/>
    <mergeCell ref="T23:T24"/>
    <mergeCell ref="T25:T26"/>
    <mergeCell ref="U17:U18"/>
    <mergeCell ref="U19:U20"/>
    <mergeCell ref="U21:U22"/>
    <mergeCell ref="U23:U24"/>
    <mergeCell ref="U25:U26"/>
    <mergeCell ref="L8:AB11"/>
    <mergeCell ref="W13:AB14"/>
    <mergeCell ref="W15:Y16"/>
    <mergeCell ref="Z15:AB16"/>
    <mergeCell ref="Q23:Q24"/>
    <mergeCell ref="S21:S22"/>
    <mergeCell ref="S23:S24"/>
  </mergeCells>
  <phoneticPr fontId="1"/>
  <conditionalFormatting sqref="R17">
    <cfRule type="expression" dxfId="65" priority="47">
      <formula>$M$17=10</formula>
    </cfRule>
  </conditionalFormatting>
  <conditionalFormatting sqref="R19">
    <cfRule type="expression" dxfId="64" priority="46">
      <formula>$M$17=8</formula>
    </cfRule>
  </conditionalFormatting>
  <conditionalFormatting sqref="R21">
    <cfRule type="expression" dxfId="63" priority="45">
      <formula>$M$17=6</formula>
    </cfRule>
  </conditionalFormatting>
  <conditionalFormatting sqref="R23">
    <cfRule type="expression" dxfId="62" priority="44">
      <formula>$M$17=4</formula>
    </cfRule>
  </conditionalFormatting>
  <conditionalFormatting sqref="R25">
    <cfRule type="expression" dxfId="61" priority="43">
      <formula>$M$17=2</formula>
    </cfRule>
  </conditionalFormatting>
  <conditionalFormatting sqref="S19">
    <cfRule type="expression" dxfId="60" priority="41">
      <formula>$M$22=8</formula>
    </cfRule>
  </conditionalFormatting>
  <conditionalFormatting sqref="S21">
    <cfRule type="expression" dxfId="59" priority="40">
      <formula>$M$22=6</formula>
    </cfRule>
  </conditionalFormatting>
  <conditionalFormatting sqref="S23">
    <cfRule type="expression" dxfId="58" priority="39">
      <formula>$M$22=4</formula>
    </cfRule>
  </conditionalFormatting>
  <conditionalFormatting sqref="S25">
    <cfRule type="expression" dxfId="57" priority="38">
      <formula>$M$22=2</formula>
    </cfRule>
  </conditionalFormatting>
  <conditionalFormatting sqref="T17">
    <cfRule type="expression" dxfId="56" priority="36">
      <formula>$N$17=10</formula>
    </cfRule>
  </conditionalFormatting>
  <conditionalFormatting sqref="T19">
    <cfRule type="expression" dxfId="55" priority="35">
      <formula>$N$17=8</formula>
    </cfRule>
  </conditionalFormatting>
  <conditionalFormatting sqref="T21">
    <cfRule type="expression" dxfId="54" priority="34">
      <formula>$N$17=6</formula>
    </cfRule>
  </conditionalFormatting>
  <conditionalFormatting sqref="T23">
    <cfRule type="expression" dxfId="53" priority="33">
      <formula>$N$17=4</formula>
    </cfRule>
  </conditionalFormatting>
  <conditionalFormatting sqref="T25">
    <cfRule type="expression" dxfId="52" priority="32">
      <formula>$N$17=2</formula>
    </cfRule>
  </conditionalFormatting>
  <conditionalFormatting sqref="U17">
    <cfRule type="expression" dxfId="51" priority="31">
      <formula>$N$22=10</formula>
    </cfRule>
  </conditionalFormatting>
  <conditionalFormatting sqref="U19">
    <cfRule type="expression" dxfId="50" priority="30">
      <formula>$N$22=8</formula>
    </cfRule>
  </conditionalFormatting>
  <conditionalFormatting sqref="U21">
    <cfRule type="expression" dxfId="49" priority="29">
      <formula>$N$22=6</formula>
    </cfRule>
  </conditionalFormatting>
  <conditionalFormatting sqref="U23">
    <cfRule type="expression" dxfId="48" priority="28">
      <formula>$N$22=4</formula>
    </cfRule>
  </conditionalFormatting>
  <conditionalFormatting sqref="U25">
    <cfRule type="expression" dxfId="47" priority="27">
      <formula>$N$22=2</formula>
    </cfRule>
  </conditionalFormatting>
  <conditionalFormatting sqref="S17:S18">
    <cfRule type="expression" dxfId="46" priority="26">
      <formula>$M$22=10</formula>
    </cfRule>
  </conditionalFormatting>
  <conditionalFormatting sqref="S19:S20">
    <cfRule type="expression" dxfId="45" priority="25">
      <formula>$M$22=8</formula>
    </cfRule>
  </conditionalFormatting>
  <conditionalFormatting sqref="S21:S22">
    <cfRule type="expression" dxfId="44" priority="24">
      <formula>$M$22=6</formula>
    </cfRule>
  </conditionalFormatting>
  <conditionalFormatting sqref="S23:S24">
    <cfRule type="expression" dxfId="43" priority="23">
      <formula>$M$22=4</formula>
    </cfRule>
  </conditionalFormatting>
  <conditionalFormatting sqref="W17:Y17">
    <cfRule type="expression" dxfId="42" priority="22">
      <formula>$O$17=10</formula>
    </cfRule>
  </conditionalFormatting>
  <conditionalFormatting sqref="W18:Y18">
    <cfRule type="expression" dxfId="41" priority="21">
      <formula>$O$17=9</formula>
    </cfRule>
  </conditionalFormatting>
  <conditionalFormatting sqref="W19:Y19">
    <cfRule type="expression" dxfId="40" priority="20">
      <formula>$O$17=8</formula>
    </cfRule>
  </conditionalFormatting>
  <conditionalFormatting sqref="W20:Y20">
    <cfRule type="expression" dxfId="39" priority="19">
      <formula>$O$17=7</formula>
    </cfRule>
  </conditionalFormatting>
  <conditionalFormatting sqref="W21:Y21">
    <cfRule type="expression" dxfId="38" priority="18">
      <formula>$O$17=6</formula>
    </cfRule>
  </conditionalFormatting>
  <conditionalFormatting sqref="W22:Y22">
    <cfRule type="expression" dxfId="37" priority="17">
      <formula>$O$17=5</formula>
    </cfRule>
  </conditionalFormatting>
  <conditionalFormatting sqref="W23:Y23">
    <cfRule type="expression" dxfId="36" priority="16">
      <formula>$O$17=4</formula>
    </cfRule>
  </conditionalFormatting>
  <conditionalFormatting sqref="W24:Y24">
    <cfRule type="expression" dxfId="35" priority="15">
      <formula>$O$17=3</formula>
    </cfRule>
  </conditionalFormatting>
  <conditionalFormatting sqref="W25:Y25">
    <cfRule type="expression" dxfId="34" priority="14">
      <formula>$O$17=2</formula>
    </cfRule>
  </conditionalFormatting>
  <conditionalFormatting sqref="W26:Y26">
    <cfRule type="expression" dxfId="33" priority="13">
      <formula>$O$17=1</formula>
    </cfRule>
  </conditionalFormatting>
  <conditionalFormatting sqref="Y17">
    <cfRule type="expression" dxfId="32" priority="12">
      <formula>$O$17=10</formula>
    </cfRule>
  </conditionalFormatting>
  <conditionalFormatting sqref="Z17:AB17">
    <cfRule type="expression" dxfId="31" priority="11">
      <formula>$O$22=10</formula>
    </cfRule>
  </conditionalFormatting>
  <conditionalFormatting sqref="Z18:AB18">
    <cfRule type="expression" dxfId="30" priority="10">
      <formula>$O$22=9</formula>
    </cfRule>
  </conditionalFormatting>
  <conditionalFormatting sqref="Z19:AB19">
    <cfRule type="expression" dxfId="29" priority="9">
      <formula>$O$22=8</formula>
    </cfRule>
  </conditionalFormatting>
  <conditionalFormatting sqref="Z20:AB20">
    <cfRule type="expression" dxfId="28" priority="8">
      <formula>$O$22=7</formula>
    </cfRule>
  </conditionalFormatting>
  <conditionalFormatting sqref="Z21:AB21">
    <cfRule type="expression" dxfId="27" priority="7">
      <formula>$O$22=6</formula>
    </cfRule>
  </conditionalFormatting>
  <conditionalFormatting sqref="Z22:AB22">
    <cfRule type="expression" dxfId="26" priority="6">
      <formula>$O$22=5</formula>
    </cfRule>
  </conditionalFormatting>
  <conditionalFormatting sqref="Z23:AB23">
    <cfRule type="expression" dxfId="25" priority="5">
      <formula>$O$22=4</formula>
    </cfRule>
  </conditionalFormatting>
  <conditionalFormatting sqref="Z24:AB24">
    <cfRule type="expression" dxfId="24" priority="4">
      <formula>$O$22=3</formula>
    </cfRule>
  </conditionalFormatting>
  <conditionalFormatting sqref="Z25:AB25">
    <cfRule type="expression" dxfId="23" priority="3">
      <formula>$O$22=2</formula>
    </cfRule>
  </conditionalFormatting>
  <conditionalFormatting sqref="Z26:AB26">
    <cfRule type="expression" dxfId="22" priority="2">
      <formula>$O$22=1</formula>
    </cfRule>
  </conditionalFormatting>
  <conditionalFormatting sqref="AB17">
    <cfRule type="expression" dxfId="21" priority="1">
      <formula>$O$22=10</formula>
    </cfRule>
  </conditionalFormatting>
  <hyperlinks>
    <hyperlink ref="U1:AB1" location="'総括表 (部門)'!A1" display="総括表（部門）へ戻る"/>
  </hyperlinks>
  <pageMargins left="0.39370078740157483" right="0.39370078740157483" top="0.39370078740157483" bottom="0.39370078740157483" header="0" footer="0.19685039370078741"/>
  <pageSetup paperSize="9" scale="74" orientation="landscape" r:id="rId1"/>
  <headerFooter scaleWithDoc="0">
    <oddFooter>&amp;P / &amp;N ページ</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CCFF"/>
  </sheetPr>
  <dimension ref="A1:W27"/>
  <sheetViews>
    <sheetView showGridLines="0" zoomScaleNormal="100" workbookViewId="0">
      <selection sqref="A1:C1"/>
    </sheetView>
  </sheetViews>
  <sheetFormatPr defaultColWidth="10.6640625" defaultRowHeight="24" customHeight="1"/>
  <cols>
    <col min="1" max="2" width="4.6640625" style="1" customWidth="1"/>
    <col min="3" max="5" width="10.21875" style="1" customWidth="1"/>
    <col min="6" max="10" width="9.88671875" style="1" customWidth="1"/>
    <col min="11" max="12" width="8.6640625" style="1" customWidth="1"/>
    <col min="13" max="15" width="6.6640625" style="1" customWidth="1"/>
    <col min="16" max="16" width="1.6640625" style="1" customWidth="1"/>
    <col min="17" max="17" width="3.6640625" style="2" customWidth="1"/>
    <col min="18" max="18" width="13.88671875" style="1" customWidth="1"/>
    <col min="19" max="19" width="13.88671875" style="2" customWidth="1"/>
    <col min="20" max="20" width="3.6640625" style="1" customWidth="1"/>
    <col min="21" max="21" width="5.6640625" style="1" customWidth="1"/>
    <col min="22" max="22" width="3.88671875" style="1" customWidth="1"/>
    <col min="23" max="23" width="5.6640625" style="1" customWidth="1"/>
    <col min="24" max="16384" width="10.6640625" style="1"/>
  </cols>
  <sheetData>
    <row r="1" spans="1:23" ht="24" customHeight="1" thickBot="1">
      <c r="A1" s="2050" t="s">
        <v>0</v>
      </c>
      <c r="B1" s="2051"/>
      <c r="C1" s="2051"/>
      <c r="D1" s="2052" t="str">
        <f>IF('学校入力シート（要入力）'!F3="","",'学校入力シート（要入力）'!F3)</f>
        <v/>
      </c>
      <c r="E1" s="2052"/>
      <c r="F1" s="2052"/>
      <c r="G1" s="2052"/>
      <c r="H1" s="2053"/>
      <c r="I1" s="65"/>
      <c r="J1" s="65"/>
      <c r="K1" s="65"/>
      <c r="L1" s="65"/>
      <c r="M1" s="65"/>
      <c r="N1" s="65"/>
      <c r="O1" s="65"/>
      <c r="P1" s="65"/>
      <c r="Q1" s="74"/>
      <c r="R1" s="65"/>
      <c r="S1" s="1934" t="s">
        <v>825</v>
      </c>
      <c r="T1" s="1934"/>
      <c r="U1" s="1934"/>
      <c r="V1" s="1934"/>
      <c r="W1" s="1934"/>
    </row>
    <row r="2" spans="1:23" ht="24" customHeight="1" thickBot="1">
      <c r="A2" s="2050" t="s">
        <v>117</v>
      </c>
      <c r="B2" s="2051"/>
      <c r="C2" s="2051"/>
      <c r="D2" s="2052" t="str">
        <f>IF('学校入力シート（要入力）'!F4="","",'学校入力シート（要入力）'!F4)</f>
        <v/>
      </c>
      <c r="E2" s="2052"/>
      <c r="F2" s="2052"/>
      <c r="G2" s="2052"/>
      <c r="H2" s="2053"/>
      <c r="I2" s="65"/>
      <c r="J2" s="65"/>
      <c r="K2" s="65"/>
      <c r="L2" s="65"/>
      <c r="M2" s="65"/>
      <c r="N2" s="65"/>
      <c r="O2" s="65"/>
      <c r="P2" s="65"/>
      <c r="Q2" s="74"/>
      <c r="R2" s="65"/>
      <c r="S2" s="74"/>
      <c r="T2" s="65"/>
      <c r="U2" s="65"/>
      <c r="V2" s="65"/>
    </row>
    <row r="3" spans="1:23" ht="24" customHeight="1">
      <c r="A3" s="65"/>
      <c r="B3" s="65"/>
      <c r="C3" s="65"/>
      <c r="D3" s="65"/>
      <c r="E3" s="65"/>
      <c r="F3" s="65"/>
      <c r="G3" s="65"/>
      <c r="H3" s="65"/>
      <c r="I3" s="65"/>
      <c r="J3" s="65"/>
      <c r="K3" s="65"/>
      <c r="L3" s="65"/>
      <c r="M3" s="65"/>
      <c r="N3" s="65"/>
      <c r="O3" s="65"/>
      <c r="P3" s="65"/>
      <c r="Q3" s="74"/>
      <c r="R3" s="65"/>
      <c r="S3" s="74"/>
      <c r="T3" s="65"/>
      <c r="U3" s="65"/>
      <c r="V3" s="65"/>
    </row>
    <row r="4" spans="1:23" ht="24" customHeight="1">
      <c r="A4" s="64" t="s">
        <v>118</v>
      </c>
      <c r="B4" s="65"/>
      <c r="C4" s="65"/>
      <c r="D4" s="65"/>
      <c r="E4" s="65"/>
      <c r="F4" s="65"/>
      <c r="G4" s="65"/>
      <c r="H4" s="65"/>
      <c r="I4" s="65"/>
      <c r="J4" s="65"/>
      <c r="K4" s="65"/>
      <c r="L4" s="65"/>
      <c r="M4" s="65"/>
      <c r="N4" s="65"/>
      <c r="O4" s="65"/>
      <c r="P4" s="65"/>
      <c r="Q4" s="74"/>
      <c r="R4" s="65"/>
      <c r="S4" s="74"/>
      <c r="T4" s="65"/>
      <c r="U4" s="65"/>
      <c r="V4" s="65"/>
    </row>
    <row r="5" spans="1:23" ht="24" customHeight="1">
      <c r="A5" s="64" t="s">
        <v>184</v>
      </c>
      <c r="B5" s="65"/>
      <c r="C5" s="65"/>
      <c r="D5" s="65"/>
      <c r="E5" s="65"/>
      <c r="F5" s="65"/>
      <c r="G5" s="65"/>
      <c r="I5" s="65"/>
      <c r="J5" s="65"/>
      <c r="K5" s="65"/>
      <c r="L5" s="65"/>
      <c r="M5" s="65"/>
      <c r="N5" s="65"/>
      <c r="O5" s="65"/>
      <c r="P5" s="65"/>
      <c r="Q5" s="74"/>
      <c r="R5" s="65"/>
      <c r="S5" s="74"/>
      <c r="T5" s="65"/>
      <c r="U5" s="65"/>
      <c r="V5" s="65"/>
    </row>
    <row r="6" spans="1:23" ht="24" customHeight="1">
      <c r="A6" s="65"/>
      <c r="B6" s="65"/>
      <c r="C6" s="65"/>
      <c r="D6" s="65"/>
      <c r="E6" s="65"/>
      <c r="F6" s="65"/>
      <c r="G6" s="65"/>
      <c r="H6" s="130" t="s">
        <v>367</v>
      </c>
      <c r="I6" s="130"/>
      <c r="J6" s="130"/>
      <c r="K6" s="130"/>
      <c r="L6" s="130"/>
      <c r="N6" s="130"/>
      <c r="O6" s="130"/>
      <c r="P6" s="130"/>
      <c r="Q6" s="130"/>
      <c r="R6" s="130"/>
      <c r="S6" s="130"/>
      <c r="T6" s="130"/>
      <c r="U6" s="130"/>
      <c r="V6" s="130"/>
      <c r="W6" s="130"/>
    </row>
    <row r="7" spans="1:23" ht="24" customHeight="1">
      <c r="A7" s="65"/>
      <c r="B7" s="81" t="s">
        <v>1004</v>
      </c>
      <c r="C7" s="83"/>
      <c r="D7" s="83"/>
      <c r="E7" s="83"/>
      <c r="F7" s="83"/>
      <c r="G7" s="83"/>
      <c r="H7" s="131"/>
      <c r="I7" s="130"/>
      <c r="J7" s="130"/>
      <c r="K7" s="130"/>
      <c r="L7" s="130"/>
      <c r="M7" s="135" t="s">
        <v>3</v>
      </c>
      <c r="N7" s="127"/>
      <c r="O7" s="127"/>
      <c r="P7" s="127"/>
      <c r="Q7" s="127"/>
      <c r="R7" s="127"/>
      <c r="S7" s="127"/>
      <c r="T7" s="127"/>
      <c r="U7" s="127"/>
      <c r="V7" s="127"/>
      <c r="W7" s="127"/>
    </row>
    <row r="8" spans="1:23" ht="24" customHeight="1">
      <c r="A8" s="65"/>
      <c r="B8" s="81"/>
      <c r="C8" s="81" t="s">
        <v>17</v>
      </c>
      <c r="D8" s="83"/>
      <c r="E8" s="83"/>
      <c r="F8" s="83"/>
      <c r="G8" s="83"/>
      <c r="H8" s="131"/>
      <c r="I8" s="130"/>
      <c r="J8" s="130"/>
      <c r="K8" s="130"/>
      <c r="L8" s="130"/>
      <c r="M8" s="2153" t="s">
        <v>1076</v>
      </c>
      <c r="N8" s="2153"/>
      <c r="O8" s="2153"/>
      <c r="P8" s="2153"/>
      <c r="Q8" s="2153"/>
      <c r="R8" s="2153"/>
      <c r="S8" s="2153"/>
      <c r="T8" s="2153"/>
      <c r="U8" s="2153"/>
      <c r="V8" s="2153"/>
      <c r="W8" s="2153"/>
    </row>
    <row r="9" spans="1:23" ht="24" customHeight="1">
      <c r="A9" s="65"/>
      <c r="B9" s="83"/>
      <c r="C9" s="2249" t="s">
        <v>813</v>
      </c>
      <c r="D9" s="2249"/>
      <c r="E9" s="2249"/>
      <c r="F9" s="2249"/>
      <c r="G9" s="2249"/>
      <c r="H9" s="2249"/>
      <c r="I9" s="130"/>
      <c r="J9" s="130"/>
      <c r="K9" s="130"/>
      <c r="L9" s="130"/>
      <c r="M9" s="2153"/>
      <c r="N9" s="2153"/>
      <c r="O9" s="2153"/>
      <c r="P9" s="2153"/>
      <c r="Q9" s="2153"/>
      <c r="R9" s="2153"/>
      <c r="S9" s="2153"/>
      <c r="T9" s="2153"/>
      <c r="U9" s="2153"/>
      <c r="V9" s="2153"/>
      <c r="W9" s="2153"/>
    </row>
    <row r="10" spans="1:23" ht="24" customHeight="1">
      <c r="A10" s="65"/>
      <c r="B10" s="81"/>
      <c r="C10" s="2250" t="s">
        <v>185</v>
      </c>
      <c r="D10" s="2250"/>
      <c r="E10" s="2250"/>
      <c r="F10" s="2250"/>
      <c r="G10" s="2250"/>
      <c r="H10" s="2250"/>
      <c r="I10" s="130"/>
      <c r="J10" s="130"/>
      <c r="K10" s="130"/>
      <c r="L10" s="130"/>
      <c r="M10" s="2153"/>
      <c r="N10" s="2153"/>
      <c r="O10" s="2153"/>
      <c r="P10" s="2153"/>
      <c r="Q10" s="2153"/>
      <c r="R10" s="2153"/>
      <c r="S10" s="2153"/>
      <c r="T10" s="2153"/>
      <c r="U10" s="2153"/>
      <c r="V10" s="2153"/>
      <c r="W10" s="2153"/>
    </row>
    <row r="11" spans="1:23" ht="24" customHeight="1">
      <c r="A11" s="65"/>
      <c r="B11" s="66"/>
      <c r="C11" s="349"/>
      <c r="D11" s="349"/>
      <c r="E11" s="349"/>
      <c r="F11" s="66"/>
      <c r="G11" s="66"/>
      <c r="H11" s="130"/>
      <c r="I11" s="130"/>
      <c r="J11" s="130"/>
      <c r="K11" s="130"/>
      <c r="L11" s="130"/>
      <c r="M11" s="2153"/>
      <c r="N11" s="2153"/>
      <c r="O11" s="2153"/>
      <c r="P11" s="2153"/>
      <c r="Q11" s="2153"/>
      <c r="R11" s="2153"/>
      <c r="S11" s="2153"/>
      <c r="T11" s="2153"/>
      <c r="U11" s="2153"/>
      <c r="V11" s="2153"/>
      <c r="W11" s="2153"/>
    </row>
    <row r="12" spans="1:23" ht="24" customHeight="1">
      <c r="B12" s="1" t="s">
        <v>1169</v>
      </c>
      <c r="O12" s="38" t="s">
        <v>186</v>
      </c>
      <c r="Q12" s="4" t="s">
        <v>61</v>
      </c>
    </row>
    <row r="13" spans="1:23" ht="24" customHeight="1">
      <c r="B13" s="1935" t="s">
        <v>16</v>
      </c>
      <c r="C13" s="1786"/>
      <c r="D13" s="1786"/>
      <c r="E13" s="1787"/>
      <c r="F13" s="1783">
        <f>'法人入力シート（要入力）'!$D$11</f>
        <v>2020</v>
      </c>
      <c r="G13" s="1783">
        <f>'法人入力シート（要入力）'!$E$11</f>
        <v>2021</v>
      </c>
      <c r="H13" s="1783">
        <f>'法人入力シート（要入力）'!$F$11</f>
        <v>2022</v>
      </c>
      <c r="I13" s="1783">
        <f>'法人入力シート（要入力）'!$G$11</f>
        <v>2023</v>
      </c>
      <c r="J13" s="1798">
        <f>'法人入力シート（要入力）'!$H$11</f>
        <v>2024</v>
      </c>
      <c r="K13" s="1947" t="str">
        <f>"増減
"&amp;$J$13&amp;"-"&amp;$F$13</f>
        <v>増減
2024-2020</v>
      </c>
      <c r="L13" s="1871" t="str">
        <f>"対"&amp;$F$13&amp;"
年度
伸び率"</f>
        <v>対2020
年度
伸び率</v>
      </c>
      <c r="M13" s="1755" t="s">
        <v>14</v>
      </c>
      <c r="N13" s="2298" t="s">
        <v>13</v>
      </c>
      <c r="O13" s="1769" t="s">
        <v>15</v>
      </c>
      <c r="P13" s="3"/>
      <c r="Q13" s="1766" t="s">
        <v>49</v>
      </c>
      <c r="R13" s="678" t="s">
        <v>10</v>
      </c>
      <c r="S13" s="1753" t="s">
        <v>124</v>
      </c>
      <c r="T13" s="1775" t="s">
        <v>49</v>
      </c>
      <c r="U13" s="1753" t="s">
        <v>1111</v>
      </c>
      <c r="V13" s="1786"/>
      <c r="W13" s="1787"/>
    </row>
    <row r="14" spans="1:23" ht="24" customHeight="1">
      <c r="B14" s="1730"/>
      <c r="C14" s="1788"/>
      <c r="D14" s="1788"/>
      <c r="E14" s="1789"/>
      <c r="F14" s="1784"/>
      <c r="G14" s="1784"/>
      <c r="H14" s="1784"/>
      <c r="I14" s="1784"/>
      <c r="J14" s="1799"/>
      <c r="K14" s="2251"/>
      <c r="L14" s="1872"/>
      <c r="M14" s="1758"/>
      <c r="N14" s="2299"/>
      <c r="O14" s="1770"/>
      <c r="P14" s="3"/>
      <c r="Q14" s="1767"/>
      <c r="R14" s="679" t="s">
        <v>33</v>
      </c>
      <c r="S14" s="2150"/>
      <c r="T14" s="1776"/>
      <c r="U14" s="1936"/>
      <c r="V14" s="1937"/>
      <c r="W14" s="1938"/>
    </row>
    <row r="15" spans="1:23" ht="24" customHeight="1">
      <c r="B15" s="1730"/>
      <c r="C15" s="1788"/>
      <c r="D15" s="1788"/>
      <c r="E15" s="1789"/>
      <c r="F15" s="1784"/>
      <c r="G15" s="1784"/>
      <c r="H15" s="1784"/>
      <c r="I15" s="1784"/>
      <c r="J15" s="1799"/>
      <c r="K15" s="2251"/>
      <c r="L15" s="1872"/>
      <c r="M15" s="1758"/>
      <c r="N15" s="2299"/>
      <c r="O15" s="1770"/>
      <c r="Q15" s="1767"/>
      <c r="R15" s="844" t="s">
        <v>814</v>
      </c>
      <c r="S15" s="2301" t="s">
        <v>814</v>
      </c>
      <c r="T15" s="1776"/>
      <c r="U15" s="2292" t="s">
        <v>814</v>
      </c>
      <c r="V15" s="2293"/>
      <c r="W15" s="2294"/>
    </row>
    <row r="16" spans="1:23" ht="24" customHeight="1">
      <c r="B16" s="1731"/>
      <c r="C16" s="1790"/>
      <c r="D16" s="1790"/>
      <c r="E16" s="1791"/>
      <c r="F16" s="1785"/>
      <c r="G16" s="1785"/>
      <c r="H16" s="1785"/>
      <c r="I16" s="1785"/>
      <c r="J16" s="1800"/>
      <c r="K16" s="1948"/>
      <c r="L16" s="1782"/>
      <c r="M16" s="1761"/>
      <c r="N16" s="2300"/>
      <c r="O16" s="1771"/>
      <c r="Q16" s="1768"/>
      <c r="R16" s="470" t="str">
        <f>'目標値入力シート（必要に応じて入力）'!I23</f>
        <v/>
      </c>
      <c r="S16" s="2302"/>
      <c r="T16" s="1777"/>
      <c r="U16" s="2295"/>
      <c r="V16" s="2296"/>
      <c r="W16" s="2297"/>
    </row>
    <row r="17" spans="2:23" ht="24" customHeight="1">
      <c r="B17" s="2308" t="s">
        <v>1005</v>
      </c>
      <c r="C17" s="2309"/>
      <c r="D17" s="2309"/>
      <c r="E17" s="2310"/>
      <c r="F17" s="2254" t="str">
        <f>IFERROR((ROUND(F21/F24,8)),"－")</f>
        <v>－</v>
      </c>
      <c r="G17" s="2254" t="str">
        <f>IFERROR((ROUND(G21/G24,8)),"－")</f>
        <v>－</v>
      </c>
      <c r="H17" s="2254" t="str">
        <f>IFERROR((ROUND(H21/H24,8)),"－")</f>
        <v>－</v>
      </c>
      <c r="I17" s="2254" t="str">
        <f>IFERROR((ROUND(I21/I24,8)),"－")</f>
        <v>－</v>
      </c>
      <c r="J17" s="2257" t="str">
        <f>IFERROR((ROUND(J21/J24,8)),"－")</f>
        <v>－</v>
      </c>
      <c r="K17" s="2260" t="str">
        <f>IFERROR(J17-F17,"－")</f>
        <v>－</v>
      </c>
      <c r="L17" s="2290" t="str">
        <f>IFERROR(ROUND(K17/F17,8),"－")</f>
        <v>－</v>
      </c>
      <c r="M17" s="2280" t="str">
        <f>IF(R16="","目標入力",IF(J17="－","－",IF(AND(I17&lt;=$R$16,J17&lt;=$R$16),10,IF(AND(I17&gt;$R$16,J17&lt;=$R$16),8,IF(AND(J17&gt;$R$16,OR(I17&lt;=$R$16,I17="－")),4,IF(AND(I17&gt;$R$16,J17&gt;$R$16),2))))))</f>
        <v>目標入力</v>
      </c>
      <c r="N17" s="2281" t="str" cm="1">
        <f t="array" ref="N17">IFERROR(_xlfn.IFS($L$17="－","－",$L$17&gt;=趨勢評価!J43,2,$L$17&gt;=趨勢評価!J42,4,$L$17&gt;趨勢評価!J41,6,$L$17&gt;趨勢評価!J40,8,$L$17&lt;=趨勢評価!J40,10),"－")</f>
        <v>－</v>
      </c>
      <c r="O17" s="1763" t="str">
        <f ca="1">IFERROR(OFFSET(INDEX(W17:W26,MATCH(J17/1000,W17:W26,1),1),0,-3),"－")</f>
        <v>－</v>
      </c>
      <c r="Q17" s="1766">
        <v>10</v>
      </c>
      <c r="R17" s="2288" t="s">
        <v>153</v>
      </c>
      <c r="S17" s="2288" t="s">
        <v>508</v>
      </c>
      <c r="T17" s="72">
        <v>10</v>
      </c>
      <c r="U17" s="1072">
        <f>高校部門!AB90</f>
        <v>172.56620088</v>
      </c>
      <c r="V17" s="346" t="s">
        <v>358</v>
      </c>
      <c r="W17" s="1076">
        <v>0</v>
      </c>
    </row>
    <row r="18" spans="2:23" ht="24" customHeight="1">
      <c r="B18" s="2311"/>
      <c r="C18" s="2312"/>
      <c r="D18" s="2312"/>
      <c r="E18" s="2313"/>
      <c r="F18" s="2255"/>
      <c r="G18" s="2255"/>
      <c r="H18" s="2255"/>
      <c r="I18" s="2255"/>
      <c r="J18" s="2258"/>
      <c r="K18" s="2261"/>
      <c r="L18" s="2291"/>
      <c r="M18" s="1919"/>
      <c r="N18" s="2282"/>
      <c r="O18" s="2190"/>
      <c r="Q18" s="1768"/>
      <c r="R18" s="2289"/>
      <c r="S18" s="2289"/>
      <c r="T18" s="73">
        <v>9</v>
      </c>
      <c r="U18" s="1073">
        <f>高校部門!Y90</f>
        <v>202.96291141</v>
      </c>
      <c r="V18" s="5" t="s">
        <v>358</v>
      </c>
      <c r="W18" s="1077">
        <f>高校部門!AA90</f>
        <v>172.56620089</v>
      </c>
    </row>
    <row r="19" spans="2:23" ht="24" customHeight="1">
      <c r="B19" s="2311"/>
      <c r="C19" s="2312"/>
      <c r="D19" s="2312"/>
      <c r="E19" s="2313"/>
      <c r="F19" s="2255"/>
      <c r="G19" s="2255"/>
      <c r="H19" s="2255"/>
      <c r="I19" s="2255"/>
      <c r="J19" s="2258"/>
      <c r="K19" s="2261"/>
      <c r="L19" s="2291" t="str">
        <f>IFERROR(ROUND(K19/F19,8),"－")</f>
        <v>－</v>
      </c>
      <c r="M19" s="1919"/>
      <c r="N19" s="2282"/>
      <c r="O19" s="2190"/>
      <c r="Q19" s="1775">
        <v>8</v>
      </c>
      <c r="R19" s="2288" t="s">
        <v>132</v>
      </c>
      <c r="S19" s="2288" t="s">
        <v>507</v>
      </c>
      <c r="T19" s="72">
        <v>8</v>
      </c>
      <c r="U19" s="1072">
        <f>高校部門!V90</f>
        <v>227.50005055</v>
      </c>
      <c r="V19" s="346" t="s">
        <v>358</v>
      </c>
      <c r="W19" s="1078">
        <f>高校部門!X90</f>
        <v>202.96291142000001</v>
      </c>
    </row>
    <row r="20" spans="2:23" ht="24" customHeight="1">
      <c r="B20" s="2311"/>
      <c r="C20" s="2312"/>
      <c r="D20" s="2312"/>
      <c r="E20" s="2313"/>
      <c r="F20" s="2256"/>
      <c r="G20" s="2256"/>
      <c r="H20" s="2256"/>
      <c r="I20" s="2256"/>
      <c r="J20" s="2259"/>
      <c r="K20" s="2262"/>
      <c r="L20" s="2043"/>
      <c r="M20" s="1919"/>
      <c r="N20" s="2282"/>
      <c r="O20" s="2190"/>
      <c r="Q20" s="1777"/>
      <c r="R20" s="2289"/>
      <c r="S20" s="2289"/>
      <c r="T20" s="73">
        <v>7</v>
      </c>
      <c r="U20" s="1073">
        <f>高校部門!S90</f>
        <v>255.30981305</v>
      </c>
      <c r="V20" s="5" t="s">
        <v>358</v>
      </c>
      <c r="W20" s="1077">
        <f>高校部門!U90</f>
        <v>227.50005056000001</v>
      </c>
    </row>
    <row r="21" spans="2:23" ht="24" customHeight="1">
      <c r="B21" s="612"/>
      <c r="C21" s="2016" t="s">
        <v>993</v>
      </c>
      <c r="D21" s="2017"/>
      <c r="E21" s="2018"/>
      <c r="F21" s="2305">
        <f>IFERROR('学校入力シート（要入力）'!D27+'学校入力シート（要入力）'!D29,"－")</f>
        <v>0</v>
      </c>
      <c r="G21" s="2305">
        <f>IFERROR('学校入力シート（要入力）'!E27+'学校入力シート（要入力）'!E29,"－")</f>
        <v>0</v>
      </c>
      <c r="H21" s="2305">
        <f>IFERROR('学校入力シート（要入力）'!F27+'学校入力シート（要入力）'!F29,"－")</f>
        <v>0</v>
      </c>
      <c r="I21" s="2305">
        <f>IFERROR('学校入力シート（要入力）'!G27+'学校入力シート（要入力）'!G29,"－")</f>
        <v>0</v>
      </c>
      <c r="J21" s="2263">
        <f>IFERROR('学校入力シート（要入力）'!H27+'学校入力シート（要入力）'!H29,"－")</f>
        <v>0</v>
      </c>
      <c r="K21" s="2285">
        <f>IFERROR(J21-F21,"－")</f>
        <v>0</v>
      </c>
      <c r="L21" s="2070" t="str">
        <f>IFERROR(K21/F21,"－")</f>
        <v>－</v>
      </c>
      <c r="M21" s="1919"/>
      <c r="N21" s="2282"/>
      <c r="O21" s="2190"/>
      <c r="Q21" s="1775">
        <v>6</v>
      </c>
      <c r="R21" s="2288" t="s">
        <v>427</v>
      </c>
      <c r="S21" s="2288" t="s">
        <v>497</v>
      </c>
      <c r="T21" s="72">
        <v>6</v>
      </c>
      <c r="U21" s="1072">
        <f>高校部門!P90</f>
        <v>282.75961266000002</v>
      </c>
      <c r="V21" s="346" t="s">
        <v>358</v>
      </c>
      <c r="W21" s="1078">
        <f>高校部門!R90</f>
        <v>255.30981306000001</v>
      </c>
    </row>
    <row r="22" spans="2:23" ht="24" customHeight="1">
      <c r="B22" s="680"/>
      <c r="C22" s="2019"/>
      <c r="D22" s="2020"/>
      <c r="E22" s="2021"/>
      <c r="F22" s="2306"/>
      <c r="G22" s="2306"/>
      <c r="H22" s="2306"/>
      <c r="I22" s="2306"/>
      <c r="J22" s="2264"/>
      <c r="K22" s="2286"/>
      <c r="L22" s="2270"/>
      <c r="M22" s="1919"/>
      <c r="N22" s="2282"/>
      <c r="O22" s="2190"/>
      <c r="Q22" s="1777"/>
      <c r="R22" s="2289"/>
      <c r="S22" s="2289"/>
      <c r="T22" s="73">
        <v>5</v>
      </c>
      <c r="U22" s="1073">
        <f>高校部門!M90</f>
        <v>314.71463089999997</v>
      </c>
      <c r="V22" s="5" t="s">
        <v>358</v>
      </c>
      <c r="W22" s="1077">
        <f>高校部門!O90</f>
        <v>282.75961267000002</v>
      </c>
    </row>
    <row r="23" spans="2:23" ht="24" customHeight="1">
      <c r="B23" s="612"/>
      <c r="C23" s="2022"/>
      <c r="D23" s="2023"/>
      <c r="E23" s="2024"/>
      <c r="F23" s="2307"/>
      <c r="G23" s="2307"/>
      <c r="H23" s="2307"/>
      <c r="I23" s="2307"/>
      <c r="J23" s="2265"/>
      <c r="K23" s="2287"/>
      <c r="L23" s="2085"/>
      <c r="M23" s="1920"/>
      <c r="N23" s="2283"/>
      <c r="O23" s="2284"/>
      <c r="Q23" s="1775">
        <v>4</v>
      </c>
      <c r="R23" s="2288" t="s">
        <v>419</v>
      </c>
      <c r="S23" s="2288" t="s">
        <v>667</v>
      </c>
      <c r="T23" s="72">
        <v>4</v>
      </c>
      <c r="U23" s="1072">
        <f>高校部門!J90</f>
        <v>358.78814189999997</v>
      </c>
      <c r="V23" s="346" t="s">
        <v>358</v>
      </c>
      <c r="W23" s="1078">
        <f>高校部門!L90</f>
        <v>314.71463090999998</v>
      </c>
    </row>
    <row r="24" spans="2:23" ht="24" customHeight="1">
      <c r="B24" s="847"/>
      <c r="C24" s="2019" t="s">
        <v>151</v>
      </c>
      <c r="D24" s="2020"/>
      <c r="E24" s="2021"/>
      <c r="F24" s="2303">
        <f>IFERROR('学校入力シート（要入力）'!D51,"－")</f>
        <v>0</v>
      </c>
      <c r="G24" s="2303">
        <f>IFERROR('学校入力シート（要入力）'!E51,"－")</f>
        <v>0</v>
      </c>
      <c r="H24" s="2303">
        <f>IFERROR('学校入力シート（要入力）'!F51,"－")</f>
        <v>0</v>
      </c>
      <c r="I24" s="2303">
        <f>IFERROR('学校入力シート（要入力）'!G51,"－")</f>
        <v>0</v>
      </c>
      <c r="J24" s="2266">
        <f>IFERROR('学校入力シート（要入力）'!H51,"－")</f>
        <v>0</v>
      </c>
      <c r="K24" s="2268">
        <f>IFERROR(J24-F24,"－")</f>
        <v>0</v>
      </c>
      <c r="L24" s="2270" t="str">
        <f>IFERROR(K24/F24,"－")</f>
        <v>－</v>
      </c>
      <c r="M24" s="2271"/>
      <c r="N24" s="2272"/>
      <c r="O24" s="2273"/>
      <c r="Q24" s="1777"/>
      <c r="R24" s="2289"/>
      <c r="S24" s="2289"/>
      <c r="T24" s="73">
        <v>3</v>
      </c>
      <c r="U24" s="1073">
        <f>高校部門!G90</f>
        <v>419.91057454999998</v>
      </c>
      <c r="V24" s="5" t="s">
        <v>358</v>
      </c>
      <c r="W24" s="1077">
        <f>高校部門!I90</f>
        <v>358.78814190999998</v>
      </c>
    </row>
    <row r="25" spans="2:23" ht="24" customHeight="1">
      <c r="B25" s="11"/>
      <c r="C25" s="2019"/>
      <c r="D25" s="2020"/>
      <c r="E25" s="2021"/>
      <c r="F25" s="2303"/>
      <c r="G25" s="2303"/>
      <c r="H25" s="2303"/>
      <c r="I25" s="2303"/>
      <c r="J25" s="2266"/>
      <c r="K25" s="2268"/>
      <c r="L25" s="2270"/>
      <c r="M25" s="2274"/>
      <c r="N25" s="2275"/>
      <c r="O25" s="2276"/>
      <c r="Q25" s="1719">
        <v>2</v>
      </c>
      <c r="R25" s="2288" t="s">
        <v>425</v>
      </c>
      <c r="S25" s="2288" t="s">
        <v>668</v>
      </c>
      <c r="T25" s="72">
        <v>2</v>
      </c>
      <c r="U25" s="1074">
        <f>高校部門!D90</f>
        <v>541.29589013999998</v>
      </c>
      <c r="V25" s="346" t="s">
        <v>358</v>
      </c>
      <c r="W25" s="1079">
        <f>高校部門!F90</f>
        <v>419.91057455999999</v>
      </c>
    </row>
    <row r="26" spans="2:23" ht="24" customHeight="1">
      <c r="B26" s="846"/>
      <c r="C26" s="2154"/>
      <c r="D26" s="2252"/>
      <c r="E26" s="2253"/>
      <c r="F26" s="2304"/>
      <c r="G26" s="2304"/>
      <c r="H26" s="2304"/>
      <c r="I26" s="2304"/>
      <c r="J26" s="2267"/>
      <c r="K26" s="2269"/>
      <c r="L26" s="2072"/>
      <c r="M26" s="2277"/>
      <c r="N26" s="2278"/>
      <c r="O26" s="2279"/>
      <c r="Q26" s="1719"/>
      <c r="R26" s="2289"/>
      <c r="S26" s="2289"/>
      <c r="T26" s="73">
        <v>1</v>
      </c>
      <c r="U26" s="1075"/>
      <c r="V26" s="5" t="s">
        <v>358</v>
      </c>
      <c r="W26" s="1077">
        <f>高校部門!C90</f>
        <v>541.29589014999999</v>
      </c>
    </row>
    <row r="27" spans="2:23" ht="24" customHeight="1">
      <c r="B27" s="647" t="s">
        <v>919</v>
      </c>
    </row>
  </sheetData>
  <mergeCells count="68">
    <mergeCell ref="J13:J16"/>
    <mergeCell ref="A1:C1"/>
    <mergeCell ref="D1:H1"/>
    <mergeCell ref="A2:C2"/>
    <mergeCell ref="D2:H2"/>
    <mergeCell ref="C9:H9"/>
    <mergeCell ref="C10:H10"/>
    <mergeCell ref="F24:F26"/>
    <mergeCell ref="G24:G26"/>
    <mergeCell ref="H24:H26"/>
    <mergeCell ref="I24:I26"/>
    <mergeCell ref="B13:E16"/>
    <mergeCell ref="F13:F16"/>
    <mergeCell ref="G13:G16"/>
    <mergeCell ref="H13:H16"/>
    <mergeCell ref="I13:I16"/>
    <mergeCell ref="F21:F23"/>
    <mergeCell ref="G21:G23"/>
    <mergeCell ref="H21:H23"/>
    <mergeCell ref="I21:I23"/>
    <mergeCell ref="B17:E20"/>
    <mergeCell ref="C21:E23"/>
    <mergeCell ref="F17:F20"/>
    <mergeCell ref="M8:W11"/>
    <mergeCell ref="Q25:Q26"/>
    <mergeCell ref="Q21:Q22"/>
    <mergeCell ref="Q23:Q24"/>
    <mergeCell ref="Q17:Q18"/>
    <mergeCell ref="Q19:Q20"/>
    <mergeCell ref="U15:W16"/>
    <mergeCell ref="M13:M16"/>
    <mergeCell ref="N13:N16"/>
    <mergeCell ref="O13:O16"/>
    <mergeCell ref="Q13:Q16"/>
    <mergeCell ref="T13:T16"/>
    <mergeCell ref="U13:W14"/>
    <mergeCell ref="S13:S14"/>
    <mergeCell ref="S15:S16"/>
    <mergeCell ref="L21:L23"/>
    <mergeCell ref="S23:S24"/>
    <mergeCell ref="S25:S26"/>
    <mergeCell ref="K13:K16"/>
    <mergeCell ref="L17:L20"/>
    <mergeCell ref="R23:R24"/>
    <mergeCell ref="R25:R26"/>
    <mergeCell ref="R17:R18"/>
    <mergeCell ref="R19:R20"/>
    <mergeCell ref="R21:R22"/>
    <mergeCell ref="S17:S18"/>
    <mergeCell ref="S19:S20"/>
    <mergeCell ref="S21:S22"/>
    <mergeCell ref="L13:L16"/>
    <mergeCell ref="C24:E26"/>
    <mergeCell ref="S1:W1"/>
    <mergeCell ref="G17:G20"/>
    <mergeCell ref="H17:H20"/>
    <mergeCell ref="I17:I20"/>
    <mergeCell ref="J17:J20"/>
    <mergeCell ref="K17:K20"/>
    <mergeCell ref="J21:J23"/>
    <mergeCell ref="J24:J26"/>
    <mergeCell ref="K24:K26"/>
    <mergeCell ref="L24:L26"/>
    <mergeCell ref="M24:O26"/>
    <mergeCell ref="M17:M23"/>
    <mergeCell ref="N17:N23"/>
    <mergeCell ref="O17:O23"/>
    <mergeCell ref="K21:K23"/>
  </mergeCells>
  <phoneticPr fontId="1"/>
  <conditionalFormatting sqref="R17">
    <cfRule type="expression" dxfId="20" priority="52">
      <formula>$M$17=10</formula>
    </cfRule>
  </conditionalFormatting>
  <conditionalFormatting sqref="R19">
    <cfRule type="expression" dxfId="19" priority="51">
      <formula>$M$17=8</formula>
    </cfRule>
  </conditionalFormatting>
  <conditionalFormatting sqref="R21">
    <cfRule type="expression" dxfId="18" priority="50">
      <formula>$M$17=6</formula>
    </cfRule>
  </conditionalFormatting>
  <conditionalFormatting sqref="R23">
    <cfRule type="expression" dxfId="17" priority="49">
      <formula>$M$17=4</formula>
    </cfRule>
  </conditionalFormatting>
  <conditionalFormatting sqref="R25">
    <cfRule type="expression" dxfId="16" priority="48">
      <formula>$M$17=2</formula>
    </cfRule>
  </conditionalFormatting>
  <conditionalFormatting sqref="S17">
    <cfRule type="expression" dxfId="15" priority="32">
      <formula>$N$17=10</formula>
    </cfRule>
  </conditionalFormatting>
  <conditionalFormatting sqref="S19">
    <cfRule type="expression" dxfId="14" priority="31">
      <formula>$N$17=8</formula>
    </cfRule>
  </conditionalFormatting>
  <conditionalFormatting sqref="S21">
    <cfRule type="expression" dxfId="13" priority="30">
      <formula>$N$17=6</formula>
    </cfRule>
  </conditionalFormatting>
  <conditionalFormatting sqref="S23">
    <cfRule type="expression" dxfId="12" priority="29">
      <formula>$N$17=4</formula>
    </cfRule>
  </conditionalFormatting>
  <conditionalFormatting sqref="S25">
    <cfRule type="expression" dxfId="11" priority="28">
      <formula>$N$17=2</formula>
    </cfRule>
  </conditionalFormatting>
  <conditionalFormatting sqref="U17:W17">
    <cfRule type="expression" dxfId="10" priority="22">
      <formula>$O$17=10</formula>
    </cfRule>
  </conditionalFormatting>
  <conditionalFormatting sqref="U18:W18">
    <cfRule type="expression" dxfId="9" priority="21">
      <formula>$O$17=9</formula>
    </cfRule>
  </conditionalFormatting>
  <conditionalFormatting sqref="U19:W19">
    <cfRule type="expression" dxfId="8" priority="20">
      <formula>$O$17=8</formula>
    </cfRule>
  </conditionalFormatting>
  <conditionalFormatting sqref="U20:W20">
    <cfRule type="expression" dxfId="7" priority="19">
      <formula>$O$17=7</formula>
    </cfRule>
  </conditionalFormatting>
  <conditionalFormatting sqref="U21:W21">
    <cfRule type="expression" dxfId="6" priority="18">
      <formula>$O$17=6</formula>
    </cfRule>
  </conditionalFormatting>
  <conditionalFormatting sqref="U22:W22">
    <cfRule type="expression" dxfId="5" priority="17">
      <formula>$O$17=5</formula>
    </cfRule>
  </conditionalFormatting>
  <conditionalFormatting sqref="U23:W23">
    <cfRule type="expression" dxfId="4" priority="16">
      <formula>$O$17=4</formula>
    </cfRule>
  </conditionalFormatting>
  <conditionalFormatting sqref="U24:W24">
    <cfRule type="expression" dxfId="3" priority="15">
      <formula>$O$17=3</formula>
    </cfRule>
  </conditionalFormatting>
  <conditionalFormatting sqref="U25:W25">
    <cfRule type="expression" dxfId="2" priority="14">
      <formula>$O$17=2</formula>
    </cfRule>
  </conditionalFormatting>
  <conditionalFormatting sqref="U26:W26">
    <cfRule type="expression" dxfId="1" priority="13">
      <formula>$O$17=1</formula>
    </cfRule>
  </conditionalFormatting>
  <conditionalFormatting sqref="W17">
    <cfRule type="expression" dxfId="0" priority="12">
      <formula>$O$17=10</formula>
    </cfRule>
  </conditionalFormatting>
  <hyperlinks>
    <hyperlink ref="S1:W1" location="'総括表 (部門)'!A1" display="総括表（部門）へ戻る"/>
  </hyperlinks>
  <pageMargins left="0.39370078740157483" right="0.39370078740157483" top="0.39370078740157483" bottom="0.39370078740157483" header="0" footer="0.19685039370078741"/>
  <pageSetup paperSize="9" scale="76" orientation="landscape" r:id="rId1"/>
  <headerFooter scaleWithDoc="0">
    <oddFooter>&amp;P / &amp;N ページ</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FFFFCC"/>
    <pageSetUpPr fitToPage="1"/>
  </sheetPr>
  <dimension ref="A1:AF33"/>
  <sheetViews>
    <sheetView showGridLines="0" zoomScale="120" zoomScaleNormal="120" zoomScaleSheetLayoutView="120" workbookViewId="0"/>
  </sheetViews>
  <sheetFormatPr defaultColWidth="9" defaultRowHeight="27" customHeight="1"/>
  <cols>
    <col min="1" max="1" width="1.88671875" style="735" customWidth="1"/>
    <col min="2" max="2" width="17.44140625" style="782" customWidth="1"/>
    <col min="3" max="3" width="3.109375" style="783" customWidth="1"/>
    <col min="4" max="4" width="1.6640625" style="736" customWidth="1"/>
    <col min="5" max="6" width="3.21875" style="737" customWidth="1"/>
    <col min="7" max="7" width="1.6640625" style="736" customWidth="1"/>
    <col min="8" max="8" width="3.21875" style="737" customWidth="1"/>
    <col min="9" max="9" width="3.21875" style="736" customWidth="1"/>
    <col min="10" max="10" width="1.6640625" style="736" customWidth="1"/>
    <col min="11" max="11" width="3.21875" style="737" customWidth="1"/>
    <col min="12" max="12" width="3.21875" style="736" customWidth="1"/>
    <col min="13" max="13" width="1.6640625" style="736" customWidth="1"/>
    <col min="14" max="14" width="3.21875" style="736" customWidth="1"/>
    <col min="15" max="15" width="3.21875" style="730" customWidth="1"/>
    <col min="16" max="16" width="1.6640625" style="736" customWidth="1"/>
    <col min="17" max="18" width="3.21875" style="736" customWidth="1"/>
    <col min="19" max="19" width="1.6640625" style="736" customWidth="1"/>
    <col min="20" max="20" width="3.21875" style="730" customWidth="1"/>
    <col min="21" max="21" width="3.21875" style="736" customWidth="1"/>
    <col min="22" max="22" width="1.6640625" style="736" customWidth="1"/>
    <col min="23" max="23" width="3.21875" style="736" customWidth="1"/>
    <col min="24" max="24" width="3.21875" style="730" customWidth="1"/>
    <col min="25" max="25" width="1.6640625" style="732" customWidth="1"/>
    <col min="26" max="27" width="3.21875" style="736" customWidth="1"/>
    <col min="28" max="28" width="1.6640625" style="736" customWidth="1"/>
    <col min="29" max="30" width="3.21875" style="736" customWidth="1"/>
    <col min="31" max="31" width="1.6640625" style="736" customWidth="1"/>
    <col min="32" max="32" width="0.44140625" style="732" customWidth="1"/>
    <col min="33" max="33" width="3" style="732" customWidth="1"/>
    <col min="34" max="16384" width="9" style="732"/>
  </cols>
  <sheetData>
    <row r="1" spans="1:32" ht="13.2">
      <c r="A1" s="727" t="str">
        <f>"○参考1　"&amp;'学校入力シート（要入力）'!$I$42&amp;"年度版　財務比率等の階層区分（全体）"</f>
        <v>○参考1　2025年度版　財務比率等の階層区分（全体）</v>
      </c>
      <c r="B1" s="727"/>
      <c r="C1" s="728"/>
      <c r="D1" s="729"/>
      <c r="E1" s="728"/>
      <c r="F1" s="728"/>
      <c r="G1" s="729"/>
      <c r="H1" s="728"/>
      <c r="I1" s="728"/>
      <c r="J1" s="729"/>
      <c r="K1" s="728"/>
      <c r="L1" s="728"/>
      <c r="M1" s="729"/>
      <c r="N1" s="728"/>
      <c r="O1" s="728"/>
      <c r="P1" s="729"/>
      <c r="Q1" s="728"/>
      <c r="R1" s="728"/>
      <c r="S1" s="729"/>
      <c r="T1" s="728"/>
      <c r="U1" s="728"/>
      <c r="V1" s="729"/>
      <c r="W1" s="728"/>
      <c r="Y1" s="729"/>
      <c r="Z1" s="728"/>
      <c r="AA1" s="728"/>
      <c r="AB1" s="729"/>
      <c r="AC1" s="728"/>
      <c r="AD1" s="731" t="s">
        <v>656</v>
      </c>
      <c r="AE1" s="729"/>
    </row>
    <row r="2" spans="1:32" ht="3.75" customHeight="1">
      <c r="A2" s="729"/>
      <c r="B2" s="727"/>
      <c r="C2" s="728"/>
      <c r="D2" s="729"/>
      <c r="E2" s="728"/>
      <c r="F2" s="728"/>
      <c r="G2" s="729"/>
      <c r="H2" s="728"/>
      <c r="I2" s="728"/>
      <c r="J2" s="729"/>
      <c r="K2" s="728"/>
      <c r="L2" s="728"/>
      <c r="M2" s="729"/>
      <c r="N2" s="728"/>
      <c r="O2" s="728"/>
      <c r="P2" s="729"/>
      <c r="Q2" s="728"/>
      <c r="R2" s="728"/>
      <c r="S2" s="729"/>
      <c r="T2" s="728"/>
      <c r="U2" s="728"/>
      <c r="V2" s="729"/>
      <c r="W2" s="728"/>
      <c r="X2" s="733"/>
      <c r="Y2" s="729"/>
      <c r="Z2" s="728"/>
      <c r="AA2" s="728"/>
      <c r="AB2" s="729"/>
      <c r="AC2" s="728"/>
      <c r="AD2" s="728"/>
      <c r="AE2" s="729"/>
    </row>
    <row r="3" spans="1:32" ht="10.5" customHeight="1">
      <c r="A3" s="729"/>
      <c r="B3" s="985" t="str">
        <f>"※財務は"&amp;'学校入力シート（要入力）'!$H$10&amp;"年度決算値、人数は"&amp;'学校入力シート（要入力）'!$I$42&amp;"年5月1日現在数。"</f>
        <v>※財務は2024年度決算値、人数は2025年5月1日現在数。</v>
      </c>
      <c r="C3" s="728"/>
      <c r="D3" s="729"/>
      <c r="E3" s="728"/>
      <c r="F3" s="728"/>
      <c r="G3" s="729"/>
      <c r="H3" s="728"/>
      <c r="I3" s="728"/>
      <c r="J3" s="729"/>
      <c r="K3" s="728"/>
      <c r="L3" s="728"/>
      <c r="M3" s="729"/>
      <c r="N3" s="728"/>
      <c r="O3" s="728"/>
      <c r="P3" s="729"/>
      <c r="Q3" s="728"/>
      <c r="R3" s="728"/>
      <c r="S3" s="729"/>
      <c r="T3" s="728"/>
      <c r="U3" s="728"/>
      <c r="V3" s="729"/>
      <c r="W3" s="728"/>
      <c r="X3" s="733"/>
      <c r="Y3" s="729"/>
      <c r="Z3" s="728"/>
      <c r="AA3" s="728"/>
      <c r="AB3" s="729"/>
      <c r="AC3" s="728"/>
      <c r="AD3" s="728"/>
      <c r="AE3" s="729"/>
    </row>
    <row r="4" spans="1:32" ht="10.5" customHeight="1">
      <c r="A4" s="729"/>
      <c r="B4" s="985" t="s">
        <v>1077</v>
      </c>
      <c r="C4" s="728"/>
      <c r="D4" s="729"/>
      <c r="E4" s="728"/>
      <c r="F4" s="728"/>
      <c r="G4" s="729"/>
      <c r="H4" s="728"/>
      <c r="I4" s="728"/>
      <c r="J4" s="729"/>
      <c r="K4" s="728"/>
      <c r="L4" s="728"/>
      <c r="M4" s="729"/>
      <c r="N4" s="728"/>
      <c r="O4" s="728"/>
      <c r="P4" s="729"/>
      <c r="Q4" s="732"/>
      <c r="R4" s="728"/>
      <c r="S4" s="729"/>
      <c r="T4" s="728"/>
      <c r="U4" s="728"/>
      <c r="V4" s="729"/>
      <c r="W4" s="728"/>
      <c r="X4" s="733"/>
      <c r="Y4" s="729"/>
      <c r="Z4" s="728"/>
      <c r="AA4" s="728"/>
      <c r="AB4" s="729"/>
      <c r="AC4" s="728"/>
      <c r="AD4" s="728"/>
      <c r="AE4" s="729"/>
    </row>
    <row r="5" spans="1:32" ht="10.5" customHeight="1">
      <c r="B5" s="985" t="s">
        <v>1042</v>
      </c>
      <c r="C5" s="984"/>
      <c r="D5" s="984"/>
      <c r="E5" s="984"/>
      <c r="F5" s="984"/>
      <c r="G5" s="984"/>
      <c r="H5" s="984"/>
      <c r="I5" s="984"/>
      <c r="J5" s="984"/>
      <c r="K5" s="732"/>
      <c r="L5" s="984"/>
      <c r="M5" s="984"/>
      <c r="N5" s="984"/>
      <c r="O5" s="984"/>
      <c r="P5" s="984"/>
      <c r="Q5" s="984"/>
      <c r="R5" s="984"/>
      <c r="S5" s="984"/>
      <c r="T5" s="984"/>
      <c r="U5" s="984"/>
      <c r="V5" s="984"/>
      <c r="W5" s="984"/>
      <c r="X5" s="984"/>
      <c r="Y5" s="984"/>
      <c r="Z5" s="984"/>
      <c r="AA5" s="984"/>
      <c r="AB5" s="984"/>
      <c r="AC5" s="984"/>
      <c r="AD5" s="984"/>
      <c r="AE5" s="984"/>
    </row>
    <row r="6" spans="1:32" s="1150" customFormat="1" ht="24.75" customHeight="1">
      <c r="A6" s="2314" t="s">
        <v>778</v>
      </c>
      <c r="B6" s="2314"/>
      <c r="C6" s="1143"/>
      <c r="D6" s="1144"/>
      <c r="E6" s="1145"/>
      <c r="F6" s="1145"/>
      <c r="G6" s="1144"/>
      <c r="H6" s="1145"/>
      <c r="I6" s="1144"/>
      <c r="J6" s="1144"/>
      <c r="K6" s="1146"/>
      <c r="L6" s="1144"/>
      <c r="M6" s="1144"/>
      <c r="N6" s="1144"/>
      <c r="O6" s="1147"/>
      <c r="P6" s="1144"/>
      <c r="Q6" s="1144"/>
      <c r="R6" s="1144"/>
      <c r="S6" s="1144"/>
      <c r="T6" s="1147"/>
      <c r="U6" s="1148"/>
      <c r="V6" s="1148"/>
      <c r="W6" s="1148"/>
      <c r="X6" s="1148"/>
      <c r="Y6" s="1149"/>
      <c r="Z6" s="1148"/>
      <c r="AA6" s="1148"/>
      <c r="AB6" s="1148"/>
      <c r="AC6" s="1148"/>
      <c r="AD6" s="1148"/>
      <c r="AE6" s="1148"/>
    </row>
    <row r="7" spans="1:32" s="739" customFormat="1" ht="24.75" customHeight="1">
      <c r="A7" s="2315" t="s">
        <v>779</v>
      </c>
      <c r="B7" s="2316"/>
      <c r="C7" s="738" t="s">
        <v>657</v>
      </c>
      <c r="D7" s="2317" t="s">
        <v>853</v>
      </c>
      <c r="E7" s="2318"/>
      <c r="F7" s="2317" t="s">
        <v>854</v>
      </c>
      <c r="G7" s="2318"/>
      <c r="H7" s="2318"/>
      <c r="I7" s="2317" t="s">
        <v>855</v>
      </c>
      <c r="J7" s="2318"/>
      <c r="K7" s="2318"/>
      <c r="L7" s="2317" t="s">
        <v>856</v>
      </c>
      <c r="M7" s="2318"/>
      <c r="N7" s="2318"/>
      <c r="O7" s="2317" t="s">
        <v>857</v>
      </c>
      <c r="P7" s="2318"/>
      <c r="Q7" s="2318"/>
      <c r="R7" s="2317" t="s">
        <v>858</v>
      </c>
      <c r="S7" s="2318"/>
      <c r="T7" s="2318"/>
      <c r="U7" s="2317" t="s">
        <v>859</v>
      </c>
      <c r="V7" s="2318"/>
      <c r="W7" s="2318"/>
      <c r="X7" s="2317" t="s">
        <v>860</v>
      </c>
      <c r="Y7" s="2318"/>
      <c r="Z7" s="2318"/>
      <c r="AA7" s="2317" t="s">
        <v>861</v>
      </c>
      <c r="AB7" s="2318"/>
      <c r="AC7" s="2318"/>
      <c r="AD7" s="2317" t="s">
        <v>862</v>
      </c>
      <c r="AE7" s="2319"/>
    </row>
    <row r="8" spans="1:32" s="734" customFormat="1" ht="24.75" customHeight="1">
      <c r="A8" s="740" t="s">
        <v>702</v>
      </c>
      <c r="B8" s="741" t="s">
        <v>658</v>
      </c>
      <c r="C8" s="742">
        <v>676</v>
      </c>
      <c r="D8" s="743" t="s">
        <v>511</v>
      </c>
      <c r="E8" s="744">
        <v>-17.078962999999998</v>
      </c>
      <c r="F8" s="743">
        <v>-17.078962000000001</v>
      </c>
      <c r="G8" s="744" t="s">
        <v>511</v>
      </c>
      <c r="H8" s="745">
        <v>-10.471264999999999</v>
      </c>
      <c r="I8" s="743">
        <v>-10.471264</v>
      </c>
      <c r="J8" s="744" t="s">
        <v>511</v>
      </c>
      <c r="K8" s="745">
        <v>-6.1646340000000004</v>
      </c>
      <c r="L8" s="743">
        <v>-6.1646330000000003</v>
      </c>
      <c r="M8" s="744" t="s">
        <v>511</v>
      </c>
      <c r="N8" s="745">
        <v>-3.7978610000000002</v>
      </c>
      <c r="O8" s="743">
        <v>-3.79786</v>
      </c>
      <c r="P8" s="744" t="s">
        <v>511</v>
      </c>
      <c r="Q8" s="745">
        <v>-1.6137620000000001</v>
      </c>
      <c r="R8" s="743">
        <v>-1.613761</v>
      </c>
      <c r="S8" s="744" t="s">
        <v>511</v>
      </c>
      <c r="T8" s="745">
        <v>0.45636499999999997</v>
      </c>
      <c r="U8" s="743">
        <v>0.45636599999999999</v>
      </c>
      <c r="V8" s="744" t="s">
        <v>511</v>
      </c>
      <c r="W8" s="745">
        <v>2.8609559999999998</v>
      </c>
      <c r="X8" s="743">
        <v>2.860957</v>
      </c>
      <c r="Y8" s="746" t="s">
        <v>511</v>
      </c>
      <c r="Z8" s="745">
        <v>6.0955289999999991</v>
      </c>
      <c r="AA8" s="743">
        <v>6.0955300000000001</v>
      </c>
      <c r="AB8" s="744" t="s">
        <v>511</v>
      </c>
      <c r="AC8" s="745">
        <v>10.056467000000001</v>
      </c>
      <c r="AD8" s="743">
        <v>10.056468000000001</v>
      </c>
      <c r="AE8" s="747" t="s">
        <v>511</v>
      </c>
    </row>
    <row r="9" spans="1:32" ht="24.75" customHeight="1">
      <c r="A9" s="748" t="s">
        <v>703</v>
      </c>
      <c r="B9" s="749" t="s">
        <v>780</v>
      </c>
      <c r="C9" s="750">
        <v>676</v>
      </c>
      <c r="D9" s="751" t="s">
        <v>511</v>
      </c>
      <c r="E9" s="752">
        <v>76.955190999999999</v>
      </c>
      <c r="F9" s="751">
        <v>76.955190000000002</v>
      </c>
      <c r="G9" s="752" t="s">
        <v>511</v>
      </c>
      <c r="H9" s="753">
        <v>73.053375000000003</v>
      </c>
      <c r="I9" s="751">
        <v>73.053373999999991</v>
      </c>
      <c r="J9" s="752" t="s">
        <v>511</v>
      </c>
      <c r="K9" s="753">
        <v>70.263102000000003</v>
      </c>
      <c r="L9" s="751">
        <v>70.263100999999992</v>
      </c>
      <c r="M9" s="752" t="s">
        <v>511</v>
      </c>
      <c r="N9" s="753">
        <v>67.580955000000003</v>
      </c>
      <c r="O9" s="751">
        <v>67.580953999999991</v>
      </c>
      <c r="P9" s="752" t="s">
        <v>511</v>
      </c>
      <c r="Q9" s="753">
        <v>64.792702000000006</v>
      </c>
      <c r="R9" s="751">
        <v>64.792700999999994</v>
      </c>
      <c r="S9" s="752" t="s">
        <v>511</v>
      </c>
      <c r="T9" s="753">
        <v>62.472559000000004</v>
      </c>
      <c r="U9" s="751">
        <v>62.472557999999999</v>
      </c>
      <c r="V9" s="752" t="s">
        <v>511</v>
      </c>
      <c r="W9" s="753">
        <v>60.320198999999995</v>
      </c>
      <c r="X9" s="751">
        <v>60.320197999999991</v>
      </c>
      <c r="Y9" s="754" t="s">
        <v>511</v>
      </c>
      <c r="Z9" s="753">
        <v>57.299236000000001</v>
      </c>
      <c r="AA9" s="751">
        <v>57.299234999999996</v>
      </c>
      <c r="AB9" s="752" t="s">
        <v>511</v>
      </c>
      <c r="AC9" s="753">
        <v>51.930239</v>
      </c>
      <c r="AD9" s="751">
        <v>51.930237999999996</v>
      </c>
      <c r="AE9" s="755" t="s">
        <v>511</v>
      </c>
    </row>
    <row r="10" spans="1:32" ht="24.75" customHeight="1">
      <c r="A10" s="748" t="s">
        <v>704</v>
      </c>
      <c r="B10" s="749" t="s">
        <v>781</v>
      </c>
      <c r="C10" s="750">
        <v>676</v>
      </c>
      <c r="D10" s="751" t="s">
        <v>511</v>
      </c>
      <c r="E10" s="752">
        <v>87.962721999999999</v>
      </c>
      <c r="F10" s="751">
        <v>87.962721000000002</v>
      </c>
      <c r="G10" s="752" t="s">
        <v>511</v>
      </c>
      <c r="H10" s="753">
        <v>82.586892999999989</v>
      </c>
      <c r="I10" s="751">
        <v>82.586891999999992</v>
      </c>
      <c r="J10" s="752" t="s">
        <v>511</v>
      </c>
      <c r="K10" s="753">
        <v>78.454394000000008</v>
      </c>
      <c r="L10" s="751">
        <v>78.454392999999996</v>
      </c>
      <c r="M10" s="752" t="s">
        <v>511</v>
      </c>
      <c r="N10" s="753">
        <v>75.432790000000011</v>
      </c>
      <c r="O10" s="751">
        <v>75.432789</v>
      </c>
      <c r="P10" s="752" t="s">
        <v>511</v>
      </c>
      <c r="Q10" s="753">
        <v>72.371249000000006</v>
      </c>
      <c r="R10" s="751">
        <v>72.371247999999994</v>
      </c>
      <c r="S10" s="752" t="s">
        <v>511</v>
      </c>
      <c r="T10" s="753">
        <v>69.500799999999998</v>
      </c>
      <c r="U10" s="751">
        <v>69.500798999999986</v>
      </c>
      <c r="V10" s="752" t="s">
        <v>511</v>
      </c>
      <c r="W10" s="753">
        <v>67.374849999999995</v>
      </c>
      <c r="X10" s="751">
        <v>67.374848999999998</v>
      </c>
      <c r="Y10" s="754" t="s">
        <v>511</v>
      </c>
      <c r="Z10" s="753">
        <v>64.573069000000004</v>
      </c>
      <c r="AA10" s="751">
        <v>64.573068000000006</v>
      </c>
      <c r="AB10" s="752" t="s">
        <v>511</v>
      </c>
      <c r="AC10" s="753">
        <v>59.526316000000001</v>
      </c>
      <c r="AD10" s="751">
        <v>59.526314999999997</v>
      </c>
      <c r="AE10" s="755" t="s">
        <v>511</v>
      </c>
    </row>
    <row r="11" spans="1:32" ht="24.75" customHeight="1">
      <c r="A11" s="748" t="s">
        <v>705</v>
      </c>
      <c r="B11" s="749" t="s">
        <v>864</v>
      </c>
      <c r="C11" s="750">
        <v>676</v>
      </c>
      <c r="D11" s="751" t="s">
        <v>511</v>
      </c>
      <c r="E11" s="752">
        <v>-7.9481229999999998</v>
      </c>
      <c r="F11" s="751">
        <v>-7.9481220000000006</v>
      </c>
      <c r="G11" s="752" t="s">
        <v>511</v>
      </c>
      <c r="H11" s="753">
        <v>-1.18729</v>
      </c>
      <c r="I11" s="751">
        <v>-1.187289</v>
      </c>
      <c r="J11" s="752" t="s">
        <v>511</v>
      </c>
      <c r="K11" s="753">
        <v>2.3658959999999998</v>
      </c>
      <c r="L11" s="751">
        <v>2.3658970000000004</v>
      </c>
      <c r="M11" s="752" t="s">
        <v>511</v>
      </c>
      <c r="N11" s="753">
        <v>5.4652019999999997</v>
      </c>
      <c r="O11" s="751">
        <v>5.4652029999999998</v>
      </c>
      <c r="P11" s="752" t="s">
        <v>511</v>
      </c>
      <c r="Q11" s="753">
        <v>7.6902309999999998</v>
      </c>
      <c r="R11" s="751">
        <v>7.690232</v>
      </c>
      <c r="S11" s="752" t="s">
        <v>511</v>
      </c>
      <c r="T11" s="753">
        <v>9.9732490000000009</v>
      </c>
      <c r="U11" s="751">
        <v>9.9732500000000002</v>
      </c>
      <c r="V11" s="752" t="s">
        <v>511</v>
      </c>
      <c r="W11" s="753">
        <v>12.46462</v>
      </c>
      <c r="X11" s="751">
        <v>12.464620999999999</v>
      </c>
      <c r="Y11" s="754" t="s">
        <v>511</v>
      </c>
      <c r="Z11" s="753">
        <v>15.520460999999999</v>
      </c>
      <c r="AA11" s="751">
        <v>15.520461999999998</v>
      </c>
      <c r="AB11" s="752" t="s">
        <v>511</v>
      </c>
      <c r="AC11" s="753">
        <v>19.216580999999998</v>
      </c>
      <c r="AD11" s="751">
        <v>19.216581999999999</v>
      </c>
      <c r="AE11" s="755" t="s">
        <v>511</v>
      </c>
    </row>
    <row r="12" spans="1:32" s="734" customFormat="1" ht="24.75" customHeight="1">
      <c r="A12" s="2320" t="s">
        <v>706</v>
      </c>
      <c r="B12" s="749" t="s">
        <v>659</v>
      </c>
      <c r="C12" s="750">
        <v>676</v>
      </c>
      <c r="D12" s="751" t="s">
        <v>511</v>
      </c>
      <c r="E12" s="752">
        <v>7.2386810000000006</v>
      </c>
      <c r="F12" s="751">
        <v>7.2386820000000007</v>
      </c>
      <c r="G12" s="752" t="s">
        <v>511</v>
      </c>
      <c r="H12" s="753">
        <v>13.429550000000001</v>
      </c>
      <c r="I12" s="751">
        <v>13.429551</v>
      </c>
      <c r="J12" s="752" t="s">
        <v>511</v>
      </c>
      <c r="K12" s="753">
        <v>19.927817000000001</v>
      </c>
      <c r="L12" s="751">
        <v>19.927817999999998</v>
      </c>
      <c r="M12" s="752" t="s">
        <v>511</v>
      </c>
      <c r="N12" s="753">
        <v>28.499022</v>
      </c>
      <c r="O12" s="751">
        <v>28.499023000000001</v>
      </c>
      <c r="P12" s="752" t="s">
        <v>511</v>
      </c>
      <c r="Q12" s="753">
        <v>38.867493000000003</v>
      </c>
      <c r="R12" s="751">
        <v>38.867494000000001</v>
      </c>
      <c r="S12" s="752" t="s">
        <v>511</v>
      </c>
      <c r="T12" s="753">
        <v>50.500112999999992</v>
      </c>
      <c r="U12" s="751">
        <v>50.500113999999996</v>
      </c>
      <c r="V12" s="752" t="s">
        <v>511</v>
      </c>
      <c r="W12" s="753">
        <v>66.805244999999985</v>
      </c>
      <c r="X12" s="751">
        <v>66.805245999999997</v>
      </c>
      <c r="Y12" s="754" t="s">
        <v>511</v>
      </c>
      <c r="Z12" s="753">
        <v>94.136966000000001</v>
      </c>
      <c r="AA12" s="751">
        <v>94.136966999999999</v>
      </c>
      <c r="AB12" s="752" t="s">
        <v>511</v>
      </c>
      <c r="AC12" s="753">
        <v>126.45577999999999</v>
      </c>
      <c r="AD12" s="751">
        <v>126.45578099999999</v>
      </c>
      <c r="AE12" s="755" t="s">
        <v>511</v>
      </c>
      <c r="AF12" s="732"/>
    </row>
    <row r="13" spans="1:32" s="734" customFormat="1" ht="24.75" customHeight="1">
      <c r="A13" s="2321"/>
      <c r="B13" s="749" t="s">
        <v>660</v>
      </c>
      <c r="C13" s="750">
        <v>676</v>
      </c>
      <c r="D13" s="751" t="s">
        <v>511</v>
      </c>
      <c r="E13" s="752">
        <v>74.701537000000002</v>
      </c>
      <c r="F13" s="751">
        <v>74.70153599999999</v>
      </c>
      <c r="G13" s="752" t="s">
        <v>511</v>
      </c>
      <c r="H13" s="753">
        <v>69.227264000000005</v>
      </c>
      <c r="I13" s="751">
        <v>69.227262999999994</v>
      </c>
      <c r="J13" s="752" t="s">
        <v>511</v>
      </c>
      <c r="K13" s="753">
        <v>65.532122999999999</v>
      </c>
      <c r="L13" s="751">
        <v>65.532121999999987</v>
      </c>
      <c r="M13" s="752" t="s">
        <v>511</v>
      </c>
      <c r="N13" s="753">
        <v>62.484218000000006</v>
      </c>
      <c r="O13" s="751">
        <v>62.484217000000001</v>
      </c>
      <c r="P13" s="752" t="s">
        <v>511</v>
      </c>
      <c r="Q13" s="753">
        <v>60.079660999999994</v>
      </c>
      <c r="R13" s="751">
        <v>60.07965999999999</v>
      </c>
      <c r="S13" s="752" t="s">
        <v>511</v>
      </c>
      <c r="T13" s="753">
        <v>56.767407999999996</v>
      </c>
      <c r="U13" s="751">
        <v>56.767406999999992</v>
      </c>
      <c r="V13" s="752" t="s">
        <v>511</v>
      </c>
      <c r="W13" s="753">
        <v>52.798347999999997</v>
      </c>
      <c r="X13" s="751">
        <v>52.798346999999993</v>
      </c>
      <c r="Y13" s="754" t="s">
        <v>511</v>
      </c>
      <c r="Z13" s="753">
        <v>48.844617</v>
      </c>
      <c r="AA13" s="751">
        <v>48.844616000000002</v>
      </c>
      <c r="AB13" s="752" t="s">
        <v>511</v>
      </c>
      <c r="AC13" s="753">
        <v>41.865467000000002</v>
      </c>
      <c r="AD13" s="751">
        <v>41.865465999999998</v>
      </c>
      <c r="AE13" s="755" t="s">
        <v>511</v>
      </c>
    </row>
    <row r="14" spans="1:32" s="734" customFormat="1" ht="24.75" customHeight="1">
      <c r="A14" s="852" t="s">
        <v>457</v>
      </c>
      <c r="B14" s="756" t="s">
        <v>661</v>
      </c>
      <c r="C14" s="757">
        <v>676</v>
      </c>
      <c r="D14" s="758" t="s">
        <v>511</v>
      </c>
      <c r="E14" s="853">
        <v>48.464758000000003</v>
      </c>
      <c r="F14" s="758">
        <v>48.464759000000001</v>
      </c>
      <c r="G14" s="853" t="s">
        <v>511</v>
      </c>
      <c r="H14" s="854">
        <v>100.57972699999999</v>
      </c>
      <c r="I14" s="758">
        <v>100.57972799999999</v>
      </c>
      <c r="J14" s="853" t="s">
        <v>511</v>
      </c>
      <c r="K14" s="854">
        <v>143.49551300000002</v>
      </c>
      <c r="L14" s="758">
        <v>143.49551400000001</v>
      </c>
      <c r="M14" s="853" t="s">
        <v>511</v>
      </c>
      <c r="N14" s="854">
        <v>188.917259</v>
      </c>
      <c r="O14" s="758">
        <v>188.91726</v>
      </c>
      <c r="P14" s="853" t="s">
        <v>511</v>
      </c>
      <c r="Q14" s="854">
        <v>235.61413099999999</v>
      </c>
      <c r="R14" s="758">
        <v>235.61413199999998</v>
      </c>
      <c r="S14" s="853" t="s">
        <v>511</v>
      </c>
      <c r="T14" s="854">
        <v>306.20231200000001</v>
      </c>
      <c r="U14" s="758">
        <v>306.202313</v>
      </c>
      <c r="V14" s="853" t="s">
        <v>511</v>
      </c>
      <c r="W14" s="854">
        <v>412.41470700000002</v>
      </c>
      <c r="X14" s="758">
        <v>412.41470800000002</v>
      </c>
      <c r="Y14" s="855" t="s">
        <v>511</v>
      </c>
      <c r="Z14" s="854">
        <v>598.00096500000006</v>
      </c>
      <c r="AA14" s="758">
        <v>598.00096600000006</v>
      </c>
      <c r="AB14" s="853" t="s">
        <v>511</v>
      </c>
      <c r="AC14" s="854">
        <v>934.60478399999988</v>
      </c>
      <c r="AD14" s="758">
        <v>934.60478499999999</v>
      </c>
      <c r="AE14" s="759" t="s">
        <v>511</v>
      </c>
    </row>
    <row r="15" spans="1:32" ht="24.75" customHeight="1">
      <c r="A15" s="760"/>
      <c r="B15" s="761"/>
      <c r="C15" s="762"/>
      <c r="D15" s="763"/>
      <c r="E15" s="763"/>
      <c r="F15" s="763"/>
      <c r="G15" s="763"/>
      <c r="H15" s="763"/>
      <c r="I15" s="763"/>
      <c r="J15" s="763"/>
      <c r="K15" s="763"/>
      <c r="L15" s="763"/>
      <c r="M15" s="763"/>
      <c r="N15" s="763"/>
      <c r="O15" s="763"/>
      <c r="P15" s="763"/>
      <c r="Q15" s="763"/>
      <c r="R15" s="763"/>
      <c r="S15" s="763"/>
      <c r="T15" s="763"/>
      <c r="U15" s="763"/>
      <c r="V15" s="763"/>
      <c r="W15" s="763"/>
      <c r="X15" s="763"/>
      <c r="Y15" s="764"/>
      <c r="Z15" s="763"/>
      <c r="AA15" s="765"/>
      <c r="AB15" s="763"/>
      <c r="AC15" s="763"/>
      <c r="AD15" s="765"/>
      <c r="AE15" s="765"/>
    </row>
    <row r="16" spans="1:32" s="1142" customFormat="1" ht="24.75" customHeight="1">
      <c r="A16" s="2314" t="s">
        <v>782</v>
      </c>
      <c r="B16" s="2314"/>
      <c r="C16" s="1139" t="s">
        <v>1112</v>
      </c>
      <c r="D16" s="1140"/>
      <c r="E16" s="1141"/>
      <c r="F16" s="1141"/>
      <c r="G16" s="1140"/>
      <c r="H16" s="1141"/>
      <c r="I16" s="1140"/>
      <c r="J16" s="1140"/>
      <c r="K16" s="1141"/>
      <c r="L16" s="1140"/>
      <c r="M16" s="1140"/>
      <c r="N16" s="1140"/>
      <c r="O16" s="1140"/>
      <c r="P16" s="1140"/>
      <c r="Q16" s="1140"/>
      <c r="R16" s="1140"/>
      <c r="S16" s="1140"/>
      <c r="T16" s="1140"/>
      <c r="U16" s="1140"/>
      <c r="V16" s="1140"/>
      <c r="W16" s="1140"/>
      <c r="X16" s="1140"/>
      <c r="Y16" s="1140"/>
      <c r="Z16" s="1140"/>
      <c r="AA16" s="1140"/>
      <c r="AB16" s="1140"/>
      <c r="AC16" s="1140"/>
      <c r="AD16" s="1140"/>
      <c r="AE16" s="1140"/>
    </row>
    <row r="17" spans="1:31" s="734" customFormat="1" ht="24.75" customHeight="1">
      <c r="A17" s="2315" t="s">
        <v>779</v>
      </c>
      <c r="B17" s="2316"/>
      <c r="C17" s="738" t="s">
        <v>657</v>
      </c>
      <c r="D17" s="2317" t="s">
        <v>853</v>
      </c>
      <c r="E17" s="2318"/>
      <c r="F17" s="2317" t="s">
        <v>854</v>
      </c>
      <c r="G17" s="2318"/>
      <c r="H17" s="2318"/>
      <c r="I17" s="2317" t="s">
        <v>855</v>
      </c>
      <c r="J17" s="2318"/>
      <c r="K17" s="2318"/>
      <c r="L17" s="2317" t="s">
        <v>856</v>
      </c>
      <c r="M17" s="2318"/>
      <c r="N17" s="2318"/>
      <c r="O17" s="2317" t="s">
        <v>857</v>
      </c>
      <c r="P17" s="2318"/>
      <c r="Q17" s="2318"/>
      <c r="R17" s="2317" t="s">
        <v>858</v>
      </c>
      <c r="S17" s="2318"/>
      <c r="T17" s="2318"/>
      <c r="U17" s="2317" t="s">
        <v>859</v>
      </c>
      <c r="V17" s="2318"/>
      <c r="W17" s="2318"/>
      <c r="X17" s="2317" t="s">
        <v>860</v>
      </c>
      <c r="Y17" s="2318"/>
      <c r="Z17" s="2318"/>
      <c r="AA17" s="2317" t="s">
        <v>861</v>
      </c>
      <c r="AB17" s="2318"/>
      <c r="AC17" s="2318"/>
      <c r="AD17" s="2317" t="s">
        <v>862</v>
      </c>
      <c r="AE17" s="2319"/>
    </row>
    <row r="18" spans="1:31" ht="24.75" customHeight="1">
      <c r="A18" s="740" t="s">
        <v>702</v>
      </c>
      <c r="B18" s="766" t="s">
        <v>658</v>
      </c>
      <c r="C18" s="767">
        <v>1289</v>
      </c>
      <c r="D18" s="743" t="s">
        <v>511</v>
      </c>
      <c r="E18" s="744">
        <v>-23.48659</v>
      </c>
      <c r="F18" s="743">
        <v>-23.486588999999999</v>
      </c>
      <c r="G18" s="744" t="s">
        <v>511</v>
      </c>
      <c r="H18" s="745">
        <v>-13.754395000000001</v>
      </c>
      <c r="I18" s="743">
        <v>-13.754394</v>
      </c>
      <c r="J18" s="744" t="s">
        <v>511</v>
      </c>
      <c r="K18" s="745">
        <v>-8.9192739999999997</v>
      </c>
      <c r="L18" s="743">
        <v>-8.9192730000000005</v>
      </c>
      <c r="M18" s="744" t="s">
        <v>511</v>
      </c>
      <c r="N18" s="745">
        <v>-4.4340740000000007</v>
      </c>
      <c r="O18" s="743">
        <v>-4.4340730000000006</v>
      </c>
      <c r="P18" s="744" t="s">
        <v>511</v>
      </c>
      <c r="Q18" s="745">
        <v>-1.2771159999999999</v>
      </c>
      <c r="R18" s="743">
        <v>-1.277115</v>
      </c>
      <c r="S18" s="744" t="s">
        <v>511</v>
      </c>
      <c r="T18" s="745">
        <v>1.5934059999999999</v>
      </c>
      <c r="U18" s="743">
        <v>1.5934070000000002</v>
      </c>
      <c r="V18" s="744" t="s">
        <v>511</v>
      </c>
      <c r="W18" s="745">
        <v>4.7422630000000003</v>
      </c>
      <c r="X18" s="743">
        <v>4.7422640000000005</v>
      </c>
      <c r="Y18" s="746" t="s">
        <v>511</v>
      </c>
      <c r="Z18" s="745">
        <v>8.3820429999999995</v>
      </c>
      <c r="AA18" s="743">
        <v>8.3820440000000005</v>
      </c>
      <c r="AB18" s="744" t="s">
        <v>511</v>
      </c>
      <c r="AC18" s="745">
        <v>13.141956000000002</v>
      </c>
      <c r="AD18" s="743">
        <v>13.141957000000001</v>
      </c>
      <c r="AE18" s="747" t="s">
        <v>511</v>
      </c>
    </row>
    <row r="19" spans="1:31" ht="24.75" customHeight="1">
      <c r="A19" s="748" t="s">
        <v>703</v>
      </c>
      <c r="B19" s="768" t="s">
        <v>844</v>
      </c>
      <c r="C19" s="769">
        <v>1289</v>
      </c>
      <c r="D19" s="751" t="s">
        <v>511</v>
      </c>
      <c r="E19" s="752">
        <v>80.134905000000003</v>
      </c>
      <c r="F19" s="751">
        <v>80.134903999999992</v>
      </c>
      <c r="G19" s="752" t="s">
        <v>511</v>
      </c>
      <c r="H19" s="753">
        <v>74.817809999999994</v>
      </c>
      <c r="I19" s="751">
        <v>74.817808999999997</v>
      </c>
      <c r="J19" s="752" t="s">
        <v>511</v>
      </c>
      <c r="K19" s="753">
        <v>70.637919000000011</v>
      </c>
      <c r="L19" s="751">
        <v>70.637917999999999</v>
      </c>
      <c r="M19" s="752" t="s">
        <v>511</v>
      </c>
      <c r="N19" s="753">
        <v>67.018352000000007</v>
      </c>
      <c r="O19" s="751">
        <v>67.018350999999996</v>
      </c>
      <c r="P19" s="752" t="s">
        <v>511</v>
      </c>
      <c r="Q19" s="753">
        <v>64.779209000000009</v>
      </c>
      <c r="R19" s="751">
        <v>64.779207999999997</v>
      </c>
      <c r="S19" s="752" t="s">
        <v>511</v>
      </c>
      <c r="T19" s="753">
        <v>62.299988999999997</v>
      </c>
      <c r="U19" s="751">
        <v>62.299987999999992</v>
      </c>
      <c r="V19" s="752" t="s">
        <v>511</v>
      </c>
      <c r="W19" s="753">
        <v>59.124412999999997</v>
      </c>
      <c r="X19" s="751">
        <v>59.124411999999992</v>
      </c>
      <c r="Y19" s="754" t="s">
        <v>511</v>
      </c>
      <c r="Z19" s="753">
        <v>55.791365000000006</v>
      </c>
      <c r="AA19" s="751">
        <v>55.791364000000002</v>
      </c>
      <c r="AB19" s="752" t="s">
        <v>511</v>
      </c>
      <c r="AC19" s="753">
        <v>51.307915999999999</v>
      </c>
      <c r="AD19" s="751">
        <v>51.307914999999994</v>
      </c>
      <c r="AE19" s="755" t="s">
        <v>511</v>
      </c>
    </row>
    <row r="20" spans="1:31" ht="24.75" customHeight="1">
      <c r="A20" s="748" t="s">
        <v>704</v>
      </c>
      <c r="B20" s="749" t="s">
        <v>307</v>
      </c>
      <c r="C20" s="769">
        <v>1291</v>
      </c>
      <c r="D20" s="770" t="s">
        <v>511</v>
      </c>
      <c r="E20" s="771">
        <v>0.78823527999999998</v>
      </c>
      <c r="F20" s="770">
        <v>0.78823529000000003</v>
      </c>
      <c r="G20" s="771" t="s">
        <v>511</v>
      </c>
      <c r="H20" s="772">
        <v>0.99999998999999995</v>
      </c>
      <c r="I20" s="770">
        <v>1</v>
      </c>
      <c r="J20" s="771" t="s">
        <v>511</v>
      </c>
      <c r="K20" s="772">
        <v>1.22999999</v>
      </c>
      <c r="L20" s="770">
        <v>1.23</v>
      </c>
      <c r="M20" s="771" t="s">
        <v>511</v>
      </c>
      <c r="N20" s="772">
        <v>1.5624999900000001</v>
      </c>
      <c r="O20" s="770">
        <v>1.5625</v>
      </c>
      <c r="P20" s="771" t="s">
        <v>511</v>
      </c>
      <c r="Q20" s="772">
        <v>1.8973684100000001</v>
      </c>
      <c r="R20" s="770">
        <v>1.8973684200000001</v>
      </c>
      <c r="S20" s="771" t="s">
        <v>511</v>
      </c>
      <c r="T20" s="772">
        <v>2.3166666600000001</v>
      </c>
      <c r="U20" s="770">
        <v>2.31666667</v>
      </c>
      <c r="V20" s="771" t="s">
        <v>511</v>
      </c>
      <c r="W20" s="772">
        <v>2.8055555500000002</v>
      </c>
      <c r="X20" s="770">
        <v>2.8055555600000002</v>
      </c>
      <c r="Y20" s="773" t="s">
        <v>511</v>
      </c>
      <c r="Z20" s="772">
        <v>3.3666666599999999</v>
      </c>
      <c r="AA20" s="770">
        <v>3.3666666699999999</v>
      </c>
      <c r="AB20" s="771" t="s">
        <v>511</v>
      </c>
      <c r="AC20" s="772">
        <v>4.5599999899999997</v>
      </c>
      <c r="AD20" s="770">
        <v>4.5599999999999996</v>
      </c>
      <c r="AE20" s="774" t="s">
        <v>511</v>
      </c>
    </row>
    <row r="21" spans="1:31" ht="24.75" customHeight="1">
      <c r="A21" s="748" t="s">
        <v>705</v>
      </c>
      <c r="B21" s="749" t="s">
        <v>662</v>
      </c>
      <c r="C21" s="769">
        <v>1291</v>
      </c>
      <c r="D21" s="920" t="s">
        <v>511</v>
      </c>
      <c r="E21" s="925">
        <v>100</v>
      </c>
      <c r="F21" s="920">
        <v>99.999998999999988</v>
      </c>
      <c r="G21" s="921" t="s">
        <v>511</v>
      </c>
      <c r="H21" s="922">
        <v>99.411765000000003</v>
      </c>
      <c r="I21" s="920">
        <v>99.411763999999991</v>
      </c>
      <c r="J21" s="921" t="s">
        <v>511</v>
      </c>
      <c r="K21" s="922">
        <v>98.795180999999999</v>
      </c>
      <c r="L21" s="920">
        <v>98.795179999999988</v>
      </c>
      <c r="M21" s="921" t="s">
        <v>511</v>
      </c>
      <c r="N21" s="922">
        <v>98.113208</v>
      </c>
      <c r="O21" s="920">
        <v>98.113206999999989</v>
      </c>
      <c r="P21" s="921" t="s">
        <v>511</v>
      </c>
      <c r="Q21" s="922">
        <v>97.093023000000002</v>
      </c>
      <c r="R21" s="920">
        <v>97.093021999999991</v>
      </c>
      <c r="S21" s="921" t="s">
        <v>511</v>
      </c>
      <c r="T21" s="922">
        <v>95.708954999999989</v>
      </c>
      <c r="U21" s="920">
        <v>95.708953999999991</v>
      </c>
      <c r="V21" s="921" t="s">
        <v>511</v>
      </c>
      <c r="W21" s="922">
        <v>93.103448</v>
      </c>
      <c r="X21" s="920">
        <v>93.103446999999989</v>
      </c>
      <c r="Y21" s="923" t="s">
        <v>511</v>
      </c>
      <c r="Z21" s="922">
        <v>89.790897999999999</v>
      </c>
      <c r="AA21" s="920">
        <v>89.790896999999987</v>
      </c>
      <c r="AB21" s="921" t="s">
        <v>511</v>
      </c>
      <c r="AC21" s="922">
        <v>79.949451999999994</v>
      </c>
      <c r="AD21" s="920">
        <v>79.949450999999996</v>
      </c>
      <c r="AE21" s="924" t="s">
        <v>511</v>
      </c>
    </row>
    <row r="22" spans="1:31" ht="24.75" customHeight="1">
      <c r="A22" s="748" t="s">
        <v>706</v>
      </c>
      <c r="B22" s="749" t="s">
        <v>308</v>
      </c>
      <c r="C22" s="769">
        <v>1291</v>
      </c>
      <c r="D22" s="751" t="s">
        <v>511</v>
      </c>
      <c r="E22" s="752">
        <v>21.720428999999999</v>
      </c>
      <c r="F22" s="751">
        <v>21.72043</v>
      </c>
      <c r="G22" s="752" t="s">
        <v>511</v>
      </c>
      <c r="H22" s="753">
        <v>28.181816999999999</v>
      </c>
      <c r="I22" s="751">
        <v>28.181817999999996</v>
      </c>
      <c r="J22" s="752" t="s">
        <v>511</v>
      </c>
      <c r="K22" s="753">
        <v>33.847849000000004</v>
      </c>
      <c r="L22" s="751">
        <v>33.847850000000001</v>
      </c>
      <c r="M22" s="752" t="s">
        <v>511</v>
      </c>
      <c r="N22" s="753">
        <v>40.339702000000003</v>
      </c>
      <c r="O22" s="751">
        <v>40.339703</v>
      </c>
      <c r="P22" s="752" t="s">
        <v>511</v>
      </c>
      <c r="Q22" s="753">
        <v>47.474746000000003</v>
      </c>
      <c r="R22" s="751">
        <v>47.474747000000001</v>
      </c>
      <c r="S22" s="752" t="s">
        <v>511</v>
      </c>
      <c r="T22" s="753">
        <v>56.918238000000002</v>
      </c>
      <c r="U22" s="751">
        <v>56.918239000000007</v>
      </c>
      <c r="V22" s="752" t="s">
        <v>511</v>
      </c>
      <c r="W22" s="753">
        <v>67.534245999999996</v>
      </c>
      <c r="X22" s="751">
        <v>67.534247000000008</v>
      </c>
      <c r="Y22" s="754" t="s">
        <v>511</v>
      </c>
      <c r="Z22" s="753">
        <v>81.333331999999984</v>
      </c>
      <c r="AA22" s="751">
        <v>81.333332999999996</v>
      </c>
      <c r="AB22" s="752" t="s">
        <v>511</v>
      </c>
      <c r="AC22" s="753">
        <v>99.625466999999986</v>
      </c>
      <c r="AD22" s="751">
        <v>99.625467999999998</v>
      </c>
      <c r="AE22" s="755" t="s">
        <v>511</v>
      </c>
    </row>
    <row r="23" spans="1:31" ht="24.75" customHeight="1">
      <c r="A23" s="748" t="s">
        <v>755</v>
      </c>
      <c r="B23" s="749" t="s">
        <v>309</v>
      </c>
      <c r="C23" s="769">
        <v>1291</v>
      </c>
      <c r="D23" s="751" t="s">
        <v>511</v>
      </c>
      <c r="E23" s="752">
        <v>0</v>
      </c>
      <c r="F23" s="751">
        <v>9.9999999999999995E-7</v>
      </c>
      <c r="G23" s="752" t="s">
        <v>511</v>
      </c>
      <c r="H23" s="753">
        <v>20.542635000000001</v>
      </c>
      <c r="I23" s="751">
        <v>20.542636000000002</v>
      </c>
      <c r="J23" s="752" t="s">
        <v>511</v>
      </c>
      <c r="K23" s="753">
        <v>34.304932000000001</v>
      </c>
      <c r="L23" s="751">
        <v>34.304932999999998</v>
      </c>
      <c r="M23" s="752" t="s">
        <v>511</v>
      </c>
      <c r="N23" s="753">
        <v>45.882351999999997</v>
      </c>
      <c r="O23" s="751">
        <v>45.882352999999995</v>
      </c>
      <c r="P23" s="752" t="s">
        <v>511</v>
      </c>
      <c r="Q23" s="753">
        <v>56.521737999999999</v>
      </c>
      <c r="R23" s="751">
        <v>56.521739000000004</v>
      </c>
      <c r="S23" s="752" t="s">
        <v>511</v>
      </c>
      <c r="T23" s="753">
        <v>65.517240000000001</v>
      </c>
      <c r="U23" s="751">
        <v>65.517240999999999</v>
      </c>
      <c r="V23" s="752" t="s">
        <v>511</v>
      </c>
      <c r="W23" s="753">
        <v>74.734041999999988</v>
      </c>
      <c r="X23" s="751">
        <v>74.734043</v>
      </c>
      <c r="Y23" s="754" t="s">
        <v>511</v>
      </c>
      <c r="Z23" s="753">
        <v>84.042551999999986</v>
      </c>
      <c r="AA23" s="751">
        <v>84.042552999999998</v>
      </c>
      <c r="AB23" s="752" t="s">
        <v>511</v>
      </c>
      <c r="AC23" s="753">
        <v>95.555554999999998</v>
      </c>
      <c r="AD23" s="751">
        <v>95.555555999999996</v>
      </c>
      <c r="AE23" s="755" t="s">
        <v>511</v>
      </c>
    </row>
    <row r="24" spans="1:31" ht="24.75" customHeight="1">
      <c r="A24" s="748" t="s">
        <v>756</v>
      </c>
      <c r="B24" s="749" t="s">
        <v>663</v>
      </c>
      <c r="C24" s="769">
        <v>1291</v>
      </c>
      <c r="D24" s="751" t="s">
        <v>511</v>
      </c>
      <c r="E24" s="752">
        <v>44.999999000000003</v>
      </c>
      <c r="F24" s="751">
        <v>45</v>
      </c>
      <c r="G24" s="752" t="s">
        <v>511</v>
      </c>
      <c r="H24" s="753">
        <v>58.301885999999989</v>
      </c>
      <c r="I24" s="751">
        <v>58.301886999999994</v>
      </c>
      <c r="J24" s="752" t="s">
        <v>511</v>
      </c>
      <c r="K24" s="753">
        <v>68.888887999999994</v>
      </c>
      <c r="L24" s="751">
        <v>68.888888999999992</v>
      </c>
      <c r="M24" s="752" t="s">
        <v>511</v>
      </c>
      <c r="N24" s="753">
        <v>78.857141999999996</v>
      </c>
      <c r="O24" s="751">
        <v>78.857142999999994</v>
      </c>
      <c r="P24" s="752" t="s">
        <v>511</v>
      </c>
      <c r="Q24" s="753">
        <v>87.499998999999988</v>
      </c>
      <c r="R24" s="751">
        <v>87.5</v>
      </c>
      <c r="S24" s="752" t="s">
        <v>511</v>
      </c>
      <c r="T24" s="753">
        <v>93.599998999999997</v>
      </c>
      <c r="U24" s="751">
        <v>93.600000000000009</v>
      </c>
      <c r="V24" s="752" t="s">
        <v>511</v>
      </c>
      <c r="W24" s="753">
        <v>98.999998999999988</v>
      </c>
      <c r="X24" s="751">
        <v>99</v>
      </c>
      <c r="Y24" s="754" t="s">
        <v>511</v>
      </c>
      <c r="Z24" s="753">
        <v>104.504504</v>
      </c>
      <c r="AA24" s="751">
        <v>104.50450499999999</v>
      </c>
      <c r="AB24" s="752" t="s">
        <v>511</v>
      </c>
      <c r="AC24" s="753">
        <v>113.94557700000001</v>
      </c>
      <c r="AD24" s="751">
        <v>113.945578</v>
      </c>
      <c r="AE24" s="755" t="s">
        <v>511</v>
      </c>
    </row>
    <row r="25" spans="1:31" ht="24.75" customHeight="1">
      <c r="A25" s="748" t="s">
        <v>707</v>
      </c>
      <c r="B25" s="749" t="s">
        <v>783</v>
      </c>
      <c r="C25" s="769">
        <v>1298</v>
      </c>
      <c r="D25" s="751" t="s">
        <v>511</v>
      </c>
      <c r="E25" s="752">
        <v>44.691356999999996</v>
      </c>
      <c r="F25" s="751">
        <v>44.691358000000001</v>
      </c>
      <c r="G25" s="752" t="s">
        <v>511</v>
      </c>
      <c r="H25" s="753">
        <v>57.555554999999991</v>
      </c>
      <c r="I25" s="751">
        <v>57.555555999999996</v>
      </c>
      <c r="J25" s="752" t="s">
        <v>511</v>
      </c>
      <c r="K25" s="753">
        <v>66.833331999999984</v>
      </c>
      <c r="L25" s="751">
        <v>66.833332999999996</v>
      </c>
      <c r="M25" s="752" t="s">
        <v>511</v>
      </c>
      <c r="N25" s="753">
        <v>76.249998999999988</v>
      </c>
      <c r="O25" s="751">
        <v>76.25</v>
      </c>
      <c r="P25" s="752" t="s">
        <v>511</v>
      </c>
      <c r="Q25" s="753">
        <v>84.761904000000001</v>
      </c>
      <c r="R25" s="751">
        <v>84.761904999999999</v>
      </c>
      <c r="S25" s="752" t="s">
        <v>511</v>
      </c>
      <c r="T25" s="753">
        <v>91.337717999999995</v>
      </c>
      <c r="U25" s="751">
        <v>91.337718999999993</v>
      </c>
      <c r="V25" s="752" t="s">
        <v>511</v>
      </c>
      <c r="W25" s="753">
        <v>97.037036000000001</v>
      </c>
      <c r="X25" s="751">
        <v>97.037036999999998</v>
      </c>
      <c r="Y25" s="754" t="s">
        <v>511</v>
      </c>
      <c r="Z25" s="753">
        <v>101.999999</v>
      </c>
      <c r="AA25" s="751">
        <v>102</v>
      </c>
      <c r="AB25" s="752" t="s">
        <v>511</v>
      </c>
      <c r="AC25" s="753">
        <v>109.65732000000001</v>
      </c>
      <c r="AD25" s="751">
        <v>109.65732100000001</v>
      </c>
      <c r="AE25" s="755" t="s">
        <v>511</v>
      </c>
    </row>
    <row r="26" spans="1:31" ht="24.75" customHeight="1">
      <c r="A26" s="748" t="s">
        <v>784</v>
      </c>
      <c r="B26" s="749" t="s">
        <v>664</v>
      </c>
      <c r="C26" s="769">
        <v>1289</v>
      </c>
      <c r="D26" s="751" t="s">
        <v>511</v>
      </c>
      <c r="E26" s="752">
        <v>22.184522000000001</v>
      </c>
      <c r="F26" s="751">
        <v>22.184521</v>
      </c>
      <c r="G26" s="752" t="s">
        <v>511</v>
      </c>
      <c r="H26" s="753">
        <v>16.356888000000001</v>
      </c>
      <c r="I26" s="751">
        <v>16.356887</v>
      </c>
      <c r="J26" s="752" t="s">
        <v>511</v>
      </c>
      <c r="K26" s="753">
        <v>11.564835</v>
      </c>
      <c r="L26" s="751">
        <v>11.564833999999999</v>
      </c>
      <c r="M26" s="752" t="s">
        <v>511</v>
      </c>
      <c r="N26" s="753">
        <v>8.7040930000000003</v>
      </c>
      <c r="O26" s="751">
        <v>8.7040920000000011</v>
      </c>
      <c r="P26" s="752" t="s">
        <v>511</v>
      </c>
      <c r="Q26" s="753">
        <v>6.2642449999999998</v>
      </c>
      <c r="R26" s="751">
        <v>6.2642440000000006</v>
      </c>
      <c r="S26" s="752" t="s">
        <v>511</v>
      </c>
      <c r="T26" s="753">
        <v>4.2252140000000002</v>
      </c>
      <c r="U26" s="751">
        <v>4.2252130000000001</v>
      </c>
      <c r="V26" s="752" t="s">
        <v>511</v>
      </c>
      <c r="W26" s="753">
        <v>2.6843789999999998</v>
      </c>
      <c r="X26" s="751">
        <v>2.6843779999999997</v>
      </c>
      <c r="Y26" s="754" t="s">
        <v>511</v>
      </c>
      <c r="Z26" s="753">
        <v>1.2294609999999999</v>
      </c>
      <c r="AA26" s="751">
        <v>1.22946</v>
      </c>
      <c r="AB26" s="752" t="s">
        <v>511</v>
      </c>
      <c r="AC26" s="753">
        <v>0.14304999999999998</v>
      </c>
      <c r="AD26" s="751">
        <v>0.14304900000000001</v>
      </c>
      <c r="AE26" s="755" t="s">
        <v>511</v>
      </c>
    </row>
    <row r="27" spans="1:31" ht="24.75" customHeight="1">
      <c r="A27" s="748" t="s">
        <v>785</v>
      </c>
      <c r="B27" s="749" t="s">
        <v>1019</v>
      </c>
      <c r="C27" s="769">
        <v>1409</v>
      </c>
      <c r="D27" s="751" t="s">
        <v>511</v>
      </c>
      <c r="E27" s="752">
        <v>5.8260869499999997</v>
      </c>
      <c r="F27" s="751">
        <v>5.8260869599999996</v>
      </c>
      <c r="G27" s="752" t="s">
        <v>511</v>
      </c>
      <c r="H27" s="753">
        <v>10.02941175</v>
      </c>
      <c r="I27" s="751">
        <v>10.02941176</v>
      </c>
      <c r="J27" s="752" t="s">
        <v>511</v>
      </c>
      <c r="K27" s="753">
        <v>11.868421039999999</v>
      </c>
      <c r="L27" s="751">
        <v>11.86842105</v>
      </c>
      <c r="M27" s="752" t="s">
        <v>511</v>
      </c>
      <c r="N27" s="753">
        <v>13.27586206</v>
      </c>
      <c r="O27" s="751">
        <v>13.275862070000001</v>
      </c>
      <c r="P27" s="752" t="s">
        <v>511</v>
      </c>
      <c r="Q27" s="753">
        <v>14.546874989999999</v>
      </c>
      <c r="R27" s="751">
        <v>14.546875</v>
      </c>
      <c r="S27" s="752" t="s">
        <v>511</v>
      </c>
      <c r="T27" s="753">
        <v>15.804347819999998</v>
      </c>
      <c r="U27" s="751">
        <v>15.804347829999999</v>
      </c>
      <c r="V27" s="752" t="s">
        <v>511</v>
      </c>
      <c r="W27" s="753">
        <v>16.968749989999999</v>
      </c>
      <c r="X27" s="751">
        <v>16.96875</v>
      </c>
      <c r="Y27" s="754" t="s">
        <v>511</v>
      </c>
      <c r="Z27" s="753">
        <v>18.399999989999998</v>
      </c>
      <c r="AA27" s="751">
        <v>18.399999999999999</v>
      </c>
      <c r="AB27" s="752" t="s">
        <v>511</v>
      </c>
      <c r="AC27" s="753">
        <v>20.45454544</v>
      </c>
      <c r="AD27" s="751">
        <v>20.454545450000001</v>
      </c>
      <c r="AE27" s="755" t="s">
        <v>511</v>
      </c>
    </row>
    <row r="28" spans="1:31" ht="24.75" customHeight="1">
      <c r="A28" s="748" t="s">
        <v>304</v>
      </c>
      <c r="B28" s="749" t="s">
        <v>665</v>
      </c>
      <c r="C28" s="769">
        <v>1409</v>
      </c>
      <c r="D28" s="751" t="s">
        <v>511</v>
      </c>
      <c r="E28" s="752">
        <v>15.624999000000001</v>
      </c>
      <c r="F28" s="751">
        <v>15.625</v>
      </c>
      <c r="G28" s="752" t="s">
        <v>511</v>
      </c>
      <c r="H28" s="753">
        <v>24.561403000000002</v>
      </c>
      <c r="I28" s="751">
        <v>24.561404</v>
      </c>
      <c r="J28" s="752" t="s">
        <v>511</v>
      </c>
      <c r="K28" s="753">
        <v>30.769230000000004</v>
      </c>
      <c r="L28" s="751">
        <v>30.769231000000001</v>
      </c>
      <c r="M28" s="752" t="s">
        <v>511</v>
      </c>
      <c r="N28" s="753">
        <v>37.499999000000003</v>
      </c>
      <c r="O28" s="751">
        <v>37.5</v>
      </c>
      <c r="P28" s="752" t="s">
        <v>511</v>
      </c>
      <c r="Q28" s="753">
        <v>43.478259999999999</v>
      </c>
      <c r="R28" s="751">
        <v>43.478261000000003</v>
      </c>
      <c r="S28" s="752" t="s">
        <v>511</v>
      </c>
      <c r="T28" s="753">
        <v>51.282049999999991</v>
      </c>
      <c r="U28" s="751">
        <v>51.282050999999996</v>
      </c>
      <c r="V28" s="752" t="s">
        <v>511</v>
      </c>
      <c r="W28" s="753">
        <v>59.649121999999998</v>
      </c>
      <c r="X28" s="751">
        <v>59.649123000000003</v>
      </c>
      <c r="Y28" s="754" t="s">
        <v>511</v>
      </c>
      <c r="Z28" s="753">
        <v>72.413792000000001</v>
      </c>
      <c r="AA28" s="751">
        <v>72.413792999999998</v>
      </c>
      <c r="AB28" s="752" t="s">
        <v>511</v>
      </c>
      <c r="AC28" s="753">
        <v>99.999998999999988</v>
      </c>
      <c r="AD28" s="751">
        <v>100</v>
      </c>
      <c r="AE28" s="755" t="s">
        <v>511</v>
      </c>
    </row>
    <row r="29" spans="1:31" ht="24.75" customHeight="1">
      <c r="A29" s="748" t="s">
        <v>305</v>
      </c>
      <c r="B29" s="749" t="s">
        <v>1020</v>
      </c>
      <c r="C29" s="769">
        <v>1409</v>
      </c>
      <c r="D29" s="751" t="s">
        <v>511</v>
      </c>
      <c r="E29" s="752">
        <v>12.933333319999999</v>
      </c>
      <c r="F29" s="751">
        <v>12.93333333</v>
      </c>
      <c r="G29" s="752" t="s">
        <v>511</v>
      </c>
      <c r="H29" s="753">
        <v>35.499999989999999</v>
      </c>
      <c r="I29" s="751">
        <v>35.5</v>
      </c>
      <c r="J29" s="752" t="s">
        <v>511</v>
      </c>
      <c r="K29" s="753">
        <v>51.333333320000001</v>
      </c>
      <c r="L29" s="751">
        <v>51.333333330000002</v>
      </c>
      <c r="M29" s="752" t="s">
        <v>511</v>
      </c>
      <c r="N29" s="753">
        <v>64.599999990000001</v>
      </c>
      <c r="O29" s="751">
        <v>64.599999999999994</v>
      </c>
      <c r="P29" s="752" t="s">
        <v>511</v>
      </c>
      <c r="Q29" s="753">
        <v>78.14285713000001</v>
      </c>
      <c r="R29" s="751">
        <v>78.142857140000004</v>
      </c>
      <c r="S29" s="752" t="s">
        <v>511</v>
      </c>
      <c r="T29" s="753">
        <v>91.799999990000003</v>
      </c>
      <c r="U29" s="751">
        <v>91.8</v>
      </c>
      <c r="V29" s="752" t="s">
        <v>511</v>
      </c>
      <c r="W29" s="753">
        <v>108.08333332000001</v>
      </c>
      <c r="X29" s="751">
        <v>108.08333333</v>
      </c>
      <c r="Y29" s="754" t="s">
        <v>511</v>
      </c>
      <c r="Z29" s="753">
        <v>133.24999998999999</v>
      </c>
      <c r="AA29" s="751">
        <v>133.25</v>
      </c>
      <c r="AB29" s="752" t="s">
        <v>511</v>
      </c>
      <c r="AC29" s="753">
        <v>175.79999999</v>
      </c>
      <c r="AD29" s="751">
        <v>175.8</v>
      </c>
      <c r="AE29" s="755" t="s">
        <v>511</v>
      </c>
    </row>
    <row r="30" spans="1:31" ht="24.75" customHeight="1">
      <c r="A30" s="748" t="s">
        <v>306</v>
      </c>
      <c r="B30" s="749" t="s">
        <v>666</v>
      </c>
      <c r="C30" s="769">
        <v>1409</v>
      </c>
      <c r="D30" s="751" t="s">
        <v>511</v>
      </c>
      <c r="E30" s="752">
        <v>38.888888999999999</v>
      </c>
      <c r="F30" s="751">
        <v>38.888888000000001</v>
      </c>
      <c r="G30" s="752" t="s">
        <v>511</v>
      </c>
      <c r="H30" s="753">
        <v>27.941176000000002</v>
      </c>
      <c r="I30" s="751">
        <v>27.941175000000001</v>
      </c>
      <c r="J30" s="752" t="s">
        <v>511</v>
      </c>
      <c r="K30" s="753">
        <v>23.611111000000001</v>
      </c>
      <c r="L30" s="751">
        <v>23.611110000000004</v>
      </c>
      <c r="M30" s="752" t="s">
        <v>511</v>
      </c>
      <c r="N30" s="753">
        <v>20.879121000000001</v>
      </c>
      <c r="O30" s="751">
        <v>20.87912</v>
      </c>
      <c r="P30" s="752" t="s">
        <v>511</v>
      </c>
      <c r="Q30" s="753">
        <v>18.333333</v>
      </c>
      <c r="R30" s="751">
        <v>18.333331999999999</v>
      </c>
      <c r="S30" s="752" t="s">
        <v>511</v>
      </c>
      <c r="T30" s="753">
        <v>16.176470999999999</v>
      </c>
      <c r="U30" s="751">
        <v>16.176470000000002</v>
      </c>
      <c r="V30" s="752" t="s">
        <v>511</v>
      </c>
      <c r="W30" s="753">
        <v>14.000000000000002</v>
      </c>
      <c r="X30" s="751">
        <v>13.999999000000003</v>
      </c>
      <c r="Y30" s="754" t="s">
        <v>511</v>
      </c>
      <c r="Z30" s="753">
        <v>11.904762</v>
      </c>
      <c r="AA30" s="751">
        <v>11.904761000000001</v>
      </c>
      <c r="AB30" s="752" t="s">
        <v>511</v>
      </c>
      <c r="AC30" s="753">
        <v>9.2105259999999998</v>
      </c>
      <c r="AD30" s="751">
        <v>9.2105250000000005</v>
      </c>
      <c r="AE30" s="755" t="s">
        <v>511</v>
      </c>
    </row>
    <row r="31" spans="1:31" ht="24.75" customHeight="1">
      <c r="A31" s="748" t="s">
        <v>315</v>
      </c>
      <c r="B31" s="749" t="s">
        <v>1021</v>
      </c>
      <c r="C31" s="769">
        <v>1289</v>
      </c>
      <c r="D31" s="751" t="s">
        <v>511</v>
      </c>
      <c r="E31" s="752">
        <v>11.23615996</v>
      </c>
      <c r="F31" s="751">
        <v>11.236159949999999</v>
      </c>
      <c r="G31" s="752" t="s">
        <v>511</v>
      </c>
      <c r="H31" s="753">
        <v>10.08745603</v>
      </c>
      <c r="I31" s="751">
        <v>10.087456019999999</v>
      </c>
      <c r="J31" s="752" t="s">
        <v>511</v>
      </c>
      <c r="K31" s="753">
        <v>9.1343363199999992</v>
      </c>
      <c r="L31" s="751">
        <v>9.1343363099999983</v>
      </c>
      <c r="M31" s="752" t="s">
        <v>511</v>
      </c>
      <c r="N31" s="753">
        <v>8.5328470000000003</v>
      </c>
      <c r="O31" s="751">
        <v>8.5328469899999995</v>
      </c>
      <c r="P31" s="752" t="s">
        <v>511</v>
      </c>
      <c r="Q31" s="753">
        <v>7.9991811100000003</v>
      </c>
      <c r="R31" s="751">
        <v>7.9991811000000004</v>
      </c>
      <c r="S31" s="752" t="s">
        <v>511</v>
      </c>
      <c r="T31" s="753">
        <v>7.5635608999999997</v>
      </c>
      <c r="U31" s="751">
        <v>7.5635608899999998</v>
      </c>
      <c r="V31" s="752" t="s">
        <v>511</v>
      </c>
      <c r="W31" s="753">
        <v>7.0895478900000004</v>
      </c>
      <c r="X31" s="751">
        <v>7.0895478800000005</v>
      </c>
      <c r="Y31" s="754" t="s">
        <v>511</v>
      </c>
      <c r="Z31" s="753">
        <v>6.6026879000000003</v>
      </c>
      <c r="AA31" s="751">
        <v>6.6026878900000003</v>
      </c>
      <c r="AB31" s="752" t="s">
        <v>511</v>
      </c>
      <c r="AC31" s="753">
        <v>5.8662392399999996</v>
      </c>
      <c r="AD31" s="751">
        <v>5.8662392299999997</v>
      </c>
      <c r="AE31" s="755" t="s">
        <v>511</v>
      </c>
    </row>
    <row r="32" spans="1:31" ht="24.75" customHeight="1">
      <c r="A32" s="748" t="s">
        <v>786</v>
      </c>
      <c r="B32" s="749" t="s">
        <v>1022</v>
      </c>
      <c r="C32" s="769">
        <v>1289</v>
      </c>
      <c r="D32" s="751" t="s">
        <v>511</v>
      </c>
      <c r="E32" s="752">
        <v>10.17148175</v>
      </c>
      <c r="F32" s="751">
        <v>10.171481739999999</v>
      </c>
      <c r="G32" s="752" t="s">
        <v>511</v>
      </c>
      <c r="H32" s="753">
        <v>8.7646977600000007</v>
      </c>
      <c r="I32" s="751">
        <v>8.7646977499999998</v>
      </c>
      <c r="J32" s="752" t="s">
        <v>511</v>
      </c>
      <c r="K32" s="753">
        <v>7.9140862900000002</v>
      </c>
      <c r="L32" s="751">
        <v>7.9140862800000003</v>
      </c>
      <c r="M32" s="752" t="s">
        <v>511</v>
      </c>
      <c r="N32" s="753">
        <v>7.2284810000000004</v>
      </c>
      <c r="O32" s="751">
        <v>7.2284809900000004</v>
      </c>
      <c r="P32" s="752" t="s">
        <v>511</v>
      </c>
      <c r="Q32" s="753">
        <v>6.6391532</v>
      </c>
      <c r="R32" s="751">
        <v>6.63915319</v>
      </c>
      <c r="S32" s="752" t="s">
        <v>511</v>
      </c>
      <c r="T32" s="753">
        <v>6.1425386199999998</v>
      </c>
      <c r="U32" s="751">
        <v>6.1425386099999999</v>
      </c>
      <c r="V32" s="752" t="s">
        <v>511</v>
      </c>
      <c r="W32" s="753">
        <v>5.5425397800000002</v>
      </c>
      <c r="X32" s="751">
        <v>5.5425397700000003</v>
      </c>
      <c r="Y32" s="754" t="s">
        <v>511</v>
      </c>
      <c r="Z32" s="753">
        <v>4.8309014000000001</v>
      </c>
      <c r="AA32" s="751">
        <v>4.8309013900000002</v>
      </c>
      <c r="AB32" s="752" t="s">
        <v>511</v>
      </c>
      <c r="AC32" s="753">
        <v>4.0988579100000004</v>
      </c>
      <c r="AD32" s="751">
        <v>4.0988579000000005</v>
      </c>
      <c r="AE32" s="755" t="s">
        <v>511</v>
      </c>
    </row>
    <row r="33" spans="1:31" ht="24.75" customHeight="1">
      <c r="A33" s="775" t="s">
        <v>763</v>
      </c>
      <c r="B33" s="756" t="s">
        <v>1023</v>
      </c>
      <c r="C33" s="776">
        <v>1289</v>
      </c>
      <c r="D33" s="777" t="s">
        <v>511</v>
      </c>
      <c r="E33" s="778">
        <v>541.29589014999999</v>
      </c>
      <c r="F33" s="777">
        <v>541.29589013999998</v>
      </c>
      <c r="G33" s="778" t="s">
        <v>511</v>
      </c>
      <c r="H33" s="779">
        <v>419.91057455999999</v>
      </c>
      <c r="I33" s="777">
        <v>419.91057454999998</v>
      </c>
      <c r="J33" s="778" t="s">
        <v>511</v>
      </c>
      <c r="K33" s="779">
        <v>358.78814190999998</v>
      </c>
      <c r="L33" s="777">
        <v>358.78814189999997</v>
      </c>
      <c r="M33" s="778" t="s">
        <v>511</v>
      </c>
      <c r="N33" s="779">
        <v>314.71463090999998</v>
      </c>
      <c r="O33" s="777">
        <v>314.71463089999997</v>
      </c>
      <c r="P33" s="778" t="s">
        <v>511</v>
      </c>
      <c r="Q33" s="779">
        <v>282.75961267000002</v>
      </c>
      <c r="R33" s="777">
        <v>282.75961266000002</v>
      </c>
      <c r="S33" s="778" t="s">
        <v>511</v>
      </c>
      <c r="T33" s="779">
        <v>255.30981306000001</v>
      </c>
      <c r="U33" s="777">
        <v>255.30981305</v>
      </c>
      <c r="V33" s="778" t="s">
        <v>511</v>
      </c>
      <c r="W33" s="779">
        <v>227.50005056000001</v>
      </c>
      <c r="X33" s="777">
        <v>227.50005055</v>
      </c>
      <c r="Y33" s="780" t="s">
        <v>511</v>
      </c>
      <c r="Z33" s="779">
        <v>202.96291142000001</v>
      </c>
      <c r="AA33" s="777">
        <v>202.96291141</v>
      </c>
      <c r="AB33" s="778" t="s">
        <v>511</v>
      </c>
      <c r="AC33" s="779">
        <v>172.56620089</v>
      </c>
      <c r="AD33" s="777">
        <v>172.56620088</v>
      </c>
      <c r="AE33" s="781" t="s">
        <v>511</v>
      </c>
    </row>
  </sheetData>
  <mergeCells count="25">
    <mergeCell ref="A12:A13"/>
    <mergeCell ref="A17:B17"/>
    <mergeCell ref="D17:E17"/>
    <mergeCell ref="F17:H17"/>
    <mergeCell ref="I17:K17"/>
    <mergeCell ref="A16:B16"/>
    <mergeCell ref="L7:N7"/>
    <mergeCell ref="O7:Q7"/>
    <mergeCell ref="R7:T7"/>
    <mergeCell ref="U7:W7"/>
    <mergeCell ref="AD17:AE17"/>
    <mergeCell ref="X7:Z7"/>
    <mergeCell ref="AA7:AC7"/>
    <mergeCell ref="AD7:AE7"/>
    <mergeCell ref="AA17:AC17"/>
    <mergeCell ref="L17:N17"/>
    <mergeCell ref="O17:Q17"/>
    <mergeCell ref="R17:T17"/>
    <mergeCell ref="U17:W17"/>
    <mergeCell ref="X17:Z17"/>
    <mergeCell ref="A6:B6"/>
    <mergeCell ref="A7:B7"/>
    <mergeCell ref="D7:E7"/>
    <mergeCell ref="F7:H7"/>
    <mergeCell ref="I7:K7"/>
  </mergeCells>
  <phoneticPr fontId="1"/>
  <printOptions horizontalCentered="1"/>
  <pageMargins left="0.39370078740157483" right="0.39370078740157483" top="0.78740157480314965" bottom="0.39370078740157483" header="0" footer="0.19685039370078741"/>
  <pageSetup paperSize="9" scale="75" orientation="landscape" r:id="rId1"/>
  <headerFooter alignWithMargins="0">
    <oddFooter>&amp;P / &amp;N ページ</oddFooter>
  </headerFooter>
  <ignoredErrors>
    <ignoredError sqref="A8 A9:A14 A18:A24 A25:A33" numberStoredAsText="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FFFFCC"/>
    <pageSetUpPr fitToPage="1"/>
  </sheetPr>
  <dimension ref="A1:Z38"/>
  <sheetViews>
    <sheetView showGridLines="0" zoomScale="120" zoomScaleNormal="120" zoomScaleSheetLayoutView="120" workbookViewId="0"/>
  </sheetViews>
  <sheetFormatPr defaultColWidth="9" defaultRowHeight="27" customHeight="1"/>
  <cols>
    <col min="1" max="1" width="4.44140625" style="834" customWidth="1"/>
    <col min="2" max="2" width="24.77734375" style="796" customWidth="1"/>
    <col min="3" max="3" width="6.6640625" style="795" customWidth="1"/>
    <col min="4" max="4" width="13" style="796" customWidth="1"/>
    <col min="5" max="5" width="13" style="797" customWidth="1"/>
    <col min="6" max="6" width="13" style="798" customWidth="1"/>
    <col min="7" max="7" width="13" style="799" customWidth="1"/>
    <col min="8" max="8" width="4.6640625" style="800" customWidth="1"/>
    <col min="9" max="16384" width="9" style="800"/>
  </cols>
  <sheetData>
    <row r="1" spans="1:26" s="787" customFormat="1" ht="13.2">
      <c r="A1" s="784" t="str">
        <f>"○参考2　"&amp;'学校入力シート（要入力）'!$I$42&amp;"年度版  財務比率等 （学科系統別・都道府県別）"</f>
        <v>○参考2　2025年度版  財務比率等 （学科系統別・都道府県別）</v>
      </c>
      <c r="B1" s="785"/>
      <c r="C1" s="785"/>
      <c r="D1" s="784"/>
      <c r="E1" s="784"/>
      <c r="F1" s="784"/>
      <c r="G1" s="784"/>
      <c r="H1" s="784"/>
      <c r="I1" s="784"/>
      <c r="J1" s="784"/>
      <c r="K1" s="784"/>
      <c r="L1" s="786"/>
      <c r="M1" s="784"/>
      <c r="N1" s="784"/>
      <c r="O1" s="784"/>
      <c r="P1" s="784"/>
      <c r="Q1" s="784"/>
      <c r="R1" s="784"/>
      <c r="S1" s="784"/>
      <c r="T1" s="784"/>
      <c r="U1" s="784"/>
      <c r="V1" s="784"/>
      <c r="W1" s="784"/>
      <c r="X1" s="784"/>
      <c r="Y1" s="784"/>
    </row>
    <row r="2" spans="1:26" s="792" customFormat="1" ht="9.6">
      <c r="A2" s="788"/>
      <c r="B2" s="883" t="str">
        <f>"  ※財務は"&amp;'学校入力シート（要入力）'!$H$10&amp;"年度決算値、人数は"&amp;'学校入力シート（要入力）'!$I$42&amp;"年5月1日現在数。"</f>
        <v xml:space="preserve">  ※財務は2024年度決算値、人数は2025年5月1日現在数。</v>
      </c>
      <c r="C2" s="790"/>
      <c r="D2" s="791"/>
      <c r="F2" s="793"/>
      <c r="G2" s="793"/>
      <c r="H2" s="793"/>
      <c r="I2" s="793"/>
      <c r="J2" s="793"/>
      <c r="K2" s="793"/>
      <c r="L2" s="793"/>
      <c r="M2" s="793"/>
      <c r="N2" s="793"/>
      <c r="O2" s="793"/>
      <c r="P2" s="793"/>
      <c r="Q2" s="793"/>
      <c r="R2" s="793"/>
      <c r="S2" s="793"/>
      <c r="T2" s="793"/>
      <c r="U2" s="793"/>
      <c r="V2" s="793"/>
      <c r="W2" s="793"/>
      <c r="X2" s="793"/>
      <c r="Y2" s="793"/>
      <c r="Z2" s="793"/>
    </row>
    <row r="3" spans="1:26" s="792" customFormat="1" ht="9.6">
      <c r="A3" s="788"/>
      <c r="B3" s="789" t="s">
        <v>787</v>
      </c>
      <c r="C3" s="790"/>
      <c r="D3" s="791"/>
      <c r="F3" s="793"/>
      <c r="G3" s="793"/>
      <c r="H3" s="793"/>
      <c r="I3" s="793"/>
      <c r="J3" s="793"/>
      <c r="K3" s="793"/>
      <c r="L3" s="793"/>
      <c r="M3" s="793"/>
      <c r="N3" s="793"/>
      <c r="O3" s="793"/>
      <c r="P3" s="793"/>
      <c r="Q3" s="793"/>
      <c r="R3" s="793"/>
      <c r="S3" s="793"/>
      <c r="T3" s="793"/>
      <c r="U3" s="793"/>
      <c r="V3" s="793"/>
      <c r="W3" s="793"/>
      <c r="X3" s="793"/>
      <c r="Y3" s="793"/>
      <c r="Z3" s="793"/>
    </row>
    <row r="4" spans="1:26" s="792" customFormat="1" ht="9.6">
      <c r="A4" s="788"/>
      <c r="B4" s="789" t="s">
        <v>1041</v>
      </c>
      <c r="C4" s="790"/>
      <c r="D4" s="791"/>
      <c r="F4" s="793"/>
      <c r="G4" s="793"/>
      <c r="H4" s="793"/>
      <c r="I4" s="793"/>
      <c r="J4" s="793"/>
      <c r="K4" s="793"/>
      <c r="L4" s="793"/>
      <c r="M4" s="793"/>
      <c r="N4" s="793"/>
      <c r="O4" s="793"/>
      <c r="P4" s="793"/>
      <c r="Q4" s="793"/>
      <c r="R4" s="793"/>
      <c r="S4" s="793"/>
      <c r="T4" s="793"/>
      <c r="U4" s="793"/>
      <c r="V4" s="793"/>
      <c r="W4" s="793"/>
      <c r="X4" s="793"/>
      <c r="Y4" s="793"/>
      <c r="Z4" s="793"/>
    </row>
    <row r="5" spans="1:26" ht="9.75" customHeight="1">
      <c r="A5" s="794"/>
      <c r="B5" s="789" t="s">
        <v>788</v>
      </c>
    </row>
    <row r="6" spans="1:26" s="787" customFormat="1" ht="30" customHeight="1">
      <c r="A6" s="2325" t="s">
        <v>789</v>
      </c>
      <c r="B6" s="2325"/>
      <c r="C6" s="801"/>
      <c r="D6" s="802"/>
      <c r="E6" s="791"/>
      <c r="F6" s="803"/>
      <c r="G6" s="804"/>
    </row>
    <row r="7" spans="1:26" s="807" customFormat="1" ht="22.5" customHeight="1">
      <c r="A7" s="2326" t="s">
        <v>548</v>
      </c>
      <c r="B7" s="2327"/>
      <c r="C7" s="2328"/>
      <c r="D7" s="805" t="s">
        <v>800</v>
      </c>
      <c r="E7" s="805" t="s">
        <v>801</v>
      </c>
      <c r="F7" s="805" t="s">
        <v>802</v>
      </c>
      <c r="G7" s="886" t="s">
        <v>549</v>
      </c>
    </row>
    <row r="8" spans="1:26" s="807" customFormat="1" ht="22.5" customHeight="1">
      <c r="A8" s="2329" t="s">
        <v>550</v>
      </c>
      <c r="B8" s="2330"/>
      <c r="C8" s="2331"/>
      <c r="D8" s="688">
        <v>224</v>
      </c>
      <c r="E8" s="688">
        <v>432</v>
      </c>
      <c r="F8" s="688">
        <v>18</v>
      </c>
      <c r="G8" s="808">
        <v>674</v>
      </c>
      <c r="H8" s="884"/>
    </row>
    <row r="9" spans="1:26" s="807" customFormat="1" ht="22.5" customHeight="1">
      <c r="A9" s="809" t="s">
        <v>702</v>
      </c>
      <c r="B9" s="810" t="s">
        <v>561</v>
      </c>
      <c r="C9" s="811" t="s">
        <v>710</v>
      </c>
      <c r="D9" s="689">
        <v>-1</v>
      </c>
      <c r="E9" s="689">
        <v>0.2</v>
      </c>
      <c r="F9" s="689">
        <v>-5</v>
      </c>
      <c r="G9" s="812">
        <v>-0.2</v>
      </c>
      <c r="H9" s="885"/>
    </row>
    <row r="10" spans="1:26" ht="22.5" customHeight="1">
      <c r="A10" s="809" t="s">
        <v>703</v>
      </c>
      <c r="B10" s="810" t="s">
        <v>843</v>
      </c>
      <c r="C10" s="811" t="s">
        <v>710</v>
      </c>
      <c r="D10" s="689">
        <v>62.8</v>
      </c>
      <c r="E10" s="689">
        <v>63.1</v>
      </c>
      <c r="F10" s="689">
        <v>62.3</v>
      </c>
      <c r="G10" s="812">
        <v>63</v>
      </c>
      <c r="H10" s="885"/>
    </row>
    <row r="11" spans="1:26" ht="22.5" customHeight="1">
      <c r="A11" s="809" t="s">
        <v>704</v>
      </c>
      <c r="B11" s="810" t="s">
        <v>793</v>
      </c>
      <c r="C11" s="811" t="s">
        <v>710</v>
      </c>
      <c r="D11" s="689">
        <v>70.400000000000006</v>
      </c>
      <c r="E11" s="689">
        <v>71.8</v>
      </c>
      <c r="F11" s="689">
        <v>71.5</v>
      </c>
      <c r="G11" s="812">
        <v>71.3</v>
      </c>
      <c r="H11" s="885"/>
    </row>
    <row r="12" spans="1:26" ht="22.5" customHeight="1">
      <c r="A12" s="809" t="s">
        <v>705</v>
      </c>
      <c r="B12" s="810" t="s">
        <v>562</v>
      </c>
      <c r="C12" s="811" t="s">
        <v>710</v>
      </c>
      <c r="D12" s="813">
        <v>8.5</v>
      </c>
      <c r="E12" s="813">
        <v>9.3000000000000007</v>
      </c>
      <c r="F12" s="813">
        <v>3.9</v>
      </c>
      <c r="G12" s="814">
        <v>8.9</v>
      </c>
      <c r="H12" s="885"/>
    </row>
    <row r="13" spans="1:26" s="807" customFormat="1" ht="22.5" customHeight="1">
      <c r="A13" s="2332" t="s">
        <v>706</v>
      </c>
      <c r="B13" s="810" t="s">
        <v>551</v>
      </c>
      <c r="C13" s="811" t="s">
        <v>710</v>
      </c>
      <c r="D13" s="813">
        <v>52.2</v>
      </c>
      <c r="E13" s="813">
        <v>63.5</v>
      </c>
      <c r="F13" s="813">
        <v>72.400000000000006</v>
      </c>
      <c r="G13" s="814">
        <v>60.3</v>
      </c>
      <c r="H13" s="885"/>
    </row>
    <row r="14" spans="1:26" s="807" customFormat="1" ht="22.5" customHeight="1">
      <c r="A14" s="2333"/>
      <c r="B14" s="810" t="s">
        <v>552</v>
      </c>
      <c r="C14" s="811" t="s">
        <v>710</v>
      </c>
      <c r="D14" s="813">
        <v>56.6</v>
      </c>
      <c r="E14" s="813">
        <v>57.7</v>
      </c>
      <c r="F14" s="813">
        <v>62.2</v>
      </c>
      <c r="G14" s="814">
        <v>57.4</v>
      </c>
      <c r="H14" s="885"/>
    </row>
    <row r="15" spans="1:26" s="807" customFormat="1" ht="22.5" customHeight="1">
      <c r="A15" s="830" t="s">
        <v>457</v>
      </c>
      <c r="B15" s="831" t="s">
        <v>299</v>
      </c>
      <c r="C15" s="832" t="s">
        <v>710</v>
      </c>
      <c r="D15" s="850">
        <v>217</v>
      </c>
      <c r="E15" s="850">
        <v>268.60000000000002</v>
      </c>
      <c r="F15" s="850">
        <v>343.8</v>
      </c>
      <c r="G15" s="851">
        <v>251.7</v>
      </c>
      <c r="H15" s="885"/>
    </row>
    <row r="16" spans="1:26" s="807" customFormat="1" ht="12">
      <c r="A16" s="815"/>
      <c r="B16" s="816"/>
      <c r="C16" s="817"/>
      <c r="D16" s="816"/>
      <c r="E16" s="818"/>
      <c r="F16" s="819"/>
      <c r="G16" s="819"/>
    </row>
    <row r="17" spans="1:8" s="807" customFormat="1" ht="12">
      <c r="A17" s="815"/>
      <c r="B17" s="816"/>
      <c r="C17" s="817"/>
      <c r="D17" s="816"/>
      <c r="E17" s="818"/>
      <c r="F17" s="819"/>
      <c r="G17" s="819"/>
    </row>
    <row r="18" spans="1:8" s="729" customFormat="1" ht="20.25" customHeight="1">
      <c r="A18" s="2325" t="s">
        <v>794</v>
      </c>
      <c r="B18" s="2325"/>
      <c r="C18" s="820"/>
      <c r="D18" s="821"/>
      <c r="E18" s="822"/>
      <c r="F18" s="823"/>
      <c r="G18" s="824"/>
    </row>
    <row r="19" spans="1:8" s="825" customFormat="1" ht="22.5" customHeight="1">
      <c r="A19" s="2334" t="s">
        <v>548</v>
      </c>
      <c r="B19" s="2335"/>
      <c r="C19" s="2336"/>
      <c r="D19" s="805" t="s">
        <v>800</v>
      </c>
      <c r="E19" s="805" t="s">
        <v>801</v>
      </c>
      <c r="F19" s="805" t="s">
        <v>802</v>
      </c>
      <c r="G19" s="806" t="s">
        <v>549</v>
      </c>
    </row>
    <row r="20" spans="1:8" s="825" customFormat="1" ht="22.5" customHeight="1">
      <c r="A20" s="2322" t="s">
        <v>553</v>
      </c>
      <c r="B20" s="2323"/>
      <c r="C20" s="2324"/>
      <c r="D20" s="826">
        <v>362</v>
      </c>
      <c r="E20" s="826">
        <v>894</v>
      </c>
      <c r="F20" s="826">
        <v>33</v>
      </c>
      <c r="G20" s="827">
        <v>1289</v>
      </c>
    </row>
    <row r="21" spans="1:8" s="825" customFormat="1" ht="22.5" customHeight="1">
      <c r="A21" s="2322" t="s">
        <v>1037</v>
      </c>
      <c r="B21" s="2323"/>
      <c r="C21" s="2324"/>
      <c r="D21" s="826">
        <v>363</v>
      </c>
      <c r="E21" s="826">
        <v>896</v>
      </c>
      <c r="F21" s="826">
        <v>32</v>
      </c>
      <c r="G21" s="827">
        <v>1291</v>
      </c>
      <c r="H21" s="981"/>
    </row>
    <row r="22" spans="1:8" s="825" customFormat="1" ht="22.5" customHeight="1">
      <c r="A22" s="2322" t="s">
        <v>554</v>
      </c>
      <c r="B22" s="2323"/>
      <c r="C22" s="2324"/>
      <c r="D22" s="826">
        <v>371</v>
      </c>
      <c r="E22" s="826">
        <v>1004</v>
      </c>
      <c r="F22" s="826">
        <v>34</v>
      </c>
      <c r="G22" s="827">
        <v>1409</v>
      </c>
    </row>
    <row r="23" spans="1:8" s="807" customFormat="1" ht="22.5" customHeight="1">
      <c r="A23" s="809" t="s">
        <v>702</v>
      </c>
      <c r="B23" s="810" t="s">
        <v>561</v>
      </c>
      <c r="C23" s="811" t="s">
        <v>710</v>
      </c>
      <c r="D23" s="813">
        <v>0.6</v>
      </c>
      <c r="E23" s="813">
        <v>-0.3</v>
      </c>
      <c r="F23" s="813">
        <v>-8.1</v>
      </c>
      <c r="G23" s="814">
        <v>-0.2</v>
      </c>
    </row>
    <row r="24" spans="1:8" ht="22.5" customHeight="1">
      <c r="A24" s="809" t="s">
        <v>703</v>
      </c>
      <c r="B24" s="810" t="s">
        <v>806</v>
      </c>
      <c r="C24" s="811" t="s">
        <v>710</v>
      </c>
      <c r="D24" s="813">
        <v>61.5</v>
      </c>
      <c r="E24" s="813">
        <v>63.5</v>
      </c>
      <c r="F24" s="813">
        <v>58.9</v>
      </c>
      <c r="G24" s="814">
        <v>62.8</v>
      </c>
    </row>
    <row r="25" spans="1:8" ht="22.5" customHeight="1">
      <c r="A25" s="809" t="s">
        <v>704</v>
      </c>
      <c r="B25" s="810" t="s">
        <v>795</v>
      </c>
      <c r="C25" s="811" t="s">
        <v>557</v>
      </c>
      <c r="D25" s="828">
        <v>2.63</v>
      </c>
      <c r="E25" s="828">
        <v>2.5</v>
      </c>
      <c r="F25" s="828">
        <v>1.96</v>
      </c>
      <c r="G25" s="829">
        <v>2.5299999999999998</v>
      </c>
    </row>
    <row r="26" spans="1:8" ht="22.5" customHeight="1">
      <c r="A26" s="809" t="s">
        <v>705</v>
      </c>
      <c r="B26" s="810" t="s">
        <v>316</v>
      </c>
      <c r="C26" s="811" t="s">
        <v>710</v>
      </c>
      <c r="D26" s="828">
        <v>92</v>
      </c>
      <c r="E26" s="828">
        <v>90.49</v>
      </c>
      <c r="F26" s="828">
        <v>94.11</v>
      </c>
      <c r="G26" s="829">
        <v>91.03</v>
      </c>
    </row>
    <row r="27" spans="1:8" ht="22.5" customHeight="1">
      <c r="A27" s="809" t="s">
        <v>706</v>
      </c>
      <c r="B27" s="810" t="s">
        <v>796</v>
      </c>
      <c r="C27" s="811" t="s">
        <v>710</v>
      </c>
      <c r="D27" s="689">
        <v>34.299999999999997</v>
      </c>
      <c r="E27" s="689">
        <v>38.700000000000003</v>
      </c>
      <c r="F27" s="689">
        <v>43.1</v>
      </c>
      <c r="G27" s="812">
        <v>37.299999999999997</v>
      </c>
    </row>
    <row r="28" spans="1:8" ht="22.5" customHeight="1">
      <c r="A28" s="809" t="s">
        <v>755</v>
      </c>
      <c r="B28" s="810" t="s">
        <v>411</v>
      </c>
      <c r="C28" s="811" t="s">
        <v>710</v>
      </c>
      <c r="D28" s="689">
        <v>46</v>
      </c>
      <c r="E28" s="689">
        <v>43.7</v>
      </c>
      <c r="F28" s="689">
        <v>34.4</v>
      </c>
      <c r="G28" s="812">
        <v>44.3</v>
      </c>
    </row>
    <row r="29" spans="1:8" ht="22.5" customHeight="1">
      <c r="A29" s="809" t="s">
        <v>756</v>
      </c>
      <c r="B29" s="810" t="s">
        <v>310</v>
      </c>
      <c r="C29" s="811" t="s">
        <v>710</v>
      </c>
      <c r="D29" s="689">
        <v>81.099999999999994</v>
      </c>
      <c r="E29" s="689">
        <v>85.1</v>
      </c>
      <c r="F29" s="689">
        <v>78.7</v>
      </c>
      <c r="G29" s="812">
        <v>83.8</v>
      </c>
    </row>
    <row r="30" spans="1:8" ht="22.5" customHeight="1">
      <c r="A30" s="809" t="s">
        <v>707</v>
      </c>
      <c r="B30" s="810" t="s">
        <v>797</v>
      </c>
      <c r="C30" s="811" t="s">
        <v>710</v>
      </c>
      <c r="D30" s="689">
        <v>78</v>
      </c>
      <c r="E30" s="689">
        <v>83.2</v>
      </c>
      <c r="F30" s="689">
        <v>75.8</v>
      </c>
      <c r="G30" s="812">
        <v>81.5</v>
      </c>
    </row>
    <row r="31" spans="1:8" ht="22.5" customHeight="1">
      <c r="A31" s="809" t="s">
        <v>798</v>
      </c>
      <c r="B31" s="810" t="s">
        <v>317</v>
      </c>
      <c r="C31" s="811" t="s">
        <v>710</v>
      </c>
      <c r="D31" s="813">
        <v>11.9</v>
      </c>
      <c r="E31" s="813">
        <v>6.8</v>
      </c>
      <c r="F31" s="813">
        <v>17.899999999999999</v>
      </c>
      <c r="G31" s="814">
        <v>8.5</v>
      </c>
    </row>
    <row r="32" spans="1:8" ht="22.5" customHeight="1">
      <c r="A32" s="809" t="s">
        <v>757</v>
      </c>
      <c r="B32" s="810" t="s">
        <v>1011</v>
      </c>
      <c r="C32" s="811" t="s">
        <v>558</v>
      </c>
      <c r="D32" s="813">
        <v>14.5</v>
      </c>
      <c r="E32" s="813">
        <v>14.8</v>
      </c>
      <c r="F32" s="813">
        <v>13</v>
      </c>
      <c r="G32" s="814">
        <v>14.7</v>
      </c>
    </row>
    <row r="33" spans="1:7" ht="22.5" customHeight="1">
      <c r="A33" s="809" t="s">
        <v>758</v>
      </c>
      <c r="B33" s="810" t="s">
        <v>312</v>
      </c>
      <c r="C33" s="811" t="s">
        <v>710</v>
      </c>
      <c r="D33" s="813">
        <v>53.2</v>
      </c>
      <c r="E33" s="813">
        <v>50.9</v>
      </c>
      <c r="F33" s="813">
        <v>58.9</v>
      </c>
      <c r="G33" s="814">
        <v>51.8</v>
      </c>
    </row>
    <row r="34" spans="1:7" ht="22.5" customHeight="1">
      <c r="A34" s="809" t="s">
        <v>759</v>
      </c>
      <c r="B34" s="810" t="s">
        <v>1012</v>
      </c>
      <c r="C34" s="811" t="s">
        <v>558</v>
      </c>
      <c r="D34" s="813">
        <v>73.7</v>
      </c>
      <c r="E34" s="813">
        <v>75.599999999999994</v>
      </c>
      <c r="F34" s="813">
        <v>49.6</v>
      </c>
      <c r="G34" s="814">
        <v>74.5</v>
      </c>
    </row>
    <row r="35" spans="1:7" ht="22.5" customHeight="1">
      <c r="A35" s="809" t="s">
        <v>760</v>
      </c>
      <c r="B35" s="810" t="s">
        <v>318</v>
      </c>
      <c r="C35" s="811" t="s">
        <v>710</v>
      </c>
      <c r="D35" s="813">
        <v>19.7</v>
      </c>
      <c r="E35" s="813">
        <v>19.600000000000001</v>
      </c>
      <c r="F35" s="813">
        <v>26.3</v>
      </c>
      <c r="G35" s="814">
        <v>19.8</v>
      </c>
    </row>
    <row r="36" spans="1:7" ht="22.5" customHeight="1">
      <c r="A36" s="809" t="s">
        <v>761</v>
      </c>
      <c r="B36" s="810" t="s">
        <v>1013</v>
      </c>
      <c r="C36" s="811" t="s">
        <v>559</v>
      </c>
      <c r="D36" s="813">
        <v>7.5</v>
      </c>
      <c r="E36" s="813">
        <v>8.9</v>
      </c>
      <c r="F36" s="813">
        <v>7.1</v>
      </c>
      <c r="G36" s="814">
        <v>8.4</v>
      </c>
    </row>
    <row r="37" spans="1:7" ht="22.5" customHeight="1">
      <c r="A37" s="809" t="s">
        <v>762</v>
      </c>
      <c r="B37" s="810" t="s">
        <v>1024</v>
      </c>
      <c r="C37" s="811" t="s">
        <v>559</v>
      </c>
      <c r="D37" s="813">
        <v>6</v>
      </c>
      <c r="E37" s="813">
        <v>7</v>
      </c>
      <c r="F37" s="813">
        <v>5.6</v>
      </c>
      <c r="G37" s="814">
        <v>6.6</v>
      </c>
    </row>
    <row r="38" spans="1:7" ht="22.5" customHeight="1">
      <c r="A38" s="830" t="s">
        <v>763</v>
      </c>
      <c r="B38" s="831" t="s">
        <v>1025</v>
      </c>
      <c r="C38" s="832" t="s">
        <v>560</v>
      </c>
      <c r="D38" s="691">
        <v>297</v>
      </c>
      <c r="E38" s="691">
        <v>295</v>
      </c>
      <c r="F38" s="691">
        <v>433</v>
      </c>
      <c r="G38" s="833">
        <v>298</v>
      </c>
    </row>
  </sheetData>
  <mergeCells count="9">
    <mergeCell ref="A20:C20"/>
    <mergeCell ref="A21:C21"/>
    <mergeCell ref="A22:C22"/>
    <mergeCell ref="A18:B18"/>
    <mergeCell ref="A6:B6"/>
    <mergeCell ref="A7:C7"/>
    <mergeCell ref="A8:C8"/>
    <mergeCell ref="A13:A14"/>
    <mergeCell ref="A19:C19"/>
  </mergeCells>
  <phoneticPr fontId="1"/>
  <printOptions horizontalCentered="1"/>
  <pageMargins left="0.23622047244094491" right="0.23622047244094491" top="0.74803149606299213" bottom="0.74803149606299213" header="0.31496062992125984" footer="0.31496062992125984"/>
  <pageSetup paperSize="9" scale="69" orientation="landscape" r:id="rId1"/>
  <headerFooter alignWithMargins="0">
    <oddFooter>&amp;C&amp;P / &amp;N ページ</oddFooter>
  </headerFooter>
  <ignoredErrors>
    <ignoredError sqref="A9:A15 A23:A38"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FFFFCC"/>
    <pageSetUpPr fitToPage="1"/>
  </sheetPr>
  <dimension ref="A1:K108"/>
  <sheetViews>
    <sheetView showGridLines="0" zoomScale="130" zoomScaleNormal="130" workbookViewId="0"/>
  </sheetViews>
  <sheetFormatPr defaultColWidth="9" defaultRowHeight="13.2"/>
  <cols>
    <col min="1" max="1" width="13.77734375" style="139" customWidth="1"/>
    <col min="2" max="2" width="7.109375" style="173" customWidth="1"/>
    <col min="3" max="3" width="8.33203125" style="277" customWidth="1"/>
    <col min="4" max="6" width="8.33203125" style="173" customWidth="1"/>
    <col min="7" max="9" width="8.33203125" style="140" customWidth="1"/>
    <col min="10" max="16384" width="9" style="173"/>
  </cols>
  <sheetData>
    <row r="1" spans="1:11" ht="10.5" customHeight="1">
      <c r="A1" s="789" t="s">
        <v>1043</v>
      </c>
      <c r="B1" s="681"/>
      <c r="C1" s="681"/>
      <c r="D1" s="681"/>
      <c r="E1" s="681"/>
      <c r="F1" s="681"/>
      <c r="G1" s="681"/>
      <c r="H1" s="681"/>
      <c r="I1" s="681"/>
    </row>
    <row r="2" spans="1:11" ht="19.5" customHeight="1">
      <c r="A2" s="598" t="s">
        <v>699</v>
      </c>
      <c r="B2" s="682"/>
      <c r="C2" s="682"/>
      <c r="D2" s="682"/>
      <c r="E2" s="682"/>
    </row>
    <row r="3" spans="1:11" s="149" customFormat="1" ht="9.75" customHeight="1">
      <c r="A3" s="2337" t="s">
        <v>700</v>
      </c>
      <c r="B3" s="2339" t="s">
        <v>701</v>
      </c>
      <c r="C3" s="683" t="s">
        <v>702</v>
      </c>
      <c r="D3" s="683" t="s">
        <v>703</v>
      </c>
      <c r="E3" s="683" t="s">
        <v>704</v>
      </c>
      <c r="F3" s="683" t="s">
        <v>705</v>
      </c>
      <c r="G3" s="2341" t="s">
        <v>706</v>
      </c>
      <c r="H3" s="2342"/>
      <c r="I3" s="865" t="s">
        <v>302</v>
      </c>
    </row>
    <row r="4" spans="1:11" s="149" customFormat="1" ht="42.75" customHeight="1">
      <c r="A4" s="2338"/>
      <c r="B4" s="2340"/>
      <c r="C4" s="684" t="s">
        <v>809</v>
      </c>
      <c r="D4" s="684" t="s">
        <v>555</v>
      </c>
      <c r="E4" s="685" t="s">
        <v>708</v>
      </c>
      <c r="F4" s="685" t="s">
        <v>842</v>
      </c>
      <c r="G4" s="685" t="s">
        <v>551</v>
      </c>
      <c r="H4" s="685" t="s">
        <v>709</v>
      </c>
      <c r="I4" s="866" t="s">
        <v>299</v>
      </c>
    </row>
    <row r="5" spans="1:11" s="149" customFormat="1" ht="12.75" customHeight="1">
      <c r="A5" s="2338"/>
      <c r="B5" s="686"/>
      <c r="C5" s="686" t="s">
        <v>710</v>
      </c>
      <c r="D5" s="686" t="s">
        <v>710</v>
      </c>
      <c r="E5" s="686" t="s">
        <v>710</v>
      </c>
      <c r="F5" s="686" t="s">
        <v>710</v>
      </c>
      <c r="G5" s="686" t="s">
        <v>710</v>
      </c>
      <c r="H5" s="686" t="s">
        <v>710</v>
      </c>
      <c r="I5" s="867" t="s">
        <v>710</v>
      </c>
    </row>
    <row r="6" spans="1:11" s="149" customFormat="1" ht="15.75" customHeight="1">
      <c r="A6" s="687" t="s">
        <v>711</v>
      </c>
      <c r="B6" s="688">
        <v>27</v>
      </c>
      <c r="C6" s="689">
        <v>-4.5</v>
      </c>
      <c r="D6" s="689">
        <v>66.7</v>
      </c>
      <c r="E6" s="689">
        <v>75.900000000000006</v>
      </c>
      <c r="F6" s="689">
        <v>0.8</v>
      </c>
      <c r="G6" s="689">
        <v>26.2</v>
      </c>
      <c r="H6" s="689">
        <v>56.8</v>
      </c>
      <c r="I6" s="812">
        <v>156.30000000000001</v>
      </c>
      <c r="K6" s="896"/>
    </row>
    <row r="7" spans="1:11" s="149" customFormat="1" ht="15.75" customHeight="1">
      <c r="A7" s="687" t="s">
        <v>712</v>
      </c>
      <c r="B7" s="688">
        <v>8</v>
      </c>
      <c r="C7" s="689">
        <v>-5.0999999999999996</v>
      </c>
      <c r="D7" s="689">
        <v>70.2</v>
      </c>
      <c r="E7" s="689">
        <v>89.3</v>
      </c>
      <c r="F7" s="689">
        <v>-3.8</v>
      </c>
      <c r="G7" s="689">
        <v>27.5</v>
      </c>
      <c r="H7" s="689">
        <v>68.2</v>
      </c>
      <c r="I7" s="812">
        <v>209.2</v>
      </c>
      <c r="K7" s="896"/>
    </row>
    <row r="8" spans="1:11" s="149" customFormat="1" ht="15.75" customHeight="1">
      <c r="A8" s="687" t="s">
        <v>713</v>
      </c>
      <c r="B8" s="688">
        <v>10</v>
      </c>
      <c r="C8" s="689">
        <v>-5.3</v>
      </c>
      <c r="D8" s="689">
        <v>59.7</v>
      </c>
      <c r="E8" s="689">
        <v>68.599999999999994</v>
      </c>
      <c r="F8" s="689">
        <v>5.5</v>
      </c>
      <c r="G8" s="689">
        <v>39.700000000000003</v>
      </c>
      <c r="H8" s="689">
        <v>56.5</v>
      </c>
      <c r="I8" s="812">
        <v>200</v>
      </c>
      <c r="K8" s="896"/>
    </row>
    <row r="9" spans="1:11" s="149" customFormat="1" ht="15.75" customHeight="1">
      <c r="A9" s="687" t="s">
        <v>714</v>
      </c>
      <c r="B9" s="688">
        <v>8</v>
      </c>
      <c r="C9" s="689">
        <v>-5.8</v>
      </c>
      <c r="D9" s="689">
        <v>58.7</v>
      </c>
      <c r="E9" s="689">
        <v>66.3</v>
      </c>
      <c r="F9" s="689">
        <v>6.1</v>
      </c>
      <c r="G9" s="689">
        <v>16.5</v>
      </c>
      <c r="H9" s="689">
        <v>59.5</v>
      </c>
      <c r="I9" s="812">
        <v>66.3</v>
      </c>
      <c r="K9" s="896"/>
    </row>
    <row r="10" spans="1:11" s="149" customFormat="1" ht="15.75" customHeight="1">
      <c r="A10" s="687" t="s">
        <v>715</v>
      </c>
      <c r="B10" s="688">
        <v>3</v>
      </c>
      <c r="C10" s="689">
        <v>4.8</v>
      </c>
      <c r="D10" s="689">
        <v>61.9</v>
      </c>
      <c r="E10" s="689">
        <v>65.099999999999994</v>
      </c>
      <c r="F10" s="689">
        <v>14</v>
      </c>
      <c r="G10" s="689">
        <v>179.4</v>
      </c>
      <c r="H10" s="689">
        <v>50.2</v>
      </c>
      <c r="I10" s="812">
        <v>1218.4000000000001</v>
      </c>
      <c r="K10" s="896"/>
    </row>
    <row r="11" spans="1:11" s="149" customFormat="1" ht="15.75" customHeight="1">
      <c r="A11" s="687" t="s">
        <v>716</v>
      </c>
      <c r="B11" s="688">
        <v>12</v>
      </c>
      <c r="C11" s="689">
        <v>-2.2000000000000002</v>
      </c>
      <c r="D11" s="689">
        <v>59.4</v>
      </c>
      <c r="E11" s="689">
        <v>66.599999999999994</v>
      </c>
      <c r="F11" s="689">
        <v>9.3000000000000007</v>
      </c>
      <c r="G11" s="689">
        <v>35.1</v>
      </c>
      <c r="H11" s="689">
        <v>53.8</v>
      </c>
      <c r="I11" s="812">
        <v>147.30000000000001</v>
      </c>
      <c r="K11" s="896"/>
    </row>
    <row r="12" spans="1:11" s="149" customFormat="1" ht="15.75" customHeight="1">
      <c r="A12" s="687" t="s">
        <v>717</v>
      </c>
      <c r="B12" s="688">
        <v>12</v>
      </c>
      <c r="C12" s="689">
        <v>-7.4</v>
      </c>
      <c r="D12" s="689">
        <v>70</v>
      </c>
      <c r="E12" s="689">
        <v>83.3</v>
      </c>
      <c r="F12" s="689">
        <v>-2.5</v>
      </c>
      <c r="G12" s="689">
        <v>46.5</v>
      </c>
      <c r="H12" s="689">
        <v>59.1</v>
      </c>
      <c r="I12" s="812">
        <v>269</v>
      </c>
      <c r="K12" s="896"/>
    </row>
    <row r="13" spans="1:11" s="149" customFormat="1" ht="15.75" customHeight="1">
      <c r="A13" s="687" t="s">
        <v>718</v>
      </c>
      <c r="B13" s="688">
        <v>13</v>
      </c>
      <c r="C13" s="689">
        <v>-0.5</v>
      </c>
      <c r="D13" s="689">
        <v>62.2</v>
      </c>
      <c r="E13" s="689">
        <v>70.2</v>
      </c>
      <c r="F13" s="689">
        <v>6.9</v>
      </c>
      <c r="G13" s="689">
        <v>23.2</v>
      </c>
      <c r="H13" s="689">
        <v>60.2</v>
      </c>
      <c r="I13" s="812">
        <v>128.69999999999999</v>
      </c>
      <c r="K13" s="896"/>
    </row>
    <row r="14" spans="1:11" s="149" customFormat="1" ht="15.75" customHeight="1">
      <c r="A14" s="687" t="s">
        <v>719</v>
      </c>
      <c r="B14" s="688">
        <v>6</v>
      </c>
      <c r="C14" s="689">
        <v>-0.8</v>
      </c>
      <c r="D14" s="689">
        <v>54.1</v>
      </c>
      <c r="E14" s="689">
        <v>71.8</v>
      </c>
      <c r="F14" s="689">
        <v>11.4</v>
      </c>
      <c r="G14" s="689">
        <v>89.5</v>
      </c>
      <c r="H14" s="689">
        <v>58.2</v>
      </c>
      <c r="I14" s="812">
        <v>1288.3</v>
      </c>
      <c r="K14" s="896"/>
    </row>
    <row r="15" spans="1:11" s="149" customFormat="1" ht="15.75" customHeight="1">
      <c r="A15" s="687" t="s">
        <v>720</v>
      </c>
      <c r="B15" s="688">
        <v>4</v>
      </c>
      <c r="C15" s="689">
        <v>-1.4</v>
      </c>
      <c r="D15" s="689">
        <v>65.599999999999994</v>
      </c>
      <c r="E15" s="689">
        <v>76.099999999999994</v>
      </c>
      <c r="F15" s="689">
        <v>7.2</v>
      </c>
      <c r="G15" s="689">
        <v>74.5</v>
      </c>
      <c r="H15" s="689">
        <v>61.9</v>
      </c>
      <c r="I15" s="812">
        <v>489.6</v>
      </c>
      <c r="K15" s="896"/>
    </row>
    <row r="16" spans="1:11" s="149" customFormat="1" ht="15.75" customHeight="1">
      <c r="A16" s="687" t="s">
        <v>721</v>
      </c>
      <c r="B16" s="688">
        <v>18</v>
      </c>
      <c r="C16" s="689">
        <v>0.3</v>
      </c>
      <c r="D16" s="689">
        <v>59.2</v>
      </c>
      <c r="E16" s="689">
        <v>68</v>
      </c>
      <c r="F16" s="689">
        <v>11.7</v>
      </c>
      <c r="G16" s="689">
        <v>40.200000000000003</v>
      </c>
      <c r="H16" s="689">
        <v>58.8</v>
      </c>
      <c r="I16" s="812">
        <v>217.1</v>
      </c>
      <c r="K16" s="896"/>
    </row>
    <row r="17" spans="1:11" s="149" customFormat="1" ht="15.75" customHeight="1">
      <c r="A17" s="687" t="s">
        <v>722</v>
      </c>
      <c r="B17" s="688">
        <v>22</v>
      </c>
      <c r="C17" s="689">
        <v>-1.8</v>
      </c>
      <c r="D17" s="689">
        <v>67.400000000000006</v>
      </c>
      <c r="E17" s="689">
        <v>76.8</v>
      </c>
      <c r="F17" s="689">
        <v>6.4</v>
      </c>
      <c r="G17" s="689">
        <v>54.4</v>
      </c>
      <c r="H17" s="689">
        <v>63.6</v>
      </c>
      <c r="I17" s="812">
        <v>327.8</v>
      </c>
      <c r="K17" s="896"/>
    </row>
    <row r="18" spans="1:11" s="149" customFormat="1" ht="15.75" customHeight="1">
      <c r="A18" s="687" t="s">
        <v>723</v>
      </c>
      <c r="B18" s="688">
        <v>112</v>
      </c>
      <c r="C18" s="689">
        <v>2.7</v>
      </c>
      <c r="D18" s="689">
        <v>61.3</v>
      </c>
      <c r="E18" s="689">
        <v>68.8</v>
      </c>
      <c r="F18" s="689">
        <v>10.8</v>
      </c>
      <c r="G18" s="689">
        <v>91.4</v>
      </c>
      <c r="H18" s="689">
        <v>57.5</v>
      </c>
      <c r="I18" s="812">
        <v>334.6</v>
      </c>
      <c r="K18" s="896"/>
    </row>
    <row r="19" spans="1:11" s="149" customFormat="1" ht="15.75" customHeight="1">
      <c r="A19" s="687" t="s">
        <v>724</v>
      </c>
      <c r="B19" s="688">
        <v>48</v>
      </c>
      <c r="C19" s="689">
        <v>2.1</v>
      </c>
      <c r="D19" s="689">
        <v>65</v>
      </c>
      <c r="E19" s="689">
        <v>72.599999999999994</v>
      </c>
      <c r="F19" s="689">
        <v>11.1</v>
      </c>
      <c r="G19" s="689">
        <v>67.400000000000006</v>
      </c>
      <c r="H19" s="689">
        <v>58.4</v>
      </c>
      <c r="I19" s="812">
        <v>379.7</v>
      </c>
      <c r="K19" s="896"/>
    </row>
    <row r="20" spans="1:11" s="149" customFormat="1" ht="15.75" customHeight="1">
      <c r="A20" s="687" t="s">
        <v>725</v>
      </c>
      <c r="B20" s="688">
        <v>10</v>
      </c>
      <c r="C20" s="689">
        <v>-8.4</v>
      </c>
      <c r="D20" s="689">
        <v>62.6</v>
      </c>
      <c r="E20" s="689">
        <v>75.2</v>
      </c>
      <c r="F20" s="689">
        <v>5.7</v>
      </c>
      <c r="G20" s="689">
        <v>25.6</v>
      </c>
      <c r="H20" s="689">
        <v>47.5</v>
      </c>
      <c r="I20" s="812">
        <v>130.4</v>
      </c>
      <c r="K20" s="896"/>
    </row>
    <row r="21" spans="1:11" s="149" customFormat="1" ht="15.75" customHeight="1">
      <c r="A21" s="687" t="s">
        <v>726</v>
      </c>
      <c r="B21" s="688">
        <v>7</v>
      </c>
      <c r="C21" s="689">
        <v>-7.1</v>
      </c>
      <c r="D21" s="689">
        <v>64.7</v>
      </c>
      <c r="E21" s="689">
        <v>71.3</v>
      </c>
      <c r="F21" s="689">
        <v>2.4</v>
      </c>
      <c r="G21" s="689">
        <v>45.1</v>
      </c>
      <c r="H21" s="689">
        <v>57.6</v>
      </c>
      <c r="I21" s="812">
        <v>251.7</v>
      </c>
      <c r="K21" s="896"/>
    </row>
    <row r="22" spans="1:11" s="149" customFormat="1" ht="15.75" customHeight="1">
      <c r="A22" s="687" t="s">
        <v>727</v>
      </c>
      <c r="B22" s="688">
        <v>4</v>
      </c>
      <c r="C22" s="689">
        <v>-3</v>
      </c>
      <c r="D22" s="689">
        <v>62.5</v>
      </c>
      <c r="E22" s="689">
        <v>68.8</v>
      </c>
      <c r="F22" s="689">
        <v>-6.4</v>
      </c>
      <c r="G22" s="689">
        <v>37.200000000000003</v>
      </c>
      <c r="H22" s="689">
        <v>60.9</v>
      </c>
      <c r="I22" s="812">
        <v>153.30000000000001</v>
      </c>
      <c r="K22" s="896"/>
    </row>
    <row r="23" spans="1:11" s="149" customFormat="1" ht="15.75" customHeight="1">
      <c r="A23" s="687" t="s">
        <v>728</v>
      </c>
      <c r="B23" s="688">
        <v>4</v>
      </c>
      <c r="C23" s="689">
        <v>-1.4</v>
      </c>
      <c r="D23" s="689">
        <v>68.400000000000006</v>
      </c>
      <c r="E23" s="689">
        <v>74.8</v>
      </c>
      <c r="F23" s="689">
        <v>10.1</v>
      </c>
      <c r="G23" s="689">
        <v>44.2</v>
      </c>
      <c r="H23" s="689">
        <v>46.1</v>
      </c>
      <c r="I23" s="812">
        <v>199.5</v>
      </c>
      <c r="K23" s="896"/>
    </row>
    <row r="24" spans="1:11" s="149" customFormat="1" ht="15.75" customHeight="1">
      <c r="A24" s="687" t="s">
        <v>729</v>
      </c>
      <c r="B24" s="688">
        <v>6</v>
      </c>
      <c r="C24" s="689">
        <v>0.6</v>
      </c>
      <c r="D24" s="689">
        <v>43.5</v>
      </c>
      <c r="E24" s="689">
        <v>55</v>
      </c>
      <c r="F24" s="689">
        <v>22.8</v>
      </c>
      <c r="G24" s="689">
        <v>48.8</v>
      </c>
      <c r="H24" s="689">
        <v>57.7</v>
      </c>
      <c r="I24" s="812">
        <v>87.1</v>
      </c>
      <c r="K24" s="896"/>
    </row>
    <row r="25" spans="1:11" s="149" customFormat="1" ht="15.75" customHeight="1">
      <c r="A25" s="687" t="s">
        <v>730</v>
      </c>
      <c r="B25" s="688">
        <v>8</v>
      </c>
      <c r="C25" s="689">
        <v>6.2</v>
      </c>
      <c r="D25" s="689">
        <v>54</v>
      </c>
      <c r="E25" s="689">
        <v>69.3</v>
      </c>
      <c r="F25" s="689">
        <v>6.5</v>
      </c>
      <c r="G25" s="689">
        <v>78.3</v>
      </c>
      <c r="H25" s="689">
        <v>49.5</v>
      </c>
      <c r="I25" s="812">
        <v>235.7</v>
      </c>
      <c r="K25" s="896"/>
    </row>
    <row r="26" spans="1:11" s="149" customFormat="1" ht="15.75" customHeight="1">
      <c r="A26" s="687" t="s">
        <v>731</v>
      </c>
      <c r="B26" s="688">
        <v>9</v>
      </c>
      <c r="C26" s="689">
        <v>-0.4</v>
      </c>
      <c r="D26" s="689">
        <v>63.9</v>
      </c>
      <c r="E26" s="689">
        <v>71.900000000000006</v>
      </c>
      <c r="F26" s="689">
        <v>7.7</v>
      </c>
      <c r="G26" s="689">
        <v>66.900000000000006</v>
      </c>
      <c r="H26" s="689">
        <v>63.1</v>
      </c>
      <c r="I26" s="812">
        <v>405</v>
      </c>
      <c r="K26" s="896"/>
    </row>
    <row r="27" spans="1:11" s="149" customFormat="1" ht="15.75" customHeight="1">
      <c r="A27" s="687" t="s">
        <v>732</v>
      </c>
      <c r="B27" s="688">
        <v>26</v>
      </c>
      <c r="C27" s="689">
        <v>-0.3</v>
      </c>
      <c r="D27" s="689">
        <v>61.9</v>
      </c>
      <c r="E27" s="689">
        <v>70.099999999999994</v>
      </c>
      <c r="F27" s="689">
        <v>9.5</v>
      </c>
      <c r="G27" s="689">
        <v>52.2</v>
      </c>
      <c r="H27" s="689">
        <v>59.8</v>
      </c>
      <c r="I27" s="812">
        <v>260.7</v>
      </c>
      <c r="K27" s="896"/>
    </row>
    <row r="28" spans="1:11" s="149" customFormat="1" ht="15.75" customHeight="1">
      <c r="A28" s="687" t="s">
        <v>733</v>
      </c>
      <c r="B28" s="688">
        <v>19</v>
      </c>
      <c r="C28" s="689">
        <v>0.5</v>
      </c>
      <c r="D28" s="689">
        <v>64</v>
      </c>
      <c r="E28" s="689">
        <v>74.099999999999994</v>
      </c>
      <c r="F28" s="689">
        <v>15.7</v>
      </c>
      <c r="G28" s="689">
        <v>63.4</v>
      </c>
      <c r="H28" s="689">
        <v>55.3</v>
      </c>
      <c r="I28" s="812">
        <v>274.3</v>
      </c>
      <c r="K28" s="896"/>
    </row>
    <row r="29" spans="1:11" s="149" customFormat="1" ht="15.75" customHeight="1">
      <c r="A29" s="687" t="s">
        <v>734</v>
      </c>
      <c r="B29" s="688">
        <v>9</v>
      </c>
      <c r="C29" s="689">
        <v>0.3</v>
      </c>
      <c r="D29" s="689">
        <v>65.2</v>
      </c>
      <c r="E29" s="689">
        <v>76.3</v>
      </c>
      <c r="F29" s="689">
        <v>10</v>
      </c>
      <c r="G29" s="689">
        <v>27.4</v>
      </c>
      <c r="H29" s="689">
        <v>63.4</v>
      </c>
      <c r="I29" s="812">
        <v>174</v>
      </c>
      <c r="K29" s="896"/>
    </row>
    <row r="30" spans="1:11" s="149" customFormat="1" ht="15.75" customHeight="1">
      <c r="A30" s="687" t="s">
        <v>735</v>
      </c>
      <c r="B30" s="688">
        <v>7</v>
      </c>
      <c r="C30" s="689">
        <v>1.1000000000000001</v>
      </c>
      <c r="D30" s="689">
        <v>64.400000000000006</v>
      </c>
      <c r="E30" s="689">
        <v>74.8</v>
      </c>
      <c r="F30" s="689">
        <v>12.3</v>
      </c>
      <c r="G30" s="689">
        <v>69.099999999999994</v>
      </c>
      <c r="H30" s="689">
        <v>51.2</v>
      </c>
      <c r="I30" s="812">
        <v>439.4</v>
      </c>
      <c r="K30" s="896"/>
    </row>
    <row r="31" spans="1:11" s="149" customFormat="1" ht="15.75" customHeight="1">
      <c r="A31" s="687" t="s">
        <v>736</v>
      </c>
      <c r="B31" s="688">
        <v>15</v>
      </c>
      <c r="C31" s="689">
        <v>3.2</v>
      </c>
      <c r="D31" s="689">
        <v>58.7</v>
      </c>
      <c r="E31" s="689">
        <v>66</v>
      </c>
      <c r="F31" s="689">
        <v>8.8000000000000007</v>
      </c>
      <c r="G31" s="689">
        <v>57.5</v>
      </c>
      <c r="H31" s="689">
        <v>63.1</v>
      </c>
      <c r="I31" s="812">
        <v>227.8</v>
      </c>
      <c r="K31" s="896"/>
    </row>
    <row r="32" spans="1:11" s="149" customFormat="1" ht="15.75" customHeight="1">
      <c r="A32" s="687" t="s">
        <v>737</v>
      </c>
      <c r="B32" s="688">
        <v>38</v>
      </c>
      <c r="C32" s="689">
        <v>0.7</v>
      </c>
      <c r="D32" s="689">
        <v>62.6</v>
      </c>
      <c r="E32" s="689">
        <v>69.099999999999994</v>
      </c>
      <c r="F32" s="689">
        <v>8.3000000000000007</v>
      </c>
      <c r="G32" s="689">
        <v>57.3</v>
      </c>
      <c r="H32" s="689">
        <v>54.8</v>
      </c>
      <c r="I32" s="812">
        <v>228.3</v>
      </c>
      <c r="K32" s="896"/>
    </row>
    <row r="33" spans="1:11" s="149" customFormat="1" ht="15.75" customHeight="1">
      <c r="A33" s="687" t="s">
        <v>738</v>
      </c>
      <c r="B33" s="688">
        <v>24</v>
      </c>
      <c r="C33" s="689">
        <v>-0.7</v>
      </c>
      <c r="D33" s="689">
        <v>70.400000000000006</v>
      </c>
      <c r="E33" s="689">
        <v>77.7</v>
      </c>
      <c r="F33" s="689">
        <v>7.4</v>
      </c>
      <c r="G33" s="689">
        <v>72.3</v>
      </c>
      <c r="H33" s="689">
        <v>54.6</v>
      </c>
      <c r="I33" s="812">
        <v>298.5</v>
      </c>
      <c r="K33" s="896"/>
    </row>
    <row r="34" spans="1:11" s="149" customFormat="1" ht="15.75" customHeight="1">
      <c r="A34" s="687" t="s">
        <v>927</v>
      </c>
      <c r="B34" s="688">
        <v>6</v>
      </c>
      <c r="C34" s="689">
        <v>-0.2</v>
      </c>
      <c r="D34" s="689">
        <v>70.8</v>
      </c>
      <c r="E34" s="689">
        <v>78.3</v>
      </c>
      <c r="F34" s="689">
        <v>8.8000000000000007</v>
      </c>
      <c r="G34" s="689">
        <v>87.7</v>
      </c>
      <c r="H34" s="689">
        <v>59.7</v>
      </c>
      <c r="I34" s="812">
        <v>346.2</v>
      </c>
      <c r="K34" s="896"/>
    </row>
    <row r="35" spans="1:11" s="149" customFormat="1" ht="15.75" customHeight="1">
      <c r="A35" s="687" t="s">
        <v>739</v>
      </c>
      <c r="B35" s="688">
        <v>7</v>
      </c>
      <c r="C35" s="689">
        <v>-3</v>
      </c>
      <c r="D35" s="689">
        <v>69.099999999999994</v>
      </c>
      <c r="E35" s="689">
        <v>78.3</v>
      </c>
      <c r="F35" s="689">
        <v>11.2</v>
      </c>
      <c r="G35" s="689">
        <v>24.1</v>
      </c>
      <c r="H35" s="689">
        <v>50.3</v>
      </c>
      <c r="I35" s="812">
        <v>140.1</v>
      </c>
      <c r="K35" s="896"/>
    </row>
    <row r="36" spans="1:11" s="149" customFormat="1" ht="15.75" customHeight="1">
      <c r="A36" s="687" t="s">
        <v>740</v>
      </c>
      <c r="B36" s="688">
        <v>8</v>
      </c>
      <c r="C36" s="689">
        <v>-9.4</v>
      </c>
      <c r="D36" s="689">
        <v>62.3</v>
      </c>
      <c r="E36" s="689">
        <v>70.2</v>
      </c>
      <c r="F36" s="689">
        <v>2.5</v>
      </c>
      <c r="G36" s="689">
        <v>7</v>
      </c>
      <c r="H36" s="689">
        <v>69.099999999999994</v>
      </c>
      <c r="I36" s="812">
        <v>57</v>
      </c>
      <c r="K36" s="896"/>
    </row>
    <row r="37" spans="1:11" s="149" customFormat="1" ht="15.75" customHeight="1">
      <c r="A37" s="687" t="s">
        <v>741</v>
      </c>
      <c r="B37" s="688">
        <v>12</v>
      </c>
      <c r="C37" s="689">
        <v>-2.8</v>
      </c>
      <c r="D37" s="689">
        <v>65.400000000000006</v>
      </c>
      <c r="E37" s="689">
        <v>73.599999999999994</v>
      </c>
      <c r="F37" s="689">
        <v>5.2</v>
      </c>
      <c r="G37" s="689">
        <v>53.3</v>
      </c>
      <c r="H37" s="689">
        <v>55.4</v>
      </c>
      <c r="I37" s="812">
        <v>194.1</v>
      </c>
      <c r="K37" s="896"/>
    </row>
    <row r="38" spans="1:11" s="149" customFormat="1" ht="15.75" customHeight="1">
      <c r="A38" s="687" t="s">
        <v>742</v>
      </c>
      <c r="B38" s="688">
        <v>18</v>
      </c>
      <c r="C38" s="689">
        <v>-3.2</v>
      </c>
      <c r="D38" s="689">
        <v>65.900000000000006</v>
      </c>
      <c r="E38" s="689">
        <v>73.099999999999994</v>
      </c>
      <c r="F38" s="689">
        <v>9.1</v>
      </c>
      <c r="G38" s="689">
        <v>38.5</v>
      </c>
      <c r="H38" s="689">
        <v>57.7</v>
      </c>
      <c r="I38" s="812">
        <v>140.1</v>
      </c>
      <c r="K38" s="896"/>
    </row>
    <row r="39" spans="1:11" s="149" customFormat="1" ht="15.75" customHeight="1">
      <c r="A39" s="687" t="s">
        <v>743</v>
      </c>
      <c r="B39" s="688">
        <v>12</v>
      </c>
      <c r="C39" s="689">
        <v>-4.5</v>
      </c>
      <c r="D39" s="689">
        <v>64.7</v>
      </c>
      <c r="E39" s="689">
        <v>73.099999999999994</v>
      </c>
      <c r="F39" s="689">
        <v>7.6</v>
      </c>
      <c r="G39" s="689">
        <v>24.5</v>
      </c>
      <c r="H39" s="689">
        <v>51.2</v>
      </c>
      <c r="I39" s="812">
        <v>206.6</v>
      </c>
      <c r="K39" s="896"/>
    </row>
    <row r="40" spans="1:11" s="149" customFormat="1" ht="15.75" customHeight="1">
      <c r="A40" s="687" t="s">
        <v>1040</v>
      </c>
      <c r="B40" s="688">
        <v>5</v>
      </c>
      <c r="C40" s="689">
        <v>-4.8</v>
      </c>
      <c r="D40" s="689">
        <v>68.900000000000006</v>
      </c>
      <c r="E40" s="689">
        <v>79.7</v>
      </c>
      <c r="F40" s="689">
        <v>5</v>
      </c>
      <c r="G40" s="689">
        <v>16.399999999999999</v>
      </c>
      <c r="H40" s="689">
        <v>60.1</v>
      </c>
      <c r="I40" s="812">
        <v>291.10000000000002</v>
      </c>
      <c r="K40" s="896"/>
    </row>
    <row r="41" spans="1:11" s="149" customFormat="1" ht="15.75" customHeight="1">
      <c r="A41" s="687" t="s">
        <v>1039</v>
      </c>
      <c r="B41" s="688">
        <v>6</v>
      </c>
      <c r="C41" s="689">
        <v>-4.2</v>
      </c>
      <c r="D41" s="689">
        <v>72.7</v>
      </c>
      <c r="E41" s="689">
        <v>78</v>
      </c>
      <c r="F41" s="689">
        <v>7.5</v>
      </c>
      <c r="G41" s="689">
        <v>40.700000000000003</v>
      </c>
      <c r="H41" s="689">
        <v>43.1</v>
      </c>
      <c r="I41" s="812">
        <v>260</v>
      </c>
      <c r="K41" s="896"/>
    </row>
    <row r="42" spans="1:11" s="149" customFormat="1" ht="15.75" customHeight="1">
      <c r="A42" s="687" t="s">
        <v>745</v>
      </c>
      <c r="B42" s="688">
        <v>7</v>
      </c>
      <c r="C42" s="689">
        <v>-4.0999999999999996</v>
      </c>
      <c r="D42" s="689">
        <v>62.1</v>
      </c>
      <c r="E42" s="689">
        <v>76.099999999999994</v>
      </c>
      <c r="F42" s="689">
        <v>5.9</v>
      </c>
      <c r="G42" s="689">
        <v>36.799999999999997</v>
      </c>
      <c r="H42" s="689">
        <v>62.9</v>
      </c>
      <c r="I42" s="812">
        <v>228</v>
      </c>
      <c r="K42" s="896"/>
    </row>
    <row r="43" spans="1:11" s="149" customFormat="1" ht="15.75" customHeight="1">
      <c r="A43" s="687" t="s">
        <v>746</v>
      </c>
      <c r="B43" s="688">
        <v>35</v>
      </c>
      <c r="C43" s="689">
        <v>-4.5</v>
      </c>
      <c r="D43" s="689">
        <v>64.400000000000006</v>
      </c>
      <c r="E43" s="689">
        <v>69.599999999999994</v>
      </c>
      <c r="F43" s="689">
        <v>6.5</v>
      </c>
      <c r="G43" s="689">
        <v>57.3</v>
      </c>
      <c r="H43" s="689">
        <v>57.7</v>
      </c>
      <c r="I43" s="812">
        <v>207.9</v>
      </c>
      <c r="K43" s="896"/>
    </row>
    <row r="44" spans="1:11" s="149" customFormat="1" ht="15.75" customHeight="1">
      <c r="A44" s="687" t="s">
        <v>747</v>
      </c>
      <c r="B44" s="688">
        <v>7</v>
      </c>
      <c r="C44" s="689">
        <v>4.5</v>
      </c>
      <c r="D44" s="689">
        <v>55.3</v>
      </c>
      <c r="E44" s="689">
        <v>77.7</v>
      </c>
      <c r="F44" s="689">
        <v>13</v>
      </c>
      <c r="G44" s="689">
        <v>33.799999999999997</v>
      </c>
      <c r="H44" s="689">
        <v>53.3</v>
      </c>
      <c r="I44" s="812">
        <v>154.80000000000001</v>
      </c>
      <c r="K44" s="896"/>
    </row>
    <row r="45" spans="1:11" s="149" customFormat="1" ht="15.75" customHeight="1">
      <c r="A45" s="687" t="s">
        <v>748</v>
      </c>
      <c r="B45" s="688">
        <v>16</v>
      </c>
      <c r="C45" s="689">
        <v>-6.5</v>
      </c>
      <c r="D45" s="689">
        <v>65.400000000000006</v>
      </c>
      <c r="E45" s="689">
        <v>74.400000000000006</v>
      </c>
      <c r="F45" s="689">
        <v>2.5</v>
      </c>
      <c r="G45" s="689">
        <v>43.8</v>
      </c>
      <c r="H45" s="689">
        <v>57.6</v>
      </c>
      <c r="I45" s="812">
        <v>63.7</v>
      </c>
      <c r="K45" s="896"/>
    </row>
    <row r="46" spans="1:11" s="149" customFormat="1" ht="15.75" customHeight="1">
      <c r="A46" s="687" t="s">
        <v>749</v>
      </c>
      <c r="B46" s="688">
        <v>14</v>
      </c>
      <c r="C46" s="689">
        <v>-2.5</v>
      </c>
      <c r="D46" s="689">
        <v>65.7</v>
      </c>
      <c r="E46" s="689">
        <v>69.3</v>
      </c>
      <c r="F46" s="689">
        <v>8.5</v>
      </c>
      <c r="G46" s="689">
        <v>37.700000000000003</v>
      </c>
      <c r="H46" s="689">
        <v>50.2</v>
      </c>
      <c r="I46" s="812">
        <v>392.9</v>
      </c>
      <c r="K46" s="896"/>
    </row>
    <row r="47" spans="1:11" s="149" customFormat="1" ht="15.75" customHeight="1">
      <c r="A47" s="687" t="s">
        <v>750</v>
      </c>
      <c r="B47" s="688">
        <v>9</v>
      </c>
      <c r="C47" s="689">
        <v>-5.7</v>
      </c>
      <c r="D47" s="689">
        <v>67.900000000000006</v>
      </c>
      <c r="E47" s="689">
        <v>79.599999999999994</v>
      </c>
      <c r="F47" s="689">
        <v>4.4000000000000004</v>
      </c>
      <c r="G47" s="689">
        <v>29.9</v>
      </c>
      <c r="H47" s="689">
        <v>55.4</v>
      </c>
      <c r="I47" s="812">
        <v>104.1</v>
      </c>
      <c r="K47" s="896"/>
    </row>
    <row r="48" spans="1:11" s="149" customFormat="1" ht="15.75" customHeight="1">
      <c r="A48" s="687" t="s">
        <v>922</v>
      </c>
      <c r="B48" s="688">
        <v>11</v>
      </c>
      <c r="C48" s="689">
        <v>-0.8</v>
      </c>
      <c r="D48" s="689">
        <v>59.4</v>
      </c>
      <c r="E48" s="689">
        <v>65.8</v>
      </c>
      <c r="F48" s="689">
        <v>9.6999999999999993</v>
      </c>
      <c r="G48" s="689">
        <v>25.1</v>
      </c>
      <c r="H48" s="689">
        <v>59.5</v>
      </c>
      <c r="I48" s="812">
        <v>113.8</v>
      </c>
      <c r="K48" s="896"/>
    </row>
    <row r="49" spans="1:11" s="149" customFormat="1" ht="15.75" customHeight="1">
      <c r="A49" s="837" t="s">
        <v>807</v>
      </c>
      <c r="B49" s="838">
        <v>10</v>
      </c>
      <c r="C49" s="839">
        <v>-0.7</v>
      </c>
      <c r="D49" s="839">
        <v>57.9</v>
      </c>
      <c r="E49" s="839">
        <v>68.599999999999994</v>
      </c>
      <c r="F49" s="839">
        <v>8.1999999999999993</v>
      </c>
      <c r="G49" s="839">
        <v>32.4</v>
      </c>
      <c r="H49" s="839">
        <v>56.1</v>
      </c>
      <c r="I49" s="868">
        <v>197.9</v>
      </c>
      <c r="K49" s="896"/>
    </row>
    <row r="50" spans="1:11" ht="15.75" customHeight="1">
      <c r="A50" s="690" t="s">
        <v>923</v>
      </c>
      <c r="B50" s="691">
        <v>4</v>
      </c>
      <c r="C50" s="692">
        <v>8.3000000000000007</v>
      </c>
      <c r="D50" s="692">
        <v>59.2</v>
      </c>
      <c r="E50" s="692">
        <v>81.2</v>
      </c>
      <c r="F50" s="692">
        <v>3.9</v>
      </c>
      <c r="G50" s="692">
        <v>71.400000000000006</v>
      </c>
      <c r="H50" s="692">
        <v>49.5</v>
      </c>
      <c r="I50" s="869">
        <v>221.3</v>
      </c>
      <c r="K50" s="896"/>
    </row>
    <row r="51" spans="1:11" ht="15.75" customHeight="1">
      <c r="A51" s="693" t="s">
        <v>752</v>
      </c>
      <c r="B51" s="694">
        <v>676</v>
      </c>
      <c r="C51" s="695">
        <v>-0.2</v>
      </c>
      <c r="D51" s="695">
        <v>62.9</v>
      </c>
      <c r="E51" s="695">
        <v>71.400000000000006</v>
      </c>
      <c r="F51" s="695">
        <v>9</v>
      </c>
      <c r="G51" s="695">
        <v>60.3</v>
      </c>
      <c r="H51" s="695">
        <v>57.4</v>
      </c>
      <c r="I51" s="870">
        <v>252.6</v>
      </c>
      <c r="K51" s="896"/>
    </row>
    <row r="52" spans="1:11" ht="9.75" customHeight="1">
      <c r="K52" s="896"/>
    </row>
    <row r="53" spans="1:11" ht="9.75" customHeight="1">
      <c r="K53" s="896"/>
    </row>
    <row r="54" spans="1:11" ht="9.75" customHeight="1"/>
    <row r="55" spans="1:11" ht="9.75" customHeight="1"/>
    <row r="56" spans="1:11" ht="9.75" customHeight="1"/>
    <row r="57" spans="1:11" ht="9.75" customHeight="1"/>
    <row r="58" spans="1:11" ht="9.75" customHeight="1"/>
    <row r="59" spans="1:11" ht="9.75" customHeight="1"/>
    <row r="60" spans="1:11" ht="9.75" customHeight="1"/>
    <row r="61" spans="1:11" ht="9.75" customHeight="1"/>
    <row r="62" spans="1:11" ht="9.75" customHeight="1"/>
    <row r="63" spans="1:11" ht="9.75" customHeight="1"/>
    <row r="64" spans="1:11"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102" spans="2:9">
      <c r="B102" s="353"/>
      <c r="C102" s="696"/>
      <c r="D102" s="353"/>
      <c r="E102" s="353"/>
      <c r="F102" s="353"/>
      <c r="G102" s="697"/>
      <c r="H102" s="697"/>
      <c r="I102" s="697"/>
    </row>
    <row r="103" spans="2:9">
      <c r="B103" s="353"/>
      <c r="C103" s="696"/>
      <c r="D103" s="353"/>
      <c r="E103" s="353"/>
      <c r="F103" s="353"/>
      <c r="G103" s="697"/>
      <c r="H103" s="697"/>
      <c r="I103" s="697"/>
    </row>
    <row r="104" spans="2:9">
      <c r="B104" s="353"/>
      <c r="C104" s="696"/>
      <c r="D104" s="353"/>
      <c r="E104" s="353"/>
      <c r="F104" s="353"/>
      <c r="G104" s="697"/>
      <c r="H104" s="697"/>
      <c r="I104" s="697"/>
    </row>
    <row r="105" spans="2:9">
      <c r="B105" s="353"/>
      <c r="C105" s="696"/>
      <c r="D105" s="353"/>
      <c r="E105" s="353"/>
      <c r="F105" s="353"/>
      <c r="G105" s="697"/>
      <c r="H105" s="697"/>
      <c r="I105" s="697"/>
    </row>
    <row r="106" spans="2:9">
      <c r="B106" s="353"/>
      <c r="C106" s="696"/>
      <c r="D106" s="353"/>
      <c r="E106" s="353"/>
      <c r="F106" s="353"/>
      <c r="G106" s="697"/>
      <c r="H106" s="697"/>
      <c r="I106" s="697"/>
    </row>
    <row r="107" spans="2:9">
      <c r="B107" s="353"/>
      <c r="C107" s="696"/>
      <c r="D107" s="353"/>
      <c r="E107" s="353"/>
      <c r="F107" s="353"/>
      <c r="G107" s="697"/>
      <c r="H107" s="697"/>
      <c r="I107" s="697"/>
    </row>
    <row r="108" spans="2:9">
      <c r="B108" s="353"/>
      <c r="C108" s="696"/>
      <c r="D108" s="353"/>
      <c r="E108" s="353"/>
      <c r="F108" s="353"/>
      <c r="G108" s="697"/>
      <c r="H108" s="697"/>
      <c r="I108" s="697"/>
    </row>
  </sheetData>
  <mergeCells count="3">
    <mergeCell ref="A3:A5"/>
    <mergeCell ref="B3:B4"/>
    <mergeCell ref="G3:H3"/>
  </mergeCells>
  <phoneticPr fontId="1"/>
  <printOptions horizontalCentered="1"/>
  <pageMargins left="0.39370078740157483" right="0.39370078740157483" top="0.78740157480314965" bottom="0.39370078740157483" header="0" footer="0.19685039370078741"/>
  <pageSetup paperSize="9" scale="69" orientation="landscape" r:id="rId1"/>
  <headerFooter alignWithMargins="0">
    <oddFooter>&amp;P / &amp;N ページ</oddFooter>
  </headerFooter>
  <ignoredErrors>
    <ignoredError sqref="C3:I3"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rgb="FFFFFFCC"/>
    <pageSetUpPr fitToPage="1"/>
  </sheetPr>
  <dimension ref="A1:Z110"/>
  <sheetViews>
    <sheetView showGridLines="0" zoomScale="130" zoomScaleNormal="130" workbookViewId="0"/>
  </sheetViews>
  <sheetFormatPr defaultColWidth="9" defaultRowHeight="13.2"/>
  <cols>
    <col min="1" max="1" width="5" style="173" customWidth="1"/>
    <col min="2" max="4" width="3.33203125" style="352" customWidth="1"/>
    <col min="5" max="20" width="4.88671875" style="352" customWidth="1"/>
    <col min="21" max="21" width="1.44140625" style="173" customWidth="1"/>
    <col min="22" max="16384" width="9" style="173"/>
  </cols>
  <sheetData>
    <row r="1" spans="1:26" ht="13.5" customHeight="1">
      <c r="A1" s="1088" t="s">
        <v>877</v>
      </c>
      <c r="B1" s="1087"/>
      <c r="C1" s="1087"/>
      <c r="D1" s="1087"/>
      <c r="E1" s="1087"/>
      <c r="F1" s="1087"/>
      <c r="G1" s="1087"/>
      <c r="H1" s="1087"/>
      <c r="I1" s="1087"/>
      <c r="J1" s="1087"/>
      <c r="K1" s="1087"/>
      <c r="L1" s="1087"/>
      <c r="M1" s="1087"/>
      <c r="N1" s="1087"/>
      <c r="O1" s="1087"/>
      <c r="P1" s="1087"/>
      <c r="Q1" s="1087"/>
      <c r="R1" s="1087"/>
      <c r="S1" s="1087"/>
      <c r="T1" s="1087"/>
    </row>
    <row r="2" spans="1:26" ht="19.5" customHeight="1">
      <c r="A2" s="598" t="s">
        <v>753</v>
      </c>
      <c r="B2" s="698"/>
      <c r="C2" s="698"/>
      <c r="D2" s="698"/>
      <c r="E2" s="698"/>
      <c r="G2" s="699"/>
      <c r="H2" s="699"/>
      <c r="I2" s="699"/>
      <c r="J2" s="699"/>
    </row>
    <row r="3" spans="1:26" s="149" customFormat="1" ht="9.75" customHeight="1">
      <c r="A3" s="700"/>
      <c r="B3" s="2343" t="s">
        <v>754</v>
      </c>
      <c r="C3" s="2344"/>
      <c r="D3" s="2345"/>
      <c r="E3" s="701" t="s">
        <v>702</v>
      </c>
      <c r="F3" s="701" t="s">
        <v>703</v>
      </c>
      <c r="G3" s="701" t="s">
        <v>704</v>
      </c>
      <c r="H3" s="701" t="s">
        <v>705</v>
      </c>
      <c r="I3" s="701" t="s">
        <v>706</v>
      </c>
      <c r="J3" s="701" t="s">
        <v>755</v>
      </c>
      <c r="K3" s="701" t="s">
        <v>756</v>
      </c>
      <c r="L3" s="701" t="s">
        <v>707</v>
      </c>
      <c r="M3" s="702">
        <v>9</v>
      </c>
      <c r="N3" s="701" t="s">
        <v>757</v>
      </c>
      <c r="O3" s="701" t="s">
        <v>758</v>
      </c>
      <c r="P3" s="701" t="s">
        <v>759</v>
      </c>
      <c r="Q3" s="701" t="s">
        <v>760</v>
      </c>
      <c r="R3" s="701" t="s">
        <v>761</v>
      </c>
      <c r="S3" s="701" t="s">
        <v>762</v>
      </c>
      <c r="T3" s="703" t="s">
        <v>763</v>
      </c>
    </row>
    <row r="4" spans="1:26" s="149" customFormat="1" ht="9.75" hidden="1" customHeight="1">
      <c r="A4" s="840"/>
      <c r="B4" s="841"/>
      <c r="C4" s="842"/>
      <c r="D4" s="843"/>
      <c r="E4" s="704" t="s">
        <v>809</v>
      </c>
      <c r="F4" s="704" t="s">
        <v>555</v>
      </c>
      <c r="G4" s="704" t="s">
        <v>556</v>
      </c>
      <c r="H4" s="704" t="s">
        <v>409</v>
      </c>
      <c r="I4" s="704" t="s">
        <v>410</v>
      </c>
      <c r="J4" s="704" t="s">
        <v>411</v>
      </c>
      <c r="K4" s="704" t="s">
        <v>563</v>
      </c>
      <c r="L4" s="704" t="s">
        <v>564</v>
      </c>
      <c r="M4" s="704" t="s">
        <v>317</v>
      </c>
      <c r="N4" s="704" t="s">
        <v>1031</v>
      </c>
      <c r="O4" s="704" t="s">
        <v>412</v>
      </c>
      <c r="P4" s="704" t="s">
        <v>1026</v>
      </c>
      <c r="Q4" s="704" t="s">
        <v>318</v>
      </c>
      <c r="R4" s="704" t="s">
        <v>1013</v>
      </c>
      <c r="S4" s="704" t="s">
        <v>1014</v>
      </c>
      <c r="T4" s="705" t="s">
        <v>1015</v>
      </c>
    </row>
    <row r="5" spans="1:26" s="149" customFormat="1" ht="42.75" customHeight="1">
      <c r="A5" s="2346" t="s">
        <v>764</v>
      </c>
      <c r="B5" s="2348" t="s">
        <v>765</v>
      </c>
      <c r="C5" s="2350" t="s">
        <v>1038</v>
      </c>
      <c r="D5" s="2352" t="s">
        <v>766</v>
      </c>
      <c r="E5" s="704" t="s">
        <v>810</v>
      </c>
      <c r="F5" s="704" t="s">
        <v>811</v>
      </c>
      <c r="G5" s="704" t="s">
        <v>767</v>
      </c>
      <c r="H5" s="704" t="s">
        <v>409</v>
      </c>
      <c r="I5" s="704" t="s">
        <v>410</v>
      </c>
      <c r="J5" s="704" t="s">
        <v>768</v>
      </c>
      <c r="K5" s="704" t="s">
        <v>769</v>
      </c>
      <c r="L5" s="704" t="s">
        <v>770</v>
      </c>
      <c r="M5" s="704" t="s">
        <v>317</v>
      </c>
      <c r="N5" s="704" t="s">
        <v>1032</v>
      </c>
      <c r="O5" s="704" t="s">
        <v>412</v>
      </c>
      <c r="P5" s="704" t="s">
        <v>1026</v>
      </c>
      <c r="Q5" s="704" t="s">
        <v>318</v>
      </c>
      <c r="R5" s="704" t="s">
        <v>1013</v>
      </c>
      <c r="S5" s="704" t="s">
        <v>1014</v>
      </c>
      <c r="T5" s="705" t="s">
        <v>1015</v>
      </c>
    </row>
    <row r="6" spans="1:26" s="149" customFormat="1" ht="12.75" customHeight="1">
      <c r="A6" s="2347"/>
      <c r="B6" s="2349"/>
      <c r="C6" s="2351"/>
      <c r="D6" s="2353"/>
      <c r="E6" s="706" t="s">
        <v>710</v>
      </c>
      <c r="F6" s="706" t="s">
        <v>710</v>
      </c>
      <c r="G6" s="706" t="s">
        <v>557</v>
      </c>
      <c r="H6" s="706" t="s">
        <v>710</v>
      </c>
      <c r="I6" s="706" t="s">
        <v>710</v>
      </c>
      <c r="J6" s="706" t="s">
        <v>710</v>
      </c>
      <c r="K6" s="706" t="s">
        <v>710</v>
      </c>
      <c r="L6" s="706" t="s">
        <v>710</v>
      </c>
      <c r="M6" s="706" t="s">
        <v>710</v>
      </c>
      <c r="N6" s="706" t="s">
        <v>558</v>
      </c>
      <c r="O6" s="706" t="s">
        <v>710</v>
      </c>
      <c r="P6" s="706" t="s">
        <v>558</v>
      </c>
      <c r="Q6" s="706" t="s">
        <v>710</v>
      </c>
      <c r="R6" s="706" t="s">
        <v>559</v>
      </c>
      <c r="S6" s="706" t="s">
        <v>559</v>
      </c>
      <c r="T6" s="707" t="s">
        <v>560</v>
      </c>
    </row>
    <row r="7" spans="1:26" s="149" customFormat="1" ht="15.75" customHeight="1">
      <c r="A7" s="708" t="s">
        <v>711</v>
      </c>
      <c r="B7" s="709">
        <v>51</v>
      </c>
      <c r="C7" s="709">
        <v>50</v>
      </c>
      <c r="D7" s="709">
        <v>55</v>
      </c>
      <c r="E7" s="710">
        <v>-7.9</v>
      </c>
      <c r="F7" s="710">
        <v>67.5</v>
      </c>
      <c r="G7" s="711">
        <v>2.78</v>
      </c>
      <c r="H7" s="926">
        <v>96.62</v>
      </c>
      <c r="I7" s="710">
        <v>32.200000000000003</v>
      </c>
      <c r="J7" s="710">
        <v>37.5</v>
      </c>
      <c r="K7" s="710">
        <v>85.2</v>
      </c>
      <c r="L7" s="710">
        <v>84.8</v>
      </c>
      <c r="M7" s="710">
        <v>11.5</v>
      </c>
      <c r="N7" s="710">
        <v>10.3</v>
      </c>
      <c r="O7" s="710">
        <v>64</v>
      </c>
      <c r="P7" s="710">
        <v>37</v>
      </c>
      <c r="Q7" s="710">
        <v>27.9</v>
      </c>
      <c r="R7" s="712">
        <v>8.1</v>
      </c>
      <c r="S7" s="712">
        <v>5.6</v>
      </c>
      <c r="T7" s="713">
        <v>309</v>
      </c>
      <c r="W7" s="897"/>
      <c r="X7" s="897"/>
      <c r="Y7" s="897"/>
      <c r="Z7" s="897"/>
    </row>
    <row r="8" spans="1:26" s="149" customFormat="1" ht="15.75" customHeight="1">
      <c r="A8" s="708" t="s">
        <v>712</v>
      </c>
      <c r="B8" s="709">
        <v>17</v>
      </c>
      <c r="C8" s="709">
        <v>17</v>
      </c>
      <c r="D8" s="709">
        <v>17</v>
      </c>
      <c r="E8" s="710">
        <v>-2.9</v>
      </c>
      <c r="F8" s="710">
        <v>64.099999999999994</v>
      </c>
      <c r="G8" s="711">
        <v>2.0099999999999998</v>
      </c>
      <c r="H8" s="926">
        <v>99.58</v>
      </c>
      <c r="I8" s="710">
        <v>33.799999999999997</v>
      </c>
      <c r="J8" s="710">
        <v>57.8</v>
      </c>
      <c r="K8" s="710">
        <v>67.2</v>
      </c>
      <c r="L8" s="710">
        <v>65.8</v>
      </c>
      <c r="M8" s="710">
        <v>13.3</v>
      </c>
      <c r="N8" s="710">
        <v>11.8</v>
      </c>
      <c r="O8" s="710">
        <v>51.1</v>
      </c>
      <c r="P8" s="710">
        <v>45.7</v>
      </c>
      <c r="Q8" s="710">
        <v>25.8</v>
      </c>
      <c r="R8" s="712">
        <v>6.2</v>
      </c>
      <c r="S8" s="712">
        <v>4</v>
      </c>
      <c r="T8" s="713">
        <v>301</v>
      </c>
      <c r="W8" s="897"/>
      <c r="X8" s="897"/>
      <c r="Y8" s="897"/>
      <c r="Z8" s="897"/>
    </row>
    <row r="9" spans="1:26" s="149" customFormat="1" ht="15.75" customHeight="1">
      <c r="A9" s="708" t="s">
        <v>713</v>
      </c>
      <c r="B9" s="709">
        <v>13</v>
      </c>
      <c r="C9" s="709">
        <v>13</v>
      </c>
      <c r="D9" s="709">
        <v>13</v>
      </c>
      <c r="E9" s="710">
        <v>-5.6</v>
      </c>
      <c r="F9" s="710">
        <v>59.8</v>
      </c>
      <c r="G9" s="711">
        <v>3.02</v>
      </c>
      <c r="H9" s="926">
        <v>98.4</v>
      </c>
      <c r="I9" s="710">
        <v>26.7</v>
      </c>
      <c r="J9" s="710">
        <v>57.2</v>
      </c>
      <c r="K9" s="710">
        <v>78.8</v>
      </c>
      <c r="L9" s="710">
        <v>76.5</v>
      </c>
      <c r="M9" s="710">
        <v>11.4</v>
      </c>
      <c r="N9" s="710">
        <v>12.4</v>
      </c>
      <c r="O9" s="710">
        <v>43.6</v>
      </c>
      <c r="P9" s="710">
        <v>75.8</v>
      </c>
      <c r="Q9" s="710">
        <v>16.399999999999999</v>
      </c>
      <c r="R9" s="712">
        <v>6.4</v>
      </c>
      <c r="S9" s="712">
        <v>5.3</v>
      </c>
      <c r="T9" s="713">
        <v>361</v>
      </c>
      <c r="W9" s="897"/>
      <c r="X9" s="897"/>
      <c r="Y9" s="897"/>
      <c r="Z9" s="897"/>
    </row>
    <row r="10" spans="1:26" s="149" customFormat="1" ht="15.75" customHeight="1">
      <c r="A10" s="708" t="s">
        <v>714</v>
      </c>
      <c r="B10" s="709">
        <v>18</v>
      </c>
      <c r="C10" s="709">
        <v>18</v>
      </c>
      <c r="D10" s="709">
        <v>19</v>
      </c>
      <c r="E10" s="710">
        <v>-4.3</v>
      </c>
      <c r="F10" s="710">
        <v>58.6</v>
      </c>
      <c r="G10" s="711">
        <v>3.47</v>
      </c>
      <c r="H10" s="926">
        <v>93.76</v>
      </c>
      <c r="I10" s="710">
        <v>27.9</v>
      </c>
      <c r="J10" s="710">
        <v>45.6</v>
      </c>
      <c r="K10" s="710">
        <v>84.3</v>
      </c>
      <c r="L10" s="710">
        <v>83.5</v>
      </c>
      <c r="M10" s="710">
        <v>13.3</v>
      </c>
      <c r="N10" s="710">
        <v>12.9</v>
      </c>
      <c r="O10" s="710">
        <v>73.8</v>
      </c>
      <c r="P10" s="710">
        <v>57.8</v>
      </c>
      <c r="Q10" s="710">
        <v>22.3</v>
      </c>
      <c r="R10" s="712">
        <v>7.7</v>
      </c>
      <c r="S10" s="712">
        <v>5.6</v>
      </c>
      <c r="T10" s="713">
        <v>390</v>
      </c>
      <c r="W10" s="897"/>
      <c r="X10" s="897"/>
      <c r="Y10" s="897"/>
      <c r="Z10" s="897"/>
    </row>
    <row r="11" spans="1:26" s="149" customFormat="1" ht="15.75" customHeight="1">
      <c r="A11" s="708" t="s">
        <v>715</v>
      </c>
      <c r="B11" s="709">
        <v>5</v>
      </c>
      <c r="C11" s="709">
        <v>5</v>
      </c>
      <c r="D11" s="709">
        <v>5</v>
      </c>
      <c r="E11" s="710">
        <v>2.6</v>
      </c>
      <c r="F11" s="710">
        <v>48.8</v>
      </c>
      <c r="G11" s="711">
        <v>1.37</v>
      </c>
      <c r="H11" s="926">
        <v>97.77</v>
      </c>
      <c r="I11" s="710">
        <v>35.1</v>
      </c>
      <c r="J11" s="710">
        <v>47.4</v>
      </c>
      <c r="K11" s="710">
        <v>45.8</v>
      </c>
      <c r="L11" s="710">
        <v>44.5</v>
      </c>
      <c r="M11" s="710">
        <v>10.8</v>
      </c>
      <c r="N11" s="710">
        <v>13.5</v>
      </c>
      <c r="O11" s="710">
        <v>30.8</v>
      </c>
      <c r="P11" s="710">
        <v>60</v>
      </c>
      <c r="Q11" s="710">
        <v>22.4</v>
      </c>
      <c r="R11" s="712">
        <v>6.1</v>
      </c>
      <c r="S11" s="712">
        <v>4.4000000000000004</v>
      </c>
      <c r="T11" s="713">
        <v>432</v>
      </c>
      <c r="W11" s="897"/>
      <c r="X11" s="897"/>
      <c r="Y11" s="897"/>
      <c r="Z11" s="897"/>
    </row>
    <row r="12" spans="1:26" s="149" customFormat="1" ht="15.75" customHeight="1">
      <c r="A12" s="708" t="s">
        <v>716</v>
      </c>
      <c r="B12" s="709">
        <v>14</v>
      </c>
      <c r="C12" s="709">
        <v>13</v>
      </c>
      <c r="D12" s="709">
        <v>15</v>
      </c>
      <c r="E12" s="710">
        <v>-2.2999999999999998</v>
      </c>
      <c r="F12" s="710">
        <v>58</v>
      </c>
      <c r="G12" s="711">
        <v>2.2599999999999998</v>
      </c>
      <c r="H12" s="926">
        <v>95.38</v>
      </c>
      <c r="I12" s="710">
        <v>38.799999999999997</v>
      </c>
      <c r="J12" s="710">
        <v>53.2</v>
      </c>
      <c r="K12" s="710">
        <v>83.4</v>
      </c>
      <c r="L12" s="710">
        <v>84.8</v>
      </c>
      <c r="M12" s="710">
        <v>19.2</v>
      </c>
      <c r="N12" s="710">
        <v>15.4</v>
      </c>
      <c r="O12" s="710">
        <v>41.5</v>
      </c>
      <c r="P12" s="710">
        <v>61.1</v>
      </c>
      <c r="Q12" s="710">
        <v>25.2</v>
      </c>
      <c r="R12" s="712">
        <v>7</v>
      </c>
      <c r="S12" s="712">
        <v>5</v>
      </c>
      <c r="T12" s="713">
        <v>331</v>
      </c>
      <c r="W12" s="897"/>
      <c r="X12" s="897"/>
      <c r="Y12" s="897"/>
      <c r="Z12" s="897"/>
    </row>
    <row r="13" spans="1:26" s="149" customFormat="1" ht="15.75" customHeight="1">
      <c r="A13" s="708" t="s">
        <v>717</v>
      </c>
      <c r="B13" s="709">
        <v>17</v>
      </c>
      <c r="C13" s="709">
        <v>17</v>
      </c>
      <c r="D13" s="709">
        <v>17</v>
      </c>
      <c r="E13" s="710">
        <v>-3.4</v>
      </c>
      <c r="F13" s="710">
        <v>68.400000000000006</v>
      </c>
      <c r="G13" s="711">
        <v>1.97</v>
      </c>
      <c r="H13" s="926">
        <v>96.94</v>
      </c>
      <c r="I13" s="710">
        <v>36.799999999999997</v>
      </c>
      <c r="J13" s="710">
        <v>74.8</v>
      </c>
      <c r="K13" s="710">
        <v>70</v>
      </c>
      <c r="L13" s="710">
        <v>70</v>
      </c>
      <c r="M13" s="710">
        <v>5.7</v>
      </c>
      <c r="N13" s="710">
        <v>12.2</v>
      </c>
      <c r="O13" s="710">
        <v>54.3</v>
      </c>
      <c r="P13" s="710">
        <v>61.3</v>
      </c>
      <c r="Q13" s="710">
        <v>19.899999999999999</v>
      </c>
      <c r="R13" s="712">
        <v>7.9</v>
      </c>
      <c r="S13" s="712">
        <v>5.9</v>
      </c>
      <c r="T13" s="713">
        <v>284</v>
      </c>
      <c r="W13" s="897"/>
      <c r="X13" s="897"/>
      <c r="Y13" s="897"/>
      <c r="Z13" s="897"/>
    </row>
    <row r="14" spans="1:26" s="149" customFormat="1" ht="15.75" customHeight="1">
      <c r="A14" s="708" t="s">
        <v>718</v>
      </c>
      <c r="B14" s="709">
        <v>24</v>
      </c>
      <c r="C14" s="709">
        <v>24</v>
      </c>
      <c r="D14" s="709">
        <v>33</v>
      </c>
      <c r="E14" s="710">
        <v>-0.7</v>
      </c>
      <c r="F14" s="710">
        <v>61.9</v>
      </c>
      <c r="G14" s="711">
        <v>4.18</v>
      </c>
      <c r="H14" s="926">
        <v>92.81</v>
      </c>
      <c r="I14" s="710">
        <v>23</v>
      </c>
      <c r="J14" s="710">
        <v>48.6</v>
      </c>
      <c r="K14" s="710">
        <v>87.2</v>
      </c>
      <c r="L14" s="710">
        <v>85.5</v>
      </c>
      <c r="M14" s="710">
        <v>8.3000000000000007</v>
      </c>
      <c r="N14" s="710">
        <v>10.8</v>
      </c>
      <c r="O14" s="710">
        <v>74.900000000000006</v>
      </c>
      <c r="P14" s="710">
        <v>68.5</v>
      </c>
      <c r="Q14" s="710">
        <v>15.8</v>
      </c>
      <c r="R14" s="712">
        <v>8.5</v>
      </c>
      <c r="S14" s="712">
        <v>7.4</v>
      </c>
      <c r="T14" s="713">
        <v>361</v>
      </c>
      <c r="W14" s="897"/>
      <c r="X14" s="897"/>
      <c r="Y14" s="897"/>
      <c r="Z14" s="897"/>
    </row>
    <row r="15" spans="1:26" s="149" customFormat="1" ht="15.75" customHeight="1">
      <c r="A15" s="708" t="s">
        <v>719</v>
      </c>
      <c r="B15" s="709">
        <v>14</v>
      </c>
      <c r="C15" s="709">
        <v>14</v>
      </c>
      <c r="D15" s="709">
        <v>15</v>
      </c>
      <c r="E15" s="710">
        <v>-2</v>
      </c>
      <c r="F15" s="710">
        <v>61.1</v>
      </c>
      <c r="G15" s="711">
        <v>2.8</v>
      </c>
      <c r="H15" s="926">
        <v>93.02</v>
      </c>
      <c r="I15" s="710">
        <v>20.7</v>
      </c>
      <c r="J15" s="710">
        <v>47.1</v>
      </c>
      <c r="K15" s="710">
        <v>53.2</v>
      </c>
      <c r="L15" s="710">
        <v>50.4</v>
      </c>
      <c r="M15" s="710">
        <v>9.5</v>
      </c>
      <c r="N15" s="710">
        <v>15.3</v>
      </c>
      <c r="O15" s="710">
        <v>64.599999999999994</v>
      </c>
      <c r="P15" s="710">
        <v>76.2</v>
      </c>
      <c r="Q15" s="710">
        <v>20</v>
      </c>
      <c r="R15" s="712">
        <v>7.3</v>
      </c>
      <c r="S15" s="712">
        <v>6.2</v>
      </c>
      <c r="T15" s="713">
        <v>278</v>
      </c>
      <c r="W15" s="897"/>
      <c r="X15" s="897"/>
      <c r="Y15" s="897"/>
      <c r="Z15" s="897"/>
    </row>
    <row r="16" spans="1:26" s="149" customFormat="1" ht="15.75" customHeight="1">
      <c r="A16" s="708" t="s">
        <v>720</v>
      </c>
      <c r="B16" s="709">
        <v>12</v>
      </c>
      <c r="C16" s="709">
        <v>13</v>
      </c>
      <c r="D16" s="709">
        <v>14</v>
      </c>
      <c r="E16" s="710">
        <v>2.2000000000000002</v>
      </c>
      <c r="F16" s="710">
        <v>59</v>
      </c>
      <c r="G16" s="711">
        <v>4.2300000000000004</v>
      </c>
      <c r="H16" s="926">
        <v>91.5</v>
      </c>
      <c r="I16" s="710">
        <v>22.6</v>
      </c>
      <c r="J16" s="710">
        <v>63.8</v>
      </c>
      <c r="K16" s="710">
        <v>84.9</v>
      </c>
      <c r="L16" s="710">
        <v>86.3</v>
      </c>
      <c r="M16" s="710">
        <v>11.9</v>
      </c>
      <c r="N16" s="710">
        <v>14.8</v>
      </c>
      <c r="O16" s="710">
        <v>37.5</v>
      </c>
      <c r="P16" s="710">
        <v>84.8</v>
      </c>
      <c r="Q16" s="710">
        <v>17.399999999999999</v>
      </c>
      <c r="R16" s="712">
        <v>7.4</v>
      </c>
      <c r="S16" s="712">
        <v>6</v>
      </c>
      <c r="T16" s="713">
        <v>274</v>
      </c>
      <c r="W16" s="897"/>
      <c r="X16" s="897"/>
      <c r="Y16" s="897"/>
      <c r="Z16" s="897"/>
    </row>
    <row r="17" spans="1:26" s="149" customFormat="1" ht="15.75" customHeight="1">
      <c r="A17" s="708" t="s">
        <v>721</v>
      </c>
      <c r="B17" s="709">
        <v>47</v>
      </c>
      <c r="C17" s="709">
        <v>46</v>
      </c>
      <c r="D17" s="709">
        <v>53</v>
      </c>
      <c r="E17" s="710">
        <v>4.7</v>
      </c>
      <c r="F17" s="710">
        <v>57.9</v>
      </c>
      <c r="G17" s="711">
        <v>3.56</v>
      </c>
      <c r="H17" s="926">
        <v>89.35</v>
      </c>
      <c r="I17" s="710">
        <v>33.6</v>
      </c>
      <c r="J17" s="710">
        <v>46.8</v>
      </c>
      <c r="K17" s="710">
        <v>103.5</v>
      </c>
      <c r="L17" s="710">
        <v>100.1</v>
      </c>
      <c r="M17" s="710">
        <v>6</v>
      </c>
      <c r="N17" s="710">
        <v>17.399999999999999</v>
      </c>
      <c r="O17" s="710">
        <v>45.1</v>
      </c>
      <c r="P17" s="710">
        <v>98.9</v>
      </c>
      <c r="Q17" s="710">
        <v>17.600000000000001</v>
      </c>
      <c r="R17" s="712">
        <v>8.4</v>
      </c>
      <c r="S17" s="712">
        <v>7.3</v>
      </c>
      <c r="T17" s="713">
        <v>273</v>
      </c>
      <c r="W17" s="897"/>
      <c r="X17" s="897"/>
      <c r="Y17" s="897"/>
      <c r="Z17" s="897"/>
    </row>
    <row r="18" spans="1:26" s="149" customFormat="1" ht="15.75" customHeight="1">
      <c r="A18" s="708" t="s">
        <v>722</v>
      </c>
      <c r="B18" s="709">
        <v>53</v>
      </c>
      <c r="C18" s="709">
        <v>52</v>
      </c>
      <c r="D18" s="709">
        <v>60</v>
      </c>
      <c r="E18" s="710">
        <v>2.5</v>
      </c>
      <c r="F18" s="710">
        <v>62.9</v>
      </c>
      <c r="G18" s="711">
        <v>2.99</v>
      </c>
      <c r="H18" s="926">
        <v>83.79</v>
      </c>
      <c r="I18" s="710">
        <v>36.299999999999997</v>
      </c>
      <c r="J18" s="710">
        <v>66.599999999999994</v>
      </c>
      <c r="K18" s="710">
        <v>89.6</v>
      </c>
      <c r="L18" s="710">
        <v>92.1</v>
      </c>
      <c r="M18" s="710">
        <v>5.3</v>
      </c>
      <c r="N18" s="710">
        <v>15.7</v>
      </c>
      <c r="O18" s="710">
        <v>42.5</v>
      </c>
      <c r="P18" s="710">
        <v>96.9</v>
      </c>
      <c r="Q18" s="710">
        <v>16.3</v>
      </c>
      <c r="R18" s="712">
        <v>9.1999999999999993</v>
      </c>
      <c r="S18" s="712">
        <v>7.2</v>
      </c>
      <c r="T18" s="713">
        <v>264</v>
      </c>
      <c r="W18" s="897"/>
      <c r="X18" s="897"/>
      <c r="Y18" s="897"/>
      <c r="Z18" s="897"/>
    </row>
    <row r="19" spans="1:26" s="149" customFormat="1" ht="15.75" customHeight="1">
      <c r="A19" s="708" t="s">
        <v>723</v>
      </c>
      <c r="B19" s="709">
        <v>230</v>
      </c>
      <c r="C19" s="709">
        <v>231</v>
      </c>
      <c r="D19" s="709">
        <v>237</v>
      </c>
      <c r="E19" s="710">
        <v>1.3</v>
      </c>
      <c r="F19" s="710">
        <v>63.6</v>
      </c>
      <c r="G19" s="711">
        <v>1.87</v>
      </c>
      <c r="H19" s="926">
        <v>83.21</v>
      </c>
      <c r="I19" s="710">
        <v>62.6</v>
      </c>
      <c r="J19" s="710">
        <v>53</v>
      </c>
      <c r="K19" s="710">
        <v>90.2</v>
      </c>
      <c r="L19" s="710">
        <v>86.7</v>
      </c>
      <c r="M19" s="710">
        <v>4.3</v>
      </c>
      <c r="N19" s="710">
        <v>17.100000000000001</v>
      </c>
      <c r="O19" s="710">
        <v>53.2</v>
      </c>
      <c r="P19" s="710">
        <v>81.5</v>
      </c>
      <c r="Q19" s="710">
        <v>21</v>
      </c>
      <c r="R19" s="712">
        <v>10.1</v>
      </c>
      <c r="S19" s="712">
        <v>8.6</v>
      </c>
      <c r="T19" s="713">
        <v>306</v>
      </c>
      <c r="W19" s="897"/>
      <c r="X19" s="897"/>
      <c r="Y19" s="897"/>
      <c r="Z19" s="897"/>
    </row>
    <row r="20" spans="1:26" s="149" customFormat="1" ht="15.75" customHeight="1">
      <c r="A20" s="708" t="s">
        <v>724</v>
      </c>
      <c r="B20" s="709">
        <v>77</v>
      </c>
      <c r="C20" s="709">
        <v>77</v>
      </c>
      <c r="D20" s="709">
        <v>80</v>
      </c>
      <c r="E20" s="710">
        <v>4.2</v>
      </c>
      <c r="F20" s="710">
        <v>62.3</v>
      </c>
      <c r="G20" s="711">
        <v>2.37</v>
      </c>
      <c r="H20" s="926">
        <v>92.73</v>
      </c>
      <c r="I20" s="710">
        <v>42.2</v>
      </c>
      <c r="J20" s="710">
        <v>46.9</v>
      </c>
      <c r="K20" s="710">
        <v>92</v>
      </c>
      <c r="L20" s="710">
        <v>89.7</v>
      </c>
      <c r="M20" s="710">
        <v>3.1</v>
      </c>
      <c r="N20" s="710">
        <v>17.899999999999999</v>
      </c>
      <c r="O20" s="710">
        <v>47.9</v>
      </c>
      <c r="P20" s="710">
        <v>100.9</v>
      </c>
      <c r="Q20" s="710">
        <v>17.8</v>
      </c>
      <c r="R20" s="712">
        <v>9.6</v>
      </c>
      <c r="S20" s="712">
        <v>7.3</v>
      </c>
      <c r="T20" s="713">
        <v>260</v>
      </c>
      <c r="W20" s="897"/>
      <c r="X20" s="897"/>
      <c r="Y20" s="897"/>
      <c r="Z20" s="897"/>
    </row>
    <row r="21" spans="1:26" s="149" customFormat="1" ht="15.75" customHeight="1">
      <c r="A21" s="708" t="s">
        <v>725</v>
      </c>
      <c r="B21" s="709">
        <v>16</v>
      </c>
      <c r="C21" s="709">
        <v>16</v>
      </c>
      <c r="D21" s="709">
        <v>20</v>
      </c>
      <c r="E21" s="710">
        <v>-4.4000000000000004</v>
      </c>
      <c r="F21" s="710">
        <v>64.2</v>
      </c>
      <c r="G21" s="711">
        <v>3.7</v>
      </c>
      <c r="H21" s="926">
        <v>92.84</v>
      </c>
      <c r="I21" s="710">
        <v>28.6</v>
      </c>
      <c r="J21" s="710">
        <v>27.8</v>
      </c>
      <c r="K21" s="710">
        <v>97.4</v>
      </c>
      <c r="L21" s="710">
        <v>93.8</v>
      </c>
      <c r="M21" s="710">
        <v>9.1999999999999993</v>
      </c>
      <c r="N21" s="710">
        <v>13.6</v>
      </c>
      <c r="O21" s="710">
        <v>40.799999999999997</v>
      </c>
      <c r="P21" s="710">
        <v>91.6</v>
      </c>
      <c r="Q21" s="710">
        <v>14.9</v>
      </c>
      <c r="R21" s="712">
        <v>7.9</v>
      </c>
      <c r="S21" s="712">
        <v>6.3</v>
      </c>
      <c r="T21" s="713">
        <v>287</v>
      </c>
      <c r="W21" s="897"/>
      <c r="X21" s="897"/>
      <c r="Y21" s="897"/>
      <c r="Z21" s="897"/>
    </row>
    <row r="22" spans="1:26" s="149" customFormat="1" ht="15.75" customHeight="1">
      <c r="A22" s="708" t="s">
        <v>726</v>
      </c>
      <c r="B22" s="709">
        <v>10</v>
      </c>
      <c r="C22" s="709">
        <v>10</v>
      </c>
      <c r="D22" s="709">
        <v>10</v>
      </c>
      <c r="E22" s="710">
        <v>-1</v>
      </c>
      <c r="F22" s="710">
        <v>64.400000000000006</v>
      </c>
      <c r="G22" s="711">
        <v>4.59</v>
      </c>
      <c r="H22" s="926">
        <v>99.15</v>
      </c>
      <c r="I22" s="710">
        <v>22</v>
      </c>
      <c r="J22" s="710">
        <v>64.2</v>
      </c>
      <c r="K22" s="710">
        <v>99.7</v>
      </c>
      <c r="L22" s="710">
        <v>93.9</v>
      </c>
      <c r="M22" s="710">
        <v>9.9</v>
      </c>
      <c r="N22" s="710">
        <v>14.1</v>
      </c>
      <c r="O22" s="710">
        <v>43</v>
      </c>
      <c r="P22" s="710">
        <v>85.9</v>
      </c>
      <c r="Q22" s="710">
        <v>16.399999999999999</v>
      </c>
      <c r="R22" s="712">
        <v>7.2</v>
      </c>
      <c r="S22" s="712">
        <v>5.6</v>
      </c>
      <c r="T22" s="713">
        <v>275</v>
      </c>
      <c r="W22" s="897"/>
      <c r="X22" s="897"/>
      <c r="Y22" s="897"/>
      <c r="Z22" s="897"/>
    </row>
    <row r="23" spans="1:26" s="149" customFormat="1" ht="15.75" customHeight="1">
      <c r="A23" s="708" t="s">
        <v>727</v>
      </c>
      <c r="B23" s="709">
        <v>9</v>
      </c>
      <c r="C23" s="709">
        <v>9</v>
      </c>
      <c r="D23" s="709">
        <v>9</v>
      </c>
      <c r="E23" s="710">
        <v>-5.9</v>
      </c>
      <c r="F23" s="710">
        <v>52.3</v>
      </c>
      <c r="G23" s="711">
        <v>2.4900000000000002</v>
      </c>
      <c r="H23" s="926">
        <v>97.25</v>
      </c>
      <c r="I23" s="710">
        <v>34.6</v>
      </c>
      <c r="J23" s="710">
        <v>35.299999999999997</v>
      </c>
      <c r="K23" s="710">
        <v>83.4</v>
      </c>
      <c r="L23" s="710">
        <v>83.1</v>
      </c>
      <c r="M23" s="710">
        <v>15.5</v>
      </c>
      <c r="N23" s="710">
        <v>17.100000000000001</v>
      </c>
      <c r="O23" s="710">
        <v>45.4</v>
      </c>
      <c r="P23" s="710">
        <v>74.7</v>
      </c>
      <c r="Q23" s="710">
        <v>22.9</v>
      </c>
      <c r="R23" s="712">
        <v>7.2</v>
      </c>
      <c r="S23" s="712">
        <v>4.7</v>
      </c>
      <c r="T23" s="713">
        <v>393</v>
      </c>
      <c r="W23" s="897"/>
      <c r="X23" s="897"/>
      <c r="Y23" s="897"/>
      <c r="Z23" s="897"/>
    </row>
    <row r="24" spans="1:26" s="149" customFormat="1" ht="15.75" customHeight="1">
      <c r="A24" s="708" t="s">
        <v>728</v>
      </c>
      <c r="B24" s="709">
        <v>6</v>
      </c>
      <c r="C24" s="709">
        <v>6</v>
      </c>
      <c r="D24" s="709">
        <v>8</v>
      </c>
      <c r="E24" s="710">
        <v>-1</v>
      </c>
      <c r="F24" s="710">
        <v>63.8</v>
      </c>
      <c r="G24" s="711">
        <v>1.56</v>
      </c>
      <c r="H24" s="926">
        <v>95.18</v>
      </c>
      <c r="I24" s="710">
        <v>68.2</v>
      </c>
      <c r="J24" s="710">
        <v>54.9</v>
      </c>
      <c r="K24" s="710">
        <v>101.3</v>
      </c>
      <c r="L24" s="710">
        <v>98</v>
      </c>
      <c r="M24" s="710">
        <v>9.9</v>
      </c>
      <c r="N24" s="710">
        <v>16.100000000000001</v>
      </c>
      <c r="O24" s="710">
        <v>81.2</v>
      </c>
      <c r="P24" s="710">
        <v>80.2</v>
      </c>
      <c r="Q24" s="710">
        <v>20.100000000000001</v>
      </c>
      <c r="R24" s="712">
        <v>7.7</v>
      </c>
      <c r="S24" s="712">
        <v>5.8</v>
      </c>
      <c r="T24" s="713">
        <v>234</v>
      </c>
      <c r="W24" s="897"/>
      <c r="X24" s="897"/>
      <c r="Y24" s="897"/>
      <c r="Z24" s="897"/>
    </row>
    <row r="25" spans="1:26" s="149" customFormat="1" ht="15.75" customHeight="1">
      <c r="A25" s="708" t="s">
        <v>729</v>
      </c>
      <c r="B25" s="709">
        <v>11</v>
      </c>
      <c r="C25" s="709">
        <v>11</v>
      </c>
      <c r="D25" s="709">
        <v>11</v>
      </c>
      <c r="E25" s="710">
        <v>11.7</v>
      </c>
      <c r="F25" s="710">
        <v>43.1</v>
      </c>
      <c r="G25" s="711">
        <v>1.8</v>
      </c>
      <c r="H25" s="926">
        <v>96.68</v>
      </c>
      <c r="I25" s="710">
        <v>50.2</v>
      </c>
      <c r="J25" s="710">
        <v>50.5</v>
      </c>
      <c r="K25" s="710">
        <v>85.6</v>
      </c>
      <c r="L25" s="710">
        <v>80.900000000000006</v>
      </c>
      <c r="M25" s="710">
        <v>9.4</v>
      </c>
      <c r="N25" s="710">
        <v>14.4</v>
      </c>
      <c r="O25" s="710">
        <v>61.5</v>
      </c>
      <c r="P25" s="710">
        <v>41.7</v>
      </c>
      <c r="Q25" s="710">
        <v>34.6</v>
      </c>
      <c r="R25" s="712">
        <v>7.5</v>
      </c>
      <c r="S25" s="712">
        <v>6</v>
      </c>
      <c r="T25" s="713">
        <v>612</v>
      </c>
      <c r="W25" s="897"/>
      <c r="X25" s="897"/>
      <c r="Y25" s="897"/>
      <c r="Z25" s="897"/>
    </row>
    <row r="26" spans="1:26" s="149" customFormat="1" ht="15.75" customHeight="1">
      <c r="A26" s="708" t="s">
        <v>730</v>
      </c>
      <c r="B26" s="709">
        <v>17</v>
      </c>
      <c r="C26" s="709">
        <v>16</v>
      </c>
      <c r="D26" s="709">
        <v>25</v>
      </c>
      <c r="E26" s="710">
        <v>6.1</v>
      </c>
      <c r="F26" s="710">
        <v>57.4</v>
      </c>
      <c r="G26" s="711">
        <v>2.42</v>
      </c>
      <c r="H26" s="926">
        <v>91.55</v>
      </c>
      <c r="I26" s="710">
        <v>39.9</v>
      </c>
      <c r="J26" s="710">
        <v>73.900000000000006</v>
      </c>
      <c r="K26" s="710">
        <v>87.5</v>
      </c>
      <c r="L26" s="710">
        <v>85.4</v>
      </c>
      <c r="M26" s="710">
        <v>12.5</v>
      </c>
      <c r="N26" s="710">
        <v>10.7</v>
      </c>
      <c r="O26" s="710">
        <v>126.8</v>
      </c>
      <c r="P26" s="710">
        <v>37.1</v>
      </c>
      <c r="Q26" s="710">
        <v>28.7</v>
      </c>
      <c r="R26" s="712">
        <v>7.8</v>
      </c>
      <c r="S26" s="712">
        <v>6</v>
      </c>
      <c r="T26" s="713">
        <v>338</v>
      </c>
      <c r="W26" s="897"/>
      <c r="X26" s="897"/>
      <c r="Y26" s="897"/>
      <c r="Z26" s="897"/>
    </row>
    <row r="27" spans="1:26" s="149" customFormat="1" ht="15.75" customHeight="1">
      <c r="A27" s="708" t="s">
        <v>731</v>
      </c>
      <c r="B27" s="709">
        <v>16</v>
      </c>
      <c r="C27" s="709">
        <v>16</v>
      </c>
      <c r="D27" s="709">
        <v>21</v>
      </c>
      <c r="E27" s="710">
        <v>-6.9</v>
      </c>
      <c r="F27" s="710">
        <v>65.099999999999994</v>
      </c>
      <c r="G27" s="711">
        <v>2.36</v>
      </c>
      <c r="H27" s="926">
        <v>97.49</v>
      </c>
      <c r="I27" s="710">
        <v>25.3</v>
      </c>
      <c r="J27" s="710">
        <v>71.2</v>
      </c>
      <c r="K27" s="710">
        <v>57.2</v>
      </c>
      <c r="L27" s="710">
        <v>57.3</v>
      </c>
      <c r="M27" s="710">
        <v>11.7</v>
      </c>
      <c r="N27" s="710">
        <v>13</v>
      </c>
      <c r="O27" s="710">
        <v>55.7</v>
      </c>
      <c r="P27" s="710">
        <v>60.7</v>
      </c>
      <c r="Q27" s="710">
        <v>21.4</v>
      </c>
      <c r="R27" s="712">
        <v>7.8</v>
      </c>
      <c r="S27" s="712">
        <v>5.9</v>
      </c>
      <c r="T27" s="713">
        <v>327</v>
      </c>
      <c r="W27" s="897"/>
      <c r="X27" s="897"/>
      <c r="Y27" s="897"/>
      <c r="Z27" s="897"/>
    </row>
    <row r="28" spans="1:26" s="149" customFormat="1" ht="15.75" customHeight="1">
      <c r="A28" s="708" t="s">
        <v>732</v>
      </c>
      <c r="B28" s="709">
        <v>42</v>
      </c>
      <c r="C28" s="709">
        <v>42</v>
      </c>
      <c r="D28" s="709">
        <v>44</v>
      </c>
      <c r="E28" s="710">
        <v>2.9</v>
      </c>
      <c r="F28" s="710">
        <v>58.4</v>
      </c>
      <c r="G28" s="711">
        <v>2.25</v>
      </c>
      <c r="H28" s="926">
        <v>99.44</v>
      </c>
      <c r="I28" s="710">
        <v>39.700000000000003</v>
      </c>
      <c r="J28" s="710">
        <v>7.4</v>
      </c>
      <c r="K28" s="710">
        <v>88.2</v>
      </c>
      <c r="L28" s="710">
        <v>87.8</v>
      </c>
      <c r="M28" s="710">
        <v>13.7</v>
      </c>
      <c r="N28" s="710">
        <v>15.5</v>
      </c>
      <c r="O28" s="710">
        <v>49.9</v>
      </c>
      <c r="P28" s="710">
        <v>86.4</v>
      </c>
      <c r="Q28" s="710">
        <v>18</v>
      </c>
      <c r="R28" s="712">
        <v>7.8</v>
      </c>
      <c r="S28" s="712">
        <v>6</v>
      </c>
      <c r="T28" s="713">
        <v>284</v>
      </c>
      <c r="W28" s="897"/>
      <c r="X28" s="897"/>
      <c r="Y28" s="897"/>
      <c r="Z28" s="897"/>
    </row>
    <row r="29" spans="1:26" s="149" customFormat="1" ht="15.75" customHeight="1">
      <c r="A29" s="708" t="s">
        <v>733</v>
      </c>
      <c r="B29" s="709">
        <v>55</v>
      </c>
      <c r="C29" s="709">
        <v>55</v>
      </c>
      <c r="D29" s="709">
        <v>55</v>
      </c>
      <c r="E29" s="710">
        <v>-1</v>
      </c>
      <c r="F29" s="710">
        <v>70.400000000000006</v>
      </c>
      <c r="G29" s="711">
        <v>3.5</v>
      </c>
      <c r="H29" s="926">
        <v>84.69</v>
      </c>
      <c r="I29" s="710">
        <v>30.1</v>
      </c>
      <c r="J29" s="710">
        <v>72.900000000000006</v>
      </c>
      <c r="K29" s="710">
        <v>88.8</v>
      </c>
      <c r="L29" s="710">
        <v>86.8</v>
      </c>
      <c r="M29" s="710">
        <v>4.5</v>
      </c>
      <c r="N29" s="710">
        <v>16.8</v>
      </c>
      <c r="O29" s="710">
        <v>43.1</v>
      </c>
      <c r="P29" s="710">
        <v>127.9</v>
      </c>
      <c r="Q29" s="710">
        <v>13.1</v>
      </c>
      <c r="R29" s="712">
        <v>9.4</v>
      </c>
      <c r="S29" s="712">
        <v>8</v>
      </c>
      <c r="T29" s="713">
        <v>215</v>
      </c>
      <c r="W29" s="897"/>
      <c r="X29" s="897"/>
      <c r="Y29" s="897"/>
      <c r="Z29" s="897"/>
    </row>
    <row r="30" spans="1:26" s="149" customFormat="1" ht="15.75" customHeight="1">
      <c r="A30" s="708" t="s">
        <v>734</v>
      </c>
      <c r="B30" s="709">
        <v>13</v>
      </c>
      <c r="C30" s="709">
        <v>13</v>
      </c>
      <c r="D30" s="709">
        <v>18</v>
      </c>
      <c r="E30" s="710">
        <v>-1.6</v>
      </c>
      <c r="F30" s="710">
        <v>67.8</v>
      </c>
      <c r="G30" s="711">
        <v>3.49</v>
      </c>
      <c r="H30" s="926">
        <v>89.84</v>
      </c>
      <c r="I30" s="710">
        <v>21.6</v>
      </c>
      <c r="J30" s="710">
        <v>53.7</v>
      </c>
      <c r="K30" s="710">
        <v>66.400000000000006</v>
      </c>
      <c r="L30" s="710">
        <v>66.3</v>
      </c>
      <c r="M30" s="710">
        <v>3.1</v>
      </c>
      <c r="N30" s="710">
        <v>12.5</v>
      </c>
      <c r="O30" s="710">
        <v>45.6</v>
      </c>
      <c r="P30" s="710">
        <v>53.9</v>
      </c>
      <c r="Q30" s="710">
        <v>23.2</v>
      </c>
      <c r="R30" s="712">
        <v>7.9</v>
      </c>
      <c r="S30" s="712">
        <v>5.5</v>
      </c>
      <c r="T30" s="713">
        <v>236</v>
      </c>
      <c r="W30" s="897"/>
      <c r="X30" s="897"/>
      <c r="Y30" s="897"/>
      <c r="Z30" s="897"/>
    </row>
    <row r="31" spans="1:26" s="149" customFormat="1" ht="15.75" customHeight="1">
      <c r="A31" s="708" t="s">
        <v>735</v>
      </c>
      <c r="B31" s="709">
        <v>10</v>
      </c>
      <c r="C31" s="709">
        <v>10</v>
      </c>
      <c r="D31" s="709">
        <v>12</v>
      </c>
      <c r="E31" s="710">
        <v>6.9</v>
      </c>
      <c r="F31" s="710">
        <v>59</v>
      </c>
      <c r="G31" s="711">
        <v>3.43</v>
      </c>
      <c r="H31" s="926">
        <v>98</v>
      </c>
      <c r="I31" s="710">
        <v>28.1</v>
      </c>
      <c r="J31" s="710">
        <v>22.3</v>
      </c>
      <c r="K31" s="710">
        <v>94</v>
      </c>
      <c r="L31" s="710">
        <v>90.7</v>
      </c>
      <c r="M31" s="710">
        <v>5.0999999999999996</v>
      </c>
      <c r="N31" s="710">
        <v>12.8</v>
      </c>
      <c r="O31" s="710">
        <v>28.6</v>
      </c>
      <c r="P31" s="710">
        <v>102.9</v>
      </c>
      <c r="Q31" s="710">
        <v>12.5</v>
      </c>
      <c r="R31" s="712">
        <v>8</v>
      </c>
      <c r="S31" s="712">
        <v>4.9000000000000004</v>
      </c>
      <c r="T31" s="713">
        <v>283</v>
      </c>
      <c r="W31" s="897"/>
      <c r="X31" s="897"/>
      <c r="Y31" s="897"/>
      <c r="Z31" s="897"/>
    </row>
    <row r="32" spans="1:26" s="149" customFormat="1" ht="15.75" customHeight="1">
      <c r="A32" s="708" t="s">
        <v>736</v>
      </c>
      <c r="B32" s="709">
        <v>39</v>
      </c>
      <c r="C32" s="709">
        <v>39</v>
      </c>
      <c r="D32" s="709">
        <v>43</v>
      </c>
      <c r="E32" s="710">
        <v>-0.9</v>
      </c>
      <c r="F32" s="710">
        <v>59.7</v>
      </c>
      <c r="G32" s="711">
        <v>1.97</v>
      </c>
      <c r="H32" s="926">
        <v>94.43</v>
      </c>
      <c r="I32" s="710">
        <v>43.8</v>
      </c>
      <c r="J32" s="710">
        <v>48.4</v>
      </c>
      <c r="K32" s="710">
        <v>78.5</v>
      </c>
      <c r="L32" s="710">
        <v>78.3</v>
      </c>
      <c r="M32" s="710">
        <v>18.7</v>
      </c>
      <c r="N32" s="710">
        <v>14.7</v>
      </c>
      <c r="O32" s="710">
        <v>47.1</v>
      </c>
      <c r="P32" s="710">
        <v>65.7</v>
      </c>
      <c r="Q32" s="710">
        <v>22.3</v>
      </c>
      <c r="R32" s="712">
        <v>9.1999999999999993</v>
      </c>
      <c r="S32" s="712">
        <v>6.7</v>
      </c>
      <c r="T32" s="713">
        <v>439</v>
      </c>
      <c r="W32" s="897"/>
      <c r="X32" s="897"/>
      <c r="Y32" s="897"/>
      <c r="Z32" s="897"/>
    </row>
    <row r="33" spans="1:26" s="149" customFormat="1" ht="15.75" customHeight="1">
      <c r="A33" s="708" t="s">
        <v>737</v>
      </c>
      <c r="B33" s="709">
        <v>94</v>
      </c>
      <c r="C33" s="709">
        <v>93</v>
      </c>
      <c r="D33" s="709">
        <v>105</v>
      </c>
      <c r="E33" s="710">
        <v>-1.8</v>
      </c>
      <c r="F33" s="710">
        <v>64.099999999999994</v>
      </c>
      <c r="G33" s="711">
        <v>1.74</v>
      </c>
      <c r="H33" s="926">
        <v>98.29</v>
      </c>
      <c r="I33" s="710">
        <v>46.8</v>
      </c>
      <c r="J33" s="710">
        <v>11.9</v>
      </c>
      <c r="K33" s="710">
        <v>79.599999999999994</v>
      </c>
      <c r="L33" s="710">
        <v>75.5</v>
      </c>
      <c r="M33" s="710">
        <v>8.3000000000000007</v>
      </c>
      <c r="N33" s="710">
        <v>16.100000000000001</v>
      </c>
      <c r="O33" s="710">
        <v>52.9</v>
      </c>
      <c r="P33" s="710">
        <v>87.4</v>
      </c>
      <c r="Q33" s="710">
        <v>18.399999999999999</v>
      </c>
      <c r="R33" s="712">
        <v>8.6</v>
      </c>
      <c r="S33" s="712">
        <v>7.3</v>
      </c>
      <c r="T33" s="713">
        <v>296</v>
      </c>
      <c r="W33" s="897"/>
      <c r="X33" s="897"/>
      <c r="Y33" s="897"/>
      <c r="Z33" s="897"/>
    </row>
    <row r="34" spans="1:26" s="149" customFormat="1" ht="15.75" customHeight="1">
      <c r="A34" s="708" t="s">
        <v>738</v>
      </c>
      <c r="B34" s="709">
        <v>49</v>
      </c>
      <c r="C34" s="709">
        <v>51</v>
      </c>
      <c r="D34" s="709">
        <v>51</v>
      </c>
      <c r="E34" s="710">
        <v>-6.4</v>
      </c>
      <c r="F34" s="710">
        <v>71.8</v>
      </c>
      <c r="G34" s="711">
        <v>2.0299999999999998</v>
      </c>
      <c r="H34" s="926">
        <v>98.94</v>
      </c>
      <c r="I34" s="710">
        <v>32.200000000000003</v>
      </c>
      <c r="J34" s="710">
        <v>27.6</v>
      </c>
      <c r="K34" s="710">
        <v>63</v>
      </c>
      <c r="L34" s="710">
        <v>61.2</v>
      </c>
      <c r="M34" s="710">
        <v>4</v>
      </c>
      <c r="N34" s="710">
        <v>14.5</v>
      </c>
      <c r="O34" s="710">
        <v>40.4</v>
      </c>
      <c r="P34" s="710">
        <v>77.7</v>
      </c>
      <c r="Q34" s="710">
        <v>18.7</v>
      </c>
      <c r="R34" s="712">
        <v>9.5</v>
      </c>
      <c r="S34" s="712">
        <v>7</v>
      </c>
      <c r="T34" s="713">
        <v>269</v>
      </c>
      <c r="W34" s="897"/>
      <c r="X34" s="897"/>
      <c r="Y34" s="897"/>
      <c r="Z34" s="897"/>
    </row>
    <row r="35" spans="1:26" s="149" customFormat="1" ht="15.75" customHeight="1">
      <c r="A35" s="708" t="s">
        <v>773</v>
      </c>
      <c r="B35" s="709">
        <v>14</v>
      </c>
      <c r="C35" s="709">
        <v>14</v>
      </c>
      <c r="D35" s="709">
        <v>17</v>
      </c>
      <c r="E35" s="710">
        <v>-3</v>
      </c>
      <c r="F35" s="710">
        <v>70.3</v>
      </c>
      <c r="G35" s="711">
        <v>2.68</v>
      </c>
      <c r="H35" s="926">
        <v>93.96</v>
      </c>
      <c r="I35" s="710">
        <v>32.6</v>
      </c>
      <c r="J35" s="710">
        <v>23.5</v>
      </c>
      <c r="K35" s="710">
        <v>81.3</v>
      </c>
      <c r="L35" s="710">
        <v>79.5</v>
      </c>
      <c r="M35" s="710">
        <v>2.1</v>
      </c>
      <c r="N35" s="710">
        <v>10.8</v>
      </c>
      <c r="O35" s="710">
        <v>72.599999999999994</v>
      </c>
      <c r="P35" s="710">
        <v>51.8</v>
      </c>
      <c r="Q35" s="710">
        <v>20.9</v>
      </c>
      <c r="R35" s="712">
        <v>9.1</v>
      </c>
      <c r="S35" s="712">
        <v>6.7</v>
      </c>
      <c r="T35" s="713">
        <v>273</v>
      </c>
      <c r="W35" s="897"/>
      <c r="X35" s="897"/>
      <c r="Y35" s="897"/>
      <c r="Z35" s="897"/>
    </row>
    <row r="36" spans="1:26" s="149" customFormat="1" ht="15.75" customHeight="1">
      <c r="A36" s="708" t="s">
        <v>774</v>
      </c>
      <c r="B36" s="709">
        <v>9</v>
      </c>
      <c r="C36" s="709">
        <v>9</v>
      </c>
      <c r="D36" s="709">
        <v>10</v>
      </c>
      <c r="E36" s="710">
        <v>-11.7</v>
      </c>
      <c r="F36" s="710">
        <v>71.400000000000006</v>
      </c>
      <c r="G36" s="711">
        <v>1.56</v>
      </c>
      <c r="H36" s="926">
        <v>92.77</v>
      </c>
      <c r="I36" s="710">
        <v>58.3</v>
      </c>
      <c r="J36" s="710">
        <v>21.1</v>
      </c>
      <c r="K36" s="710">
        <v>79.5</v>
      </c>
      <c r="L36" s="710">
        <v>75.599999999999994</v>
      </c>
      <c r="M36" s="710">
        <v>3</v>
      </c>
      <c r="N36" s="710">
        <v>13.7</v>
      </c>
      <c r="O36" s="710">
        <v>54.7</v>
      </c>
      <c r="P36" s="710">
        <v>73</v>
      </c>
      <c r="Q36" s="710">
        <v>18.8</v>
      </c>
      <c r="R36" s="712">
        <v>8.4</v>
      </c>
      <c r="S36" s="712">
        <v>5.6</v>
      </c>
      <c r="T36" s="713">
        <v>306</v>
      </c>
      <c r="W36" s="897"/>
      <c r="X36" s="897"/>
      <c r="Y36" s="897"/>
      <c r="Z36" s="897"/>
    </row>
    <row r="37" spans="1:26" s="149" customFormat="1" ht="15.75" customHeight="1">
      <c r="A37" s="708" t="s">
        <v>739</v>
      </c>
      <c r="B37" s="709">
        <v>8</v>
      </c>
      <c r="C37" s="709">
        <v>8</v>
      </c>
      <c r="D37" s="709">
        <v>8</v>
      </c>
      <c r="E37" s="710">
        <v>-1.5</v>
      </c>
      <c r="F37" s="710">
        <v>67</v>
      </c>
      <c r="G37" s="711">
        <v>4.05</v>
      </c>
      <c r="H37" s="926">
        <v>88.71</v>
      </c>
      <c r="I37" s="710">
        <v>23.8</v>
      </c>
      <c r="J37" s="710">
        <v>40.200000000000003</v>
      </c>
      <c r="K37" s="710">
        <v>80.900000000000006</v>
      </c>
      <c r="L37" s="710">
        <v>77.599999999999994</v>
      </c>
      <c r="M37" s="710">
        <v>14</v>
      </c>
      <c r="N37" s="710">
        <v>10.8</v>
      </c>
      <c r="O37" s="710">
        <v>21</v>
      </c>
      <c r="P37" s="710">
        <v>47.3</v>
      </c>
      <c r="Q37" s="710">
        <v>22.8</v>
      </c>
      <c r="R37" s="712">
        <v>6.5</v>
      </c>
      <c r="S37" s="712">
        <v>5.4</v>
      </c>
      <c r="T37" s="713">
        <v>244</v>
      </c>
      <c r="W37" s="897"/>
      <c r="X37" s="897"/>
      <c r="Y37" s="897"/>
      <c r="Z37" s="897"/>
    </row>
    <row r="38" spans="1:26" s="149" customFormat="1" ht="15.75" customHeight="1">
      <c r="A38" s="708" t="s">
        <v>740</v>
      </c>
      <c r="B38" s="709">
        <v>8</v>
      </c>
      <c r="C38" s="709">
        <v>8</v>
      </c>
      <c r="D38" s="709">
        <v>8</v>
      </c>
      <c r="E38" s="710">
        <v>-5.9</v>
      </c>
      <c r="F38" s="710">
        <v>59.7</v>
      </c>
      <c r="G38" s="711">
        <v>2.69</v>
      </c>
      <c r="H38" s="926">
        <v>97.6</v>
      </c>
      <c r="I38" s="710">
        <v>34.5</v>
      </c>
      <c r="J38" s="710">
        <v>39.1</v>
      </c>
      <c r="K38" s="710">
        <v>70.8</v>
      </c>
      <c r="L38" s="710">
        <v>65.2</v>
      </c>
      <c r="M38" s="710">
        <v>15</v>
      </c>
      <c r="N38" s="710">
        <v>10.6</v>
      </c>
      <c r="O38" s="710">
        <v>101.5</v>
      </c>
      <c r="P38" s="710">
        <v>37.200000000000003</v>
      </c>
      <c r="Q38" s="710">
        <v>28.6</v>
      </c>
      <c r="R38" s="712">
        <v>5.6</v>
      </c>
      <c r="S38" s="712">
        <v>2.6</v>
      </c>
      <c r="T38" s="713">
        <v>365</v>
      </c>
      <c r="W38" s="897"/>
      <c r="X38" s="897"/>
      <c r="Y38" s="897"/>
      <c r="Z38" s="897"/>
    </row>
    <row r="39" spans="1:26" s="149" customFormat="1" ht="15.75" customHeight="1">
      <c r="A39" s="708" t="s">
        <v>741</v>
      </c>
      <c r="B39" s="709">
        <v>23</v>
      </c>
      <c r="C39" s="709">
        <v>23</v>
      </c>
      <c r="D39" s="709">
        <v>26</v>
      </c>
      <c r="E39" s="710">
        <v>-3.8</v>
      </c>
      <c r="F39" s="710">
        <v>63.9</v>
      </c>
      <c r="G39" s="711">
        <v>4.6900000000000004</v>
      </c>
      <c r="H39" s="926">
        <v>92.66</v>
      </c>
      <c r="I39" s="710">
        <v>20.9</v>
      </c>
      <c r="J39" s="710">
        <v>8.4</v>
      </c>
      <c r="K39" s="710">
        <v>89.4</v>
      </c>
      <c r="L39" s="710">
        <v>89</v>
      </c>
      <c r="M39" s="710">
        <v>8.6999999999999993</v>
      </c>
      <c r="N39" s="710">
        <v>13</v>
      </c>
      <c r="O39" s="710">
        <v>95.8</v>
      </c>
      <c r="P39" s="710">
        <v>67.400000000000006</v>
      </c>
      <c r="Q39" s="710">
        <v>19.3</v>
      </c>
      <c r="R39" s="712">
        <v>7.4</v>
      </c>
      <c r="S39" s="712">
        <v>6.5</v>
      </c>
      <c r="T39" s="713">
        <v>297</v>
      </c>
      <c r="W39" s="897"/>
      <c r="X39" s="897"/>
      <c r="Y39" s="897"/>
      <c r="Z39" s="897"/>
    </row>
    <row r="40" spans="1:26" s="149" customFormat="1" ht="15.75" customHeight="1">
      <c r="A40" s="708" t="s">
        <v>742</v>
      </c>
      <c r="B40" s="709">
        <v>35</v>
      </c>
      <c r="C40" s="709">
        <v>35</v>
      </c>
      <c r="D40" s="709">
        <v>39</v>
      </c>
      <c r="E40" s="710">
        <v>-3.3</v>
      </c>
      <c r="F40" s="710">
        <v>66.5</v>
      </c>
      <c r="G40" s="711">
        <v>2.1</v>
      </c>
      <c r="H40" s="926">
        <v>97.06</v>
      </c>
      <c r="I40" s="710">
        <v>44.7</v>
      </c>
      <c r="J40" s="710">
        <v>61.1</v>
      </c>
      <c r="K40" s="710">
        <v>90.2</v>
      </c>
      <c r="L40" s="710">
        <v>86</v>
      </c>
      <c r="M40" s="710">
        <v>7</v>
      </c>
      <c r="N40" s="710">
        <v>14.4</v>
      </c>
      <c r="O40" s="710">
        <v>43.4</v>
      </c>
      <c r="P40" s="710">
        <v>82.7</v>
      </c>
      <c r="Q40" s="710">
        <v>17.399999999999999</v>
      </c>
      <c r="R40" s="712">
        <v>8.1999999999999993</v>
      </c>
      <c r="S40" s="712">
        <v>5.6</v>
      </c>
      <c r="T40" s="713">
        <v>242</v>
      </c>
      <c r="W40" s="897"/>
      <c r="X40" s="897"/>
      <c r="Y40" s="897"/>
      <c r="Z40" s="897"/>
    </row>
    <row r="41" spans="1:26" s="149" customFormat="1" ht="15.75" customHeight="1">
      <c r="A41" s="708" t="s">
        <v>743</v>
      </c>
      <c r="B41" s="709">
        <v>19</v>
      </c>
      <c r="C41" s="709">
        <v>20</v>
      </c>
      <c r="D41" s="709">
        <v>23</v>
      </c>
      <c r="E41" s="710">
        <v>-5.2</v>
      </c>
      <c r="F41" s="710">
        <v>65.400000000000006</v>
      </c>
      <c r="G41" s="711">
        <v>2.4</v>
      </c>
      <c r="H41" s="926">
        <v>95.98</v>
      </c>
      <c r="I41" s="710">
        <v>27.6</v>
      </c>
      <c r="J41" s="710">
        <v>51</v>
      </c>
      <c r="K41" s="710">
        <v>61.5</v>
      </c>
      <c r="L41" s="710">
        <v>57.9</v>
      </c>
      <c r="M41" s="710">
        <v>14.9</v>
      </c>
      <c r="N41" s="710">
        <v>12.2</v>
      </c>
      <c r="O41" s="710">
        <v>106.6</v>
      </c>
      <c r="P41" s="710">
        <v>78</v>
      </c>
      <c r="Q41" s="710">
        <v>15.7</v>
      </c>
      <c r="R41" s="712">
        <v>6.3</v>
      </c>
      <c r="S41" s="712">
        <v>5.4</v>
      </c>
      <c r="T41" s="713">
        <v>251</v>
      </c>
      <c r="W41" s="897"/>
      <c r="X41" s="897"/>
      <c r="Y41" s="897"/>
      <c r="Z41" s="897"/>
    </row>
    <row r="42" spans="1:26" s="149" customFormat="1" ht="22.5" customHeight="1">
      <c r="A42" s="708" t="s">
        <v>928</v>
      </c>
      <c r="B42" s="709">
        <v>10</v>
      </c>
      <c r="C42" s="709">
        <v>12</v>
      </c>
      <c r="D42" s="709">
        <v>14</v>
      </c>
      <c r="E42" s="710">
        <v>-4.3</v>
      </c>
      <c r="F42" s="710">
        <v>65.900000000000006</v>
      </c>
      <c r="G42" s="711">
        <v>3.59</v>
      </c>
      <c r="H42" s="926">
        <v>83.33</v>
      </c>
      <c r="I42" s="710">
        <v>17.5</v>
      </c>
      <c r="J42" s="710">
        <v>24.3</v>
      </c>
      <c r="K42" s="710">
        <v>51.8</v>
      </c>
      <c r="L42" s="710">
        <v>49.2</v>
      </c>
      <c r="M42" s="710">
        <v>12.9</v>
      </c>
      <c r="N42" s="710">
        <v>10.9</v>
      </c>
      <c r="O42" s="710">
        <v>30.7</v>
      </c>
      <c r="P42" s="710">
        <v>55.1</v>
      </c>
      <c r="Q42" s="710">
        <v>19.7</v>
      </c>
      <c r="R42" s="712">
        <v>6.4</v>
      </c>
      <c r="S42" s="712">
        <v>4.7</v>
      </c>
      <c r="T42" s="713">
        <v>258</v>
      </c>
      <c r="W42" s="897"/>
      <c r="X42" s="897"/>
      <c r="Y42" s="897"/>
      <c r="Z42" s="897"/>
    </row>
    <row r="43" spans="1:26" s="149" customFormat="1" ht="15.75" customHeight="1">
      <c r="A43" s="708" t="s">
        <v>744</v>
      </c>
      <c r="B43" s="709">
        <v>11</v>
      </c>
      <c r="C43" s="709">
        <v>11</v>
      </c>
      <c r="D43" s="709">
        <v>14</v>
      </c>
      <c r="E43" s="710">
        <v>-5.2</v>
      </c>
      <c r="F43" s="710">
        <v>68.3</v>
      </c>
      <c r="G43" s="711">
        <v>2.42</v>
      </c>
      <c r="H43" s="926">
        <v>97.84</v>
      </c>
      <c r="I43" s="710">
        <v>30.9</v>
      </c>
      <c r="J43" s="710">
        <v>68.2</v>
      </c>
      <c r="K43" s="710">
        <v>72.400000000000006</v>
      </c>
      <c r="L43" s="710">
        <v>65.8</v>
      </c>
      <c r="M43" s="710">
        <v>15</v>
      </c>
      <c r="N43" s="710">
        <v>11.4</v>
      </c>
      <c r="O43" s="710">
        <v>61.6</v>
      </c>
      <c r="P43" s="710">
        <v>52.7</v>
      </c>
      <c r="Q43" s="710">
        <v>21.7</v>
      </c>
      <c r="R43" s="712">
        <v>6.4</v>
      </c>
      <c r="S43" s="712">
        <v>5</v>
      </c>
      <c r="T43" s="713">
        <v>248</v>
      </c>
      <c r="W43" s="897"/>
      <c r="X43" s="897"/>
      <c r="Y43" s="897"/>
      <c r="Z43" s="897"/>
    </row>
    <row r="44" spans="1:26" s="149" customFormat="1" ht="15.75" customHeight="1">
      <c r="A44" s="708" t="s">
        <v>745</v>
      </c>
      <c r="B44" s="709">
        <v>8</v>
      </c>
      <c r="C44" s="709">
        <v>7</v>
      </c>
      <c r="D44" s="709">
        <v>8</v>
      </c>
      <c r="E44" s="710">
        <v>-6</v>
      </c>
      <c r="F44" s="710">
        <v>62</v>
      </c>
      <c r="G44" s="711">
        <v>0.74</v>
      </c>
      <c r="H44" s="926">
        <v>92.79</v>
      </c>
      <c r="I44" s="710">
        <v>92.7</v>
      </c>
      <c r="J44" s="710">
        <v>31.6</v>
      </c>
      <c r="K44" s="710">
        <v>63.6</v>
      </c>
      <c r="L44" s="710">
        <v>65.2</v>
      </c>
      <c r="M44" s="710">
        <v>13.5</v>
      </c>
      <c r="N44" s="710">
        <v>12.8</v>
      </c>
      <c r="O44" s="710">
        <v>15.9</v>
      </c>
      <c r="P44" s="710">
        <v>58.2</v>
      </c>
      <c r="Q44" s="710">
        <v>22</v>
      </c>
      <c r="R44" s="712">
        <v>7.7</v>
      </c>
      <c r="S44" s="712">
        <v>5.9</v>
      </c>
      <c r="T44" s="713">
        <v>388</v>
      </c>
      <c r="W44" s="897"/>
      <c r="X44" s="897"/>
      <c r="Y44" s="897"/>
      <c r="Z44" s="897"/>
    </row>
    <row r="45" spans="1:26" s="149" customFormat="1" ht="15.75" customHeight="1">
      <c r="A45" s="708" t="s">
        <v>746</v>
      </c>
      <c r="B45" s="709">
        <v>58</v>
      </c>
      <c r="C45" s="709">
        <v>59</v>
      </c>
      <c r="D45" s="709">
        <v>61</v>
      </c>
      <c r="E45" s="710">
        <v>-1.2</v>
      </c>
      <c r="F45" s="710">
        <v>61.4</v>
      </c>
      <c r="G45" s="711">
        <v>2.1800000000000002</v>
      </c>
      <c r="H45" s="926">
        <v>93.15</v>
      </c>
      <c r="I45" s="710">
        <v>44.8</v>
      </c>
      <c r="J45" s="710">
        <v>35.6</v>
      </c>
      <c r="K45" s="710">
        <v>87.4</v>
      </c>
      <c r="L45" s="710">
        <v>84.4</v>
      </c>
      <c r="M45" s="710">
        <v>11.8</v>
      </c>
      <c r="N45" s="710">
        <v>16.100000000000001</v>
      </c>
      <c r="O45" s="710">
        <v>39.9</v>
      </c>
      <c r="P45" s="710">
        <v>87.3</v>
      </c>
      <c r="Q45" s="710">
        <v>18.399999999999999</v>
      </c>
      <c r="R45" s="712">
        <v>7.6</v>
      </c>
      <c r="S45" s="712">
        <v>6</v>
      </c>
      <c r="T45" s="713">
        <v>290</v>
      </c>
      <c r="W45" s="897"/>
      <c r="X45" s="897"/>
      <c r="Y45" s="897"/>
      <c r="Z45" s="897"/>
    </row>
    <row r="46" spans="1:26" s="149" customFormat="1" ht="15.75" customHeight="1">
      <c r="A46" s="708" t="s">
        <v>747</v>
      </c>
      <c r="B46" s="709">
        <v>9</v>
      </c>
      <c r="C46" s="709">
        <v>9</v>
      </c>
      <c r="D46" s="709">
        <v>9</v>
      </c>
      <c r="E46" s="710">
        <v>1.9</v>
      </c>
      <c r="F46" s="710">
        <v>58.2</v>
      </c>
      <c r="G46" s="711">
        <v>2.83</v>
      </c>
      <c r="H46" s="926">
        <v>91.9</v>
      </c>
      <c r="I46" s="710">
        <v>24.6</v>
      </c>
      <c r="J46" s="710">
        <v>49.1</v>
      </c>
      <c r="K46" s="710">
        <v>63.4</v>
      </c>
      <c r="L46" s="710">
        <v>61.7</v>
      </c>
      <c r="M46" s="710">
        <v>10</v>
      </c>
      <c r="N46" s="710">
        <v>13</v>
      </c>
      <c r="O46" s="710">
        <v>38</v>
      </c>
      <c r="P46" s="710">
        <v>63.2</v>
      </c>
      <c r="Q46" s="710">
        <v>20.5</v>
      </c>
      <c r="R46" s="712">
        <v>7.3</v>
      </c>
      <c r="S46" s="712">
        <v>6.2</v>
      </c>
      <c r="T46" s="713">
        <v>369</v>
      </c>
      <c r="W46" s="897"/>
      <c r="X46" s="897"/>
      <c r="Y46" s="897"/>
      <c r="Z46" s="897"/>
    </row>
    <row r="47" spans="1:26" s="149" customFormat="1" ht="15.75" customHeight="1">
      <c r="A47" s="708" t="s">
        <v>748</v>
      </c>
      <c r="B47" s="709">
        <v>22</v>
      </c>
      <c r="C47" s="709">
        <v>22</v>
      </c>
      <c r="D47" s="709">
        <v>24</v>
      </c>
      <c r="E47" s="710">
        <v>-7</v>
      </c>
      <c r="F47" s="710">
        <v>59.6</v>
      </c>
      <c r="G47" s="711">
        <v>2.71</v>
      </c>
      <c r="H47" s="926">
        <v>92.49</v>
      </c>
      <c r="I47" s="710">
        <v>34.799999999999997</v>
      </c>
      <c r="J47" s="710">
        <v>64.900000000000006</v>
      </c>
      <c r="K47" s="710">
        <v>86.7</v>
      </c>
      <c r="L47" s="710">
        <v>88.4</v>
      </c>
      <c r="M47" s="710">
        <v>19.399999999999999</v>
      </c>
      <c r="N47" s="710">
        <v>12.9</v>
      </c>
      <c r="O47" s="710">
        <v>46.2</v>
      </c>
      <c r="P47" s="710">
        <v>47.7</v>
      </c>
      <c r="Q47" s="710">
        <v>27.1</v>
      </c>
      <c r="R47" s="712">
        <v>7</v>
      </c>
      <c r="S47" s="712">
        <v>4.9000000000000004</v>
      </c>
      <c r="T47" s="713">
        <v>409</v>
      </c>
      <c r="W47" s="897"/>
      <c r="X47" s="897"/>
      <c r="Y47" s="897"/>
      <c r="Z47" s="897"/>
    </row>
    <row r="48" spans="1:26" s="149" customFormat="1" ht="15.75" customHeight="1">
      <c r="A48" s="708" t="s">
        <v>749</v>
      </c>
      <c r="B48" s="709">
        <v>21</v>
      </c>
      <c r="C48" s="709">
        <v>21</v>
      </c>
      <c r="D48" s="709">
        <v>23</v>
      </c>
      <c r="E48" s="710">
        <v>-0.5</v>
      </c>
      <c r="F48" s="710">
        <v>62.3</v>
      </c>
      <c r="G48" s="711">
        <v>2.3199999999999998</v>
      </c>
      <c r="H48" s="926">
        <v>84.79</v>
      </c>
      <c r="I48" s="710">
        <v>48.5</v>
      </c>
      <c r="J48" s="710">
        <v>47.4</v>
      </c>
      <c r="K48" s="710">
        <v>91.5</v>
      </c>
      <c r="L48" s="710">
        <v>85.1</v>
      </c>
      <c r="M48" s="710">
        <v>11.9</v>
      </c>
      <c r="N48" s="710">
        <v>14</v>
      </c>
      <c r="O48" s="710">
        <v>45</v>
      </c>
      <c r="P48" s="710">
        <v>61.4</v>
      </c>
      <c r="Q48" s="710">
        <v>22.7</v>
      </c>
      <c r="R48" s="712">
        <v>7.3</v>
      </c>
      <c r="S48" s="712">
        <v>5.2</v>
      </c>
      <c r="T48" s="713">
        <v>261</v>
      </c>
      <c r="W48" s="897"/>
      <c r="X48" s="897"/>
      <c r="Y48" s="897"/>
      <c r="Z48" s="897"/>
    </row>
    <row r="49" spans="1:26" s="149" customFormat="1" ht="15.75" customHeight="1">
      <c r="A49" s="708" t="s">
        <v>750</v>
      </c>
      <c r="B49" s="709">
        <v>14</v>
      </c>
      <c r="C49" s="709">
        <v>14</v>
      </c>
      <c r="D49" s="709">
        <v>14</v>
      </c>
      <c r="E49" s="710">
        <v>0.4</v>
      </c>
      <c r="F49" s="710">
        <v>59.7</v>
      </c>
      <c r="G49" s="711">
        <v>4.41</v>
      </c>
      <c r="H49" s="926">
        <v>73.38</v>
      </c>
      <c r="I49" s="710">
        <v>27.3</v>
      </c>
      <c r="J49" s="710">
        <v>52.9</v>
      </c>
      <c r="K49" s="710">
        <v>85.5</v>
      </c>
      <c r="L49" s="710">
        <v>80.599999999999994</v>
      </c>
      <c r="M49" s="710">
        <v>16.5</v>
      </c>
      <c r="N49" s="710">
        <v>13.2</v>
      </c>
      <c r="O49" s="710">
        <v>70.400000000000006</v>
      </c>
      <c r="P49" s="710">
        <v>64.2</v>
      </c>
      <c r="Q49" s="710">
        <v>20.6</v>
      </c>
      <c r="R49" s="712">
        <v>6.4</v>
      </c>
      <c r="S49" s="712">
        <v>5.2</v>
      </c>
      <c r="T49" s="713">
        <v>334</v>
      </c>
      <c r="W49" s="897"/>
      <c r="X49" s="897"/>
      <c r="Y49" s="897"/>
      <c r="Z49" s="897"/>
    </row>
    <row r="50" spans="1:26" s="149" customFormat="1" ht="15.75" customHeight="1">
      <c r="A50" s="708" t="s">
        <v>920</v>
      </c>
      <c r="B50" s="709">
        <v>15</v>
      </c>
      <c r="C50" s="709">
        <v>15</v>
      </c>
      <c r="D50" s="709">
        <v>15</v>
      </c>
      <c r="E50" s="710">
        <v>1.6</v>
      </c>
      <c r="F50" s="710">
        <v>58.3</v>
      </c>
      <c r="G50" s="711">
        <v>2.33</v>
      </c>
      <c r="H50" s="926">
        <v>99.6</v>
      </c>
      <c r="I50" s="710">
        <v>37.1</v>
      </c>
      <c r="J50" s="710">
        <v>30.7</v>
      </c>
      <c r="K50" s="710">
        <v>85.8</v>
      </c>
      <c r="L50" s="710">
        <v>82.4</v>
      </c>
      <c r="M50" s="710">
        <v>20.100000000000001</v>
      </c>
      <c r="N50" s="710">
        <v>12.7</v>
      </c>
      <c r="O50" s="710">
        <v>41.2</v>
      </c>
      <c r="P50" s="710">
        <v>49.5</v>
      </c>
      <c r="Q50" s="710">
        <v>25.7</v>
      </c>
      <c r="R50" s="712">
        <v>5.6</v>
      </c>
      <c r="S50" s="712">
        <v>4.0999999999999996</v>
      </c>
      <c r="T50" s="713">
        <v>301</v>
      </c>
      <c r="W50" s="897"/>
      <c r="X50" s="897"/>
      <c r="Y50" s="897"/>
      <c r="Z50" s="897"/>
    </row>
    <row r="51" spans="1:26" s="149" customFormat="1" ht="15.75" customHeight="1">
      <c r="A51" s="687" t="s">
        <v>808</v>
      </c>
      <c r="B51" s="714">
        <v>20</v>
      </c>
      <c r="C51" s="714">
        <v>21</v>
      </c>
      <c r="D51" s="714">
        <v>22</v>
      </c>
      <c r="E51" s="715">
        <v>5.0999999999999996</v>
      </c>
      <c r="F51" s="715">
        <v>52.2</v>
      </c>
      <c r="G51" s="716">
        <v>3.85</v>
      </c>
      <c r="H51" s="927">
        <v>79.38</v>
      </c>
      <c r="I51" s="715">
        <v>27.7</v>
      </c>
      <c r="J51" s="715">
        <v>16</v>
      </c>
      <c r="K51" s="715">
        <v>83.3</v>
      </c>
      <c r="L51" s="715">
        <v>83.4</v>
      </c>
      <c r="M51" s="715">
        <v>20.7</v>
      </c>
      <c r="N51" s="715">
        <v>8.4</v>
      </c>
      <c r="O51" s="715">
        <v>21.8</v>
      </c>
      <c r="P51" s="715">
        <v>40</v>
      </c>
      <c r="Q51" s="715">
        <v>20.9</v>
      </c>
      <c r="R51" s="717">
        <v>6.2</v>
      </c>
      <c r="S51" s="717">
        <v>4.4000000000000004</v>
      </c>
      <c r="T51" s="718">
        <v>427</v>
      </c>
      <c r="V51" s="173"/>
      <c r="W51" s="897"/>
      <c r="X51" s="897"/>
      <c r="Y51" s="897"/>
      <c r="Z51" s="897"/>
    </row>
    <row r="52" spans="1:26" ht="15.75" customHeight="1">
      <c r="A52" s="690" t="s">
        <v>921</v>
      </c>
      <c r="B52" s="714">
        <v>6</v>
      </c>
      <c r="C52" s="714">
        <v>6</v>
      </c>
      <c r="D52" s="714">
        <v>9</v>
      </c>
      <c r="E52" s="715">
        <v>8.4</v>
      </c>
      <c r="F52" s="715">
        <v>56.8</v>
      </c>
      <c r="G52" s="716">
        <v>1.5</v>
      </c>
      <c r="H52" s="927">
        <v>84.92</v>
      </c>
      <c r="I52" s="715">
        <v>76.8</v>
      </c>
      <c r="J52" s="715">
        <v>18.899999999999999</v>
      </c>
      <c r="K52" s="715">
        <v>97.7</v>
      </c>
      <c r="L52" s="715">
        <v>92.1</v>
      </c>
      <c r="M52" s="715">
        <v>5.3</v>
      </c>
      <c r="N52" s="715">
        <v>6.9</v>
      </c>
      <c r="O52" s="715">
        <v>21.8</v>
      </c>
      <c r="P52" s="715">
        <v>35.200000000000003</v>
      </c>
      <c r="Q52" s="715">
        <v>19.600000000000001</v>
      </c>
      <c r="R52" s="717">
        <v>6.9</v>
      </c>
      <c r="S52" s="717">
        <v>3.8</v>
      </c>
      <c r="T52" s="718">
        <v>327</v>
      </c>
      <c r="W52" s="897"/>
      <c r="X52" s="897"/>
      <c r="Y52" s="897"/>
      <c r="Z52" s="897"/>
    </row>
    <row r="53" spans="1:26" ht="15.75" customHeight="1">
      <c r="A53" s="719" t="s">
        <v>752</v>
      </c>
      <c r="B53" s="720">
        <v>1289</v>
      </c>
      <c r="C53" s="720">
        <v>1291</v>
      </c>
      <c r="D53" s="720">
        <v>1409</v>
      </c>
      <c r="E53" s="721">
        <v>-0.2</v>
      </c>
      <c r="F53" s="721">
        <v>62.8</v>
      </c>
      <c r="G53" s="722">
        <v>2.5299999999999998</v>
      </c>
      <c r="H53" s="928">
        <v>91.03</v>
      </c>
      <c r="I53" s="721">
        <v>37.299999999999997</v>
      </c>
      <c r="J53" s="721">
        <v>44.3</v>
      </c>
      <c r="K53" s="721">
        <v>83.8</v>
      </c>
      <c r="L53" s="721">
        <v>81.5</v>
      </c>
      <c r="M53" s="721">
        <v>8.5</v>
      </c>
      <c r="N53" s="721">
        <v>14.7</v>
      </c>
      <c r="O53" s="721">
        <v>51.8</v>
      </c>
      <c r="P53" s="721">
        <v>74.5</v>
      </c>
      <c r="Q53" s="721">
        <v>19.8</v>
      </c>
      <c r="R53" s="723">
        <v>8.4</v>
      </c>
      <c r="S53" s="723">
        <v>6.6</v>
      </c>
      <c r="T53" s="724">
        <v>298</v>
      </c>
      <c r="W53" s="897"/>
      <c r="X53" s="897"/>
      <c r="Y53" s="897"/>
      <c r="Z53" s="897"/>
    </row>
    <row r="54" spans="1:26" ht="9.75" customHeight="1">
      <c r="W54" s="897"/>
      <c r="X54" s="897"/>
      <c r="Y54" s="897"/>
      <c r="Z54" s="897"/>
    </row>
    <row r="55" spans="1:26" ht="9.75" customHeight="1"/>
    <row r="56" spans="1:26" ht="9.75" customHeight="1"/>
    <row r="57" spans="1:26" ht="9.75" customHeight="1"/>
    <row r="58" spans="1:26" ht="9.75" customHeight="1"/>
    <row r="59" spans="1:26" ht="9.75" customHeight="1"/>
    <row r="60" spans="1:26" ht="9.75" customHeight="1"/>
    <row r="61" spans="1:26" ht="9.75" customHeight="1"/>
    <row r="62" spans="1:26" ht="9.75" customHeight="1"/>
    <row r="63" spans="1:26" ht="9.75" customHeight="1"/>
    <row r="64" spans="1:26" ht="9.75" customHeight="1"/>
    <row r="65" spans="9:9" ht="9.75" customHeight="1"/>
    <row r="66" spans="9:9" ht="9.75" customHeight="1">
      <c r="I66" s="725"/>
    </row>
    <row r="67" spans="9:9" ht="9.75" customHeight="1"/>
    <row r="68" spans="9:9" ht="9.75" customHeight="1"/>
    <row r="69" spans="9:9" ht="9.75" customHeight="1"/>
    <row r="70" spans="9:9" ht="9.75" customHeight="1"/>
    <row r="71" spans="9:9" ht="9.75" customHeight="1"/>
    <row r="72" spans="9:9" ht="9.75" customHeight="1"/>
    <row r="73" spans="9:9" ht="9.75" customHeight="1"/>
    <row r="74" spans="9:9" ht="9.75" customHeight="1"/>
    <row r="75" spans="9:9" ht="9.75" customHeight="1"/>
    <row r="76" spans="9:9" ht="9.75" customHeight="1"/>
    <row r="77" spans="9:9" ht="9.75" customHeight="1"/>
    <row r="78" spans="9:9" ht="9.75" customHeight="1"/>
    <row r="79" spans="9:9" ht="9.75" customHeight="1"/>
    <row r="80" spans="9:9" ht="9.75" customHeight="1"/>
    <row r="81" spans="9:9" ht="9.75" customHeight="1"/>
    <row r="82" spans="9:9" ht="9.75" customHeight="1"/>
    <row r="83" spans="9:9" ht="9.75" customHeight="1"/>
    <row r="84" spans="9:9" ht="9.75" customHeight="1"/>
    <row r="85" spans="9:9" ht="9.75" customHeight="1"/>
    <row r="86" spans="9:9" ht="9.75" customHeight="1">
      <c r="I86" s="725"/>
    </row>
    <row r="102" spans="1:9">
      <c r="I102" s="725"/>
    </row>
    <row r="104" spans="1:9">
      <c r="A104" s="353"/>
      <c r="B104" s="726"/>
      <c r="C104" s="726"/>
    </row>
    <row r="105" spans="1:9">
      <c r="A105" s="353"/>
      <c r="B105" s="726"/>
      <c r="C105" s="726"/>
    </row>
    <row r="106" spans="1:9">
      <c r="A106" s="353"/>
      <c r="B106" s="726"/>
      <c r="C106" s="726"/>
    </row>
    <row r="107" spans="1:9">
      <c r="A107" s="353"/>
      <c r="B107" s="726"/>
      <c r="C107" s="726"/>
    </row>
    <row r="108" spans="1:9">
      <c r="A108" s="353"/>
      <c r="B108" s="726"/>
      <c r="C108" s="726"/>
    </row>
    <row r="109" spans="1:9">
      <c r="A109" s="353"/>
      <c r="B109" s="726"/>
      <c r="C109" s="726"/>
    </row>
    <row r="110" spans="1:9">
      <c r="A110" s="353"/>
      <c r="B110" s="726"/>
      <c r="C110" s="726"/>
    </row>
  </sheetData>
  <mergeCells count="5">
    <mergeCell ref="B3:D3"/>
    <mergeCell ref="A5:A6"/>
    <mergeCell ref="B5:B6"/>
    <mergeCell ref="C5:C6"/>
    <mergeCell ref="D5:D6"/>
  </mergeCells>
  <phoneticPr fontId="1"/>
  <printOptions horizontalCentered="1"/>
  <pageMargins left="0.39370078740157483" right="0.39370078740157483" top="0.78740157480314965" bottom="0.39370078740157483" header="0" footer="0.19685039370078741"/>
  <pageSetup paperSize="9" scale="66" orientation="landscape" r:id="rId1"/>
  <headerFooter alignWithMargins="0">
    <oddFooter>&amp;P / &amp;N ページ</oddFooter>
  </headerFooter>
  <ignoredErrors>
    <ignoredError sqref="E3:T3" numberStoredAsText="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FFFFCC"/>
    <pageSetUpPr fitToPage="1"/>
  </sheetPr>
  <dimension ref="A1:AU68"/>
  <sheetViews>
    <sheetView showGridLines="0" zoomScale="130" zoomScaleNormal="130" workbookViewId="0"/>
  </sheetViews>
  <sheetFormatPr defaultRowHeight="9"/>
  <cols>
    <col min="1" max="1" width="7.77734375" style="547" customWidth="1"/>
    <col min="2" max="2" width="3.44140625" style="548" customWidth="1"/>
    <col min="3" max="4" width="4.21875" style="550" bestFit="1" customWidth="1"/>
    <col min="5" max="5" width="1.6640625" style="548" customWidth="1"/>
    <col min="6" max="6" width="4.21875" style="550" bestFit="1" customWidth="1"/>
    <col min="7" max="7" width="4.21875" style="548" bestFit="1" customWidth="1"/>
    <col min="8" max="8" width="1.6640625" style="548" customWidth="1"/>
    <col min="9" max="9" width="4.21875" style="550" bestFit="1" customWidth="1"/>
    <col min="10" max="10" width="4.21875" style="548" bestFit="1" customWidth="1"/>
    <col min="11" max="11" width="1.6640625" style="548" customWidth="1"/>
    <col min="12" max="12" width="3.44140625" style="548" bestFit="1" customWidth="1"/>
    <col min="13" max="13" width="3.44140625" style="549" bestFit="1" customWidth="1"/>
    <col min="14" max="14" width="1.6640625" style="548" customWidth="1"/>
    <col min="15" max="16" width="3.44140625" style="548" bestFit="1" customWidth="1"/>
    <col min="17" max="17" width="1.6640625" style="548" customWidth="1"/>
    <col min="18" max="18" width="3.44140625" style="549" bestFit="1" customWidth="1"/>
    <col min="19" max="19" width="3.44140625" style="548" bestFit="1" customWidth="1"/>
    <col min="20" max="20" width="1.6640625" style="548" customWidth="1"/>
    <col min="21" max="21" width="3.44140625" style="548" bestFit="1" customWidth="1"/>
    <col min="22" max="22" width="3.44140625" style="549" bestFit="1" customWidth="1"/>
    <col min="23" max="23" width="1.6640625" style="547" customWidth="1"/>
    <col min="24" max="25" width="3.44140625" style="548" bestFit="1" customWidth="1"/>
    <col min="26" max="26" width="1.6640625" style="548" customWidth="1"/>
    <col min="27" max="28" width="3.44140625" style="548" bestFit="1" customWidth="1"/>
    <col min="29" max="29" width="3.77734375" style="548" customWidth="1"/>
    <col min="30" max="30" width="0.44140625" style="547" customWidth="1"/>
    <col min="31" max="34" width="1.109375" style="547" customWidth="1"/>
    <col min="35" max="35" width="1.33203125" style="547" customWidth="1"/>
    <col min="36" max="36" width="1.21875" style="547" customWidth="1"/>
    <col min="37" max="37" width="1" style="547" customWidth="1"/>
    <col min="38" max="38" width="1.109375" style="547" customWidth="1"/>
    <col min="39" max="256" width="9" style="547"/>
    <col min="257" max="257" width="7.77734375" style="547" customWidth="1"/>
    <col min="258" max="258" width="3.44140625" style="547" customWidth="1"/>
    <col min="259" max="260" width="4.21875" style="547" bestFit="1" customWidth="1"/>
    <col min="261" max="261" width="1.6640625" style="547" customWidth="1"/>
    <col min="262" max="263" width="4.21875" style="547" bestFit="1" customWidth="1"/>
    <col min="264" max="264" width="1.6640625" style="547" customWidth="1"/>
    <col min="265" max="266" width="4.21875" style="547" bestFit="1" customWidth="1"/>
    <col min="267" max="267" width="1.6640625" style="547" customWidth="1"/>
    <col min="268" max="269" width="3.44140625" style="547" bestFit="1" customWidth="1"/>
    <col min="270" max="270" width="1.6640625" style="547" customWidth="1"/>
    <col min="271" max="272" width="3.44140625" style="547" bestFit="1" customWidth="1"/>
    <col min="273" max="273" width="1.6640625" style="547" customWidth="1"/>
    <col min="274" max="275" width="3.44140625" style="547" bestFit="1" customWidth="1"/>
    <col min="276" max="276" width="1.6640625" style="547" customWidth="1"/>
    <col min="277" max="278" width="3.44140625" style="547" bestFit="1" customWidth="1"/>
    <col min="279" max="279" width="1.6640625" style="547" customWidth="1"/>
    <col min="280" max="281" width="3.44140625" style="547" bestFit="1" customWidth="1"/>
    <col min="282" max="282" width="1.6640625" style="547" customWidth="1"/>
    <col min="283" max="284" width="3.44140625" style="547" bestFit="1" customWidth="1"/>
    <col min="285" max="285" width="3.77734375" style="547" customWidth="1"/>
    <col min="286" max="286" width="0.44140625" style="547" customWidth="1"/>
    <col min="287" max="290" width="1.109375" style="547" customWidth="1"/>
    <col min="291" max="291" width="1.33203125" style="547" customWidth="1"/>
    <col min="292" max="292" width="1.21875" style="547" customWidth="1"/>
    <col min="293" max="293" width="1" style="547" customWidth="1"/>
    <col min="294" max="294" width="1.109375" style="547" customWidth="1"/>
    <col min="295" max="512" width="9" style="547"/>
    <col min="513" max="513" width="7.77734375" style="547" customWidth="1"/>
    <col min="514" max="514" width="3.44140625" style="547" customWidth="1"/>
    <col min="515" max="516" width="4.21875" style="547" bestFit="1" customWidth="1"/>
    <col min="517" max="517" width="1.6640625" style="547" customWidth="1"/>
    <col min="518" max="519" width="4.21875" style="547" bestFit="1" customWidth="1"/>
    <col min="520" max="520" width="1.6640625" style="547" customWidth="1"/>
    <col min="521" max="522" width="4.21875" style="547" bestFit="1" customWidth="1"/>
    <col min="523" max="523" width="1.6640625" style="547" customWidth="1"/>
    <col min="524" max="525" width="3.44140625" style="547" bestFit="1" customWidth="1"/>
    <col min="526" max="526" width="1.6640625" style="547" customWidth="1"/>
    <col min="527" max="528" width="3.44140625" style="547" bestFit="1" customWidth="1"/>
    <col min="529" max="529" width="1.6640625" style="547" customWidth="1"/>
    <col min="530" max="531" width="3.44140625" style="547" bestFit="1" customWidth="1"/>
    <col min="532" max="532" width="1.6640625" style="547" customWidth="1"/>
    <col min="533" max="534" width="3.44140625" style="547" bestFit="1" customWidth="1"/>
    <col min="535" max="535" width="1.6640625" style="547" customWidth="1"/>
    <col min="536" max="537" width="3.44140625" style="547" bestFit="1" customWidth="1"/>
    <col min="538" max="538" width="1.6640625" style="547" customWidth="1"/>
    <col min="539" max="540" width="3.44140625" style="547" bestFit="1" customWidth="1"/>
    <col min="541" max="541" width="3.77734375" style="547" customWidth="1"/>
    <col min="542" max="542" width="0.44140625" style="547" customWidth="1"/>
    <col min="543" max="546" width="1.109375" style="547" customWidth="1"/>
    <col min="547" max="547" width="1.33203125" style="547" customWidth="1"/>
    <col min="548" max="548" width="1.21875" style="547" customWidth="1"/>
    <col min="549" max="549" width="1" style="547" customWidth="1"/>
    <col min="550" max="550" width="1.109375" style="547" customWidth="1"/>
    <col min="551" max="768" width="9" style="547"/>
    <col min="769" max="769" width="7.77734375" style="547" customWidth="1"/>
    <col min="770" max="770" width="3.44140625" style="547" customWidth="1"/>
    <col min="771" max="772" width="4.21875" style="547" bestFit="1" customWidth="1"/>
    <col min="773" max="773" width="1.6640625" style="547" customWidth="1"/>
    <col min="774" max="775" width="4.21875" style="547" bestFit="1" customWidth="1"/>
    <col min="776" max="776" width="1.6640625" style="547" customWidth="1"/>
    <col min="777" max="778" width="4.21875" style="547" bestFit="1" customWidth="1"/>
    <col min="779" max="779" width="1.6640625" style="547" customWidth="1"/>
    <col min="780" max="781" width="3.44140625" style="547" bestFit="1" customWidth="1"/>
    <col min="782" max="782" width="1.6640625" style="547" customWidth="1"/>
    <col min="783" max="784" width="3.44140625" style="547" bestFit="1" customWidth="1"/>
    <col min="785" max="785" width="1.6640625" style="547" customWidth="1"/>
    <col min="786" max="787" width="3.44140625" style="547" bestFit="1" customWidth="1"/>
    <col min="788" max="788" width="1.6640625" style="547" customWidth="1"/>
    <col min="789" max="790" width="3.44140625" style="547" bestFit="1" customWidth="1"/>
    <col min="791" max="791" width="1.6640625" style="547" customWidth="1"/>
    <col min="792" max="793" width="3.44140625" style="547" bestFit="1" customWidth="1"/>
    <col min="794" max="794" width="1.6640625" style="547" customWidth="1"/>
    <col min="795" max="796" width="3.44140625" style="547" bestFit="1" customWidth="1"/>
    <col min="797" max="797" width="3.77734375" style="547" customWidth="1"/>
    <col min="798" max="798" width="0.44140625" style="547" customWidth="1"/>
    <col min="799" max="802" width="1.109375" style="547" customWidth="1"/>
    <col min="803" max="803" width="1.33203125" style="547" customWidth="1"/>
    <col min="804" max="804" width="1.21875" style="547" customWidth="1"/>
    <col min="805" max="805" width="1" style="547" customWidth="1"/>
    <col min="806" max="806" width="1.109375" style="547" customWidth="1"/>
    <col min="807" max="1024" width="9" style="547"/>
    <col min="1025" max="1025" width="7.77734375" style="547" customWidth="1"/>
    <col min="1026" max="1026" width="3.44140625" style="547" customWidth="1"/>
    <col min="1027" max="1028" width="4.21875" style="547" bestFit="1" customWidth="1"/>
    <col min="1029" max="1029" width="1.6640625" style="547" customWidth="1"/>
    <col min="1030" max="1031" width="4.21875" style="547" bestFit="1" customWidth="1"/>
    <col min="1032" max="1032" width="1.6640625" style="547" customWidth="1"/>
    <col min="1033" max="1034" width="4.21875" style="547" bestFit="1" customWidth="1"/>
    <col min="1035" max="1035" width="1.6640625" style="547" customWidth="1"/>
    <col min="1036" max="1037" width="3.44140625" style="547" bestFit="1" customWidth="1"/>
    <col min="1038" max="1038" width="1.6640625" style="547" customWidth="1"/>
    <col min="1039" max="1040" width="3.44140625" style="547" bestFit="1" customWidth="1"/>
    <col min="1041" max="1041" width="1.6640625" style="547" customWidth="1"/>
    <col min="1042" max="1043" width="3.44140625" style="547" bestFit="1" customWidth="1"/>
    <col min="1044" max="1044" width="1.6640625" style="547" customWidth="1"/>
    <col min="1045" max="1046" width="3.44140625" style="547" bestFit="1" customWidth="1"/>
    <col min="1047" max="1047" width="1.6640625" style="547" customWidth="1"/>
    <col min="1048" max="1049" width="3.44140625" style="547" bestFit="1" customWidth="1"/>
    <col min="1050" max="1050" width="1.6640625" style="547" customWidth="1"/>
    <col min="1051" max="1052" width="3.44140625" style="547" bestFit="1" customWidth="1"/>
    <col min="1053" max="1053" width="3.77734375" style="547" customWidth="1"/>
    <col min="1054" max="1054" width="0.44140625" style="547" customWidth="1"/>
    <col min="1055" max="1058" width="1.109375" style="547" customWidth="1"/>
    <col min="1059" max="1059" width="1.33203125" style="547" customWidth="1"/>
    <col min="1060" max="1060" width="1.21875" style="547" customWidth="1"/>
    <col min="1061" max="1061" width="1" style="547" customWidth="1"/>
    <col min="1062" max="1062" width="1.109375" style="547" customWidth="1"/>
    <col min="1063" max="1280" width="9" style="547"/>
    <col min="1281" max="1281" width="7.77734375" style="547" customWidth="1"/>
    <col min="1282" max="1282" width="3.44140625" style="547" customWidth="1"/>
    <col min="1283" max="1284" width="4.21875" style="547" bestFit="1" customWidth="1"/>
    <col min="1285" max="1285" width="1.6640625" style="547" customWidth="1"/>
    <col min="1286" max="1287" width="4.21875" style="547" bestFit="1" customWidth="1"/>
    <col min="1288" max="1288" width="1.6640625" style="547" customWidth="1"/>
    <col min="1289" max="1290" width="4.21875" style="547" bestFit="1" customWidth="1"/>
    <col min="1291" max="1291" width="1.6640625" style="547" customWidth="1"/>
    <col min="1292" max="1293" width="3.44140625" style="547" bestFit="1" customWidth="1"/>
    <col min="1294" max="1294" width="1.6640625" style="547" customWidth="1"/>
    <col min="1295" max="1296" width="3.44140625" style="547" bestFit="1" customWidth="1"/>
    <col min="1297" max="1297" width="1.6640625" style="547" customWidth="1"/>
    <col min="1298" max="1299" width="3.44140625" style="547" bestFit="1" customWidth="1"/>
    <col min="1300" max="1300" width="1.6640625" style="547" customWidth="1"/>
    <col min="1301" max="1302" width="3.44140625" style="547" bestFit="1" customWidth="1"/>
    <col min="1303" max="1303" width="1.6640625" style="547" customWidth="1"/>
    <col min="1304" max="1305" width="3.44140625" style="547" bestFit="1" customWidth="1"/>
    <col min="1306" max="1306" width="1.6640625" style="547" customWidth="1"/>
    <col min="1307" max="1308" width="3.44140625" style="547" bestFit="1" customWidth="1"/>
    <col min="1309" max="1309" width="3.77734375" style="547" customWidth="1"/>
    <col min="1310" max="1310" width="0.44140625" style="547" customWidth="1"/>
    <col min="1311" max="1314" width="1.109375" style="547" customWidth="1"/>
    <col min="1315" max="1315" width="1.33203125" style="547" customWidth="1"/>
    <col min="1316" max="1316" width="1.21875" style="547" customWidth="1"/>
    <col min="1317" max="1317" width="1" style="547" customWidth="1"/>
    <col min="1318" max="1318" width="1.109375" style="547" customWidth="1"/>
    <col min="1319" max="1536" width="9" style="547"/>
    <col min="1537" max="1537" width="7.77734375" style="547" customWidth="1"/>
    <col min="1538" max="1538" width="3.44140625" style="547" customWidth="1"/>
    <col min="1539" max="1540" width="4.21875" style="547" bestFit="1" customWidth="1"/>
    <col min="1541" max="1541" width="1.6640625" style="547" customWidth="1"/>
    <col min="1542" max="1543" width="4.21875" style="547" bestFit="1" customWidth="1"/>
    <col min="1544" max="1544" width="1.6640625" style="547" customWidth="1"/>
    <col min="1545" max="1546" width="4.21875" style="547" bestFit="1" customWidth="1"/>
    <col min="1547" max="1547" width="1.6640625" style="547" customWidth="1"/>
    <col min="1548" max="1549" width="3.44140625" style="547" bestFit="1" customWidth="1"/>
    <col min="1550" max="1550" width="1.6640625" style="547" customWidth="1"/>
    <col min="1551" max="1552" width="3.44140625" style="547" bestFit="1" customWidth="1"/>
    <col min="1553" max="1553" width="1.6640625" style="547" customWidth="1"/>
    <col min="1554" max="1555" width="3.44140625" style="547" bestFit="1" customWidth="1"/>
    <col min="1556" max="1556" width="1.6640625" style="547" customWidth="1"/>
    <col min="1557" max="1558" width="3.44140625" style="547" bestFit="1" customWidth="1"/>
    <col min="1559" max="1559" width="1.6640625" style="547" customWidth="1"/>
    <col min="1560" max="1561" width="3.44140625" style="547" bestFit="1" customWidth="1"/>
    <col min="1562" max="1562" width="1.6640625" style="547" customWidth="1"/>
    <col min="1563" max="1564" width="3.44140625" style="547" bestFit="1" customWidth="1"/>
    <col min="1565" max="1565" width="3.77734375" style="547" customWidth="1"/>
    <col min="1566" max="1566" width="0.44140625" style="547" customWidth="1"/>
    <col min="1567" max="1570" width="1.109375" style="547" customWidth="1"/>
    <col min="1571" max="1571" width="1.33203125" style="547" customWidth="1"/>
    <col min="1572" max="1572" width="1.21875" style="547" customWidth="1"/>
    <col min="1573" max="1573" width="1" style="547" customWidth="1"/>
    <col min="1574" max="1574" width="1.109375" style="547" customWidth="1"/>
    <col min="1575" max="1792" width="9" style="547"/>
    <col min="1793" max="1793" width="7.77734375" style="547" customWidth="1"/>
    <col min="1794" max="1794" width="3.44140625" style="547" customWidth="1"/>
    <col min="1795" max="1796" width="4.21875" style="547" bestFit="1" customWidth="1"/>
    <col min="1797" max="1797" width="1.6640625" style="547" customWidth="1"/>
    <col min="1798" max="1799" width="4.21875" style="547" bestFit="1" customWidth="1"/>
    <col min="1800" max="1800" width="1.6640625" style="547" customWidth="1"/>
    <col min="1801" max="1802" width="4.21875" style="547" bestFit="1" customWidth="1"/>
    <col min="1803" max="1803" width="1.6640625" style="547" customWidth="1"/>
    <col min="1804" max="1805" width="3.44140625" style="547" bestFit="1" customWidth="1"/>
    <col min="1806" max="1806" width="1.6640625" style="547" customWidth="1"/>
    <col min="1807" max="1808" width="3.44140625" style="547" bestFit="1" customWidth="1"/>
    <col min="1809" max="1809" width="1.6640625" style="547" customWidth="1"/>
    <col min="1810" max="1811" width="3.44140625" style="547" bestFit="1" customWidth="1"/>
    <col min="1812" max="1812" width="1.6640625" style="547" customWidth="1"/>
    <col min="1813" max="1814" width="3.44140625" style="547" bestFit="1" customWidth="1"/>
    <col min="1815" max="1815" width="1.6640625" style="547" customWidth="1"/>
    <col min="1816" max="1817" width="3.44140625" style="547" bestFit="1" customWidth="1"/>
    <col min="1818" max="1818" width="1.6640625" style="547" customWidth="1"/>
    <col min="1819" max="1820" width="3.44140625" style="547" bestFit="1" customWidth="1"/>
    <col min="1821" max="1821" width="3.77734375" style="547" customWidth="1"/>
    <col min="1822" max="1822" width="0.44140625" style="547" customWidth="1"/>
    <col min="1823" max="1826" width="1.109375" style="547" customWidth="1"/>
    <col min="1827" max="1827" width="1.33203125" style="547" customWidth="1"/>
    <col min="1828" max="1828" width="1.21875" style="547" customWidth="1"/>
    <col min="1829" max="1829" width="1" style="547" customWidth="1"/>
    <col min="1830" max="1830" width="1.109375" style="547" customWidth="1"/>
    <col min="1831" max="2048" width="9" style="547"/>
    <col min="2049" max="2049" width="7.77734375" style="547" customWidth="1"/>
    <col min="2050" max="2050" width="3.44140625" style="547" customWidth="1"/>
    <col min="2051" max="2052" width="4.21875" style="547" bestFit="1" customWidth="1"/>
    <col min="2053" max="2053" width="1.6640625" style="547" customWidth="1"/>
    <col min="2054" max="2055" width="4.21875" style="547" bestFit="1" customWidth="1"/>
    <col min="2056" max="2056" width="1.6640625" style="547" customWidth="1"/>
    <col min="2057" max="2058" width="4.21875" style="547" bestFit="1" customWidth="1"/>
    <col min="2059" max="2059" width="1.6640625" style="547" customWidth="1"/>
    <col min="2060" max="2061" width="3.44140625" style="547" bestFit="1" customWidth="1"/>
    <col min="2062" max="2062" width="1.6640625" style="547" customWidth="1"/>
    <col min="2063" max="2064" width="3.44140625" style="547" bestFit="1" customWidth="1"/>
    <col min="2065" max="2065" width="1.6640625" style="547" customWidth="1"/>
    <col min="2066" max="2067" width="3.44140625" style="547" bestFit="1" customWidth="1"/>
    <col min="2068" max="2068" width="1.6640625" style="547" customWidth="1"/>
    <col min="2069" max="2070" width="3.44140625" style="547" bestFit="1" customWidth="1"/>
    <col min="2071" max="2071" width="1.6640625" style="547" customWidth="1"/>
    <col min="2072" max="2073" width="3.44140625" style="547" bestFit="1" customWidth="1"/>
    <col min="2074" max="2074" width="1.6640625" style="547" customWidth="1"/>
    <col min="2075" max="2076" width="3.44140625" style="547" bestFit="1" customWidth="1"/>
    <col min="2077" max="2077" width="3.77734375" style="547" customWidth="1"/>
    <col min="2078" max="2078" width="0.44140625" style="547" customWidth="1"/>
    <col min="2079" max="2082" width="1.109375" style="547" customWidth="1"/>
    <col min="2083" max="2083" width="1.33203125" style="547" customWidth="1"/>
    <col min="2084" max="2084" width="1.21875" style="547" customWidth="1"/>
    <col min="2085" max="2085" width="1" style="547" customWidth="1"/>
    <col min="2086" max="2086" width="1.109375" style="547" customWidth="1"/>
    <col min="2087" max="2304" width="9" style="547"/>
    <col min="2305" max="2305" width="7.77734375" style="547" customWidth="1"/>
    <col min="2306" max="2306" width="3.44140625" style="547" customWidth="1"/>
    <col min="2307" max="2308" width="4.21875" style="547" bestFit="1" customWidth="1"/>
    <col min="2309" max="2309" width="1.6640625" style="547" customWidth="1"/>
    <col min="2310" max="2311" width="4.21875" style="547" bestFit="1" customWidth="1"/>
    <col min="2312" max="2312" width="1.6640625" style="547" customWidth="1"/>
    <col min="2313" max="2314" width="4.21875" style="547" bestFit="1" customWidth="1"/>
    <col min="2315" max="2315" width="1.6640625" style="547" customWidth="1"/>
    <col min="2316" max="2317" width="3.44140625" style="547" bestFit="1" customWidth="1"/>
    <col min="2318" max="2318" width="1.6640625" style="547" customWidth="1"/>
    <col min="2319" max="2320" width="3.44140625" style="547" bestFit="1" customWidth="1"/>
    <col min="2321" max="2321" width="1.6640625" style="547" customWidth="1"/>
    <col min="2322" max="2323" width="3.44140625" style="547" bestFit="1" customWidth="1"/>
    <col min="2324" max="2324" width="1.6640625" style="547" customWidth="1"/>
    <col min="2325" max="2326" width="3.44140625" style="547" bestFit="1" customWidth="1"/>
    <col min="2327" max="2327" width="1.6640625" style="547" customWidth="1"/>
    <col min="2328" max="2329" width="3.44140625" style="547" bestFit="1" customWidth="1"/>
    <col min="2330" max="2330" width="1.6640625" style="547" customWidth="1"/>
    <col min="2331" max="2332" width="3.44140625" style="547" bestFit="1" customWidth="1"/>
    <col min="2333" max="2333" width="3.77734375" style="547" customWidth="1"/>
    <col min="2334" max="2334" width="0.44140625" style="547" customWidth="1"/>
    <col min="2335" max="2338" width="1.109375" style="547" customWidth="1"/>
    <col min="2339" max="2339" width="1.33203125" style="547" customWidth="1"/>
    <col min="2340" max="2340" width="1.21875" style="547" customWidth="1"/>
    <col min="2341" max="2341" width="1" style="547" customWidth="1"/>
    <col min="2342" max="2342" width="1.109375" style="547" customWidth="1"/>
    <col min="2343" max="2560" width="9" style="547"/>
    <col min="2561" max="2561" width="7.77734375" style="547" customWidth="1"/>
    <col min="2562" max="2562" width="3.44140625" style="547" customWidth="1"/>
    <col min="2563" max="2564" width="4.21875" style="547" bestFit="1" customWidth="1"/>
    <col min="2565" max="2565" width="1.6640625" style="547" customWidth="1"/>
    <col min="2566" max="2567" width="4.21875" style="547" bestFit="1" customWidth="1"/>
    <col min="2568" max="2568" width="1.6640625" style="547" customWidth="1"/>
    <col min="2569" max="2570" width="4.21875" style="547" bestFit="1" customWidth="1"/>
    <col min="2571" max="2571" width="1.6640625" style="547" customWidth="1"/>
    <col min="2572" max="2573" width="3.44140625" style="547" bestFit="1" customWidth="1"/>
    <col min="2574" max="2574" width="1.6640625" style="547" customWidth="1"/>
    <col min="2575" max="2576" width="3.44140625" style="547" bestFit="1" customWidth="1"/>
    <col min="2577" max="2577" width="1.6640625" style="547" customWidth="1"/>
    <col min="2578" max="2579" width="3.44140625" style="547" bestFit="1" customWidth="1"/>
    <col min="2580" max="2580" width="1.6640625" style="547" customWidth="1"/>
    <col min="2581" max="2582" width="3.44140625" style="547" bestFit="1" customWidth="1"/>
    <col min="2583" max="2583" width="1.6640625" style="547" customWidth="1"/>
    <col min="2584" max="2585" width="3.44140625" style="547" bestFit="1" customWidth="1"/>
    <col min="2586" max="2586" width="1.6640625" style="547" customWidth="1"/>
    <col min="2587" max="2588" width="3.44140625" style="547" bestFit="1" customWidth="1"/>
    <col min="2589" max="2589" width="3.77734375" style="547" customWidth="1"/>
    <col min="2590" max="2590" width="0.44140625" style="547" customWidth="1"/>
    <col min="2591" max="2594" width="1.109375" style="547" customWidth="1"/>
    <col min="2595" max="2595" width="1.33203125" style="547" customWidth="1"/>
    <col min="2596" max="2596" width="1.21875" style="547" customWidth="1"/>
    <col min="2597" max="2597" width="1" style="547" customWidth="1"/>
    <col min="2598" max="2598" width="1.109375" style="547" customWidth="1"/>
    <col min="2599" max="2816" width="9" style="547"/>
    <col min="2817" max="2817" width="7.77734375" style="547" customWidth="1"/>
    <col min="2818" max="2818" width="3.44140625" style="547" customWidth="1"/>
    <col min="2819" max="2820" width="4.21875" style="547" bestFit="1" customWidth="1"/>
    <col min="2821" max="2821" width="1.6640625" style="547" customWidth="1"/>
    <col min="2822" max="2823" width="4.21875" style="547" bestFit="1" customWidth="1"/>
    <col min="2824" max="2824" width="1.6640625" style="547" customWidth="1"/>
    <col min="2825" max="2826" width="4.21875" style="547" bestFit="1" customWidth="1"/>
    <col min="2827" max="2827" width="1.6640625" style="547" customWidth="1"/>
    <col min="2828" max="2829" width="3.44140625" style="547" bestFit="1" customWidth="1"/>
    <col min="2830" max="2830" width="1.6640625" style="547" customWidth="1"/>
    <col min="2831" max="2832" width="3.44140625" style="547" bestFit="1" customWidth="1"/>
    <col min="2833" max="2833" width="1.6640625" style="547" customWidth="1"/>
    <col min="2834" max="2835" width="3.44140625" style="547" bestFit="1" customWidth="1"/>
    <col min="2836" max="2836" width="1.6640625" style="547" customWidth="1"/>
    <col min="2837" max="2838" width="3.44140625" style="547" bestFit="1" customWidth="1"/>
    <col min="2839" max="2839" width="1.6640625" style="547" customWidth="1"/>
    <col min="2840" max="2841" width="3.44140625" style="547" bestFit="1" customWidth="1"/>
    <col min="2842" max="2842" width="1.6640625" style="547" customWidth="1"/>
    <col min="2843" max="2844" width="3.44140625" style="547" bestFit="1" customWidth="1"/>
    <col min="2845" max="2845" width="3.77734375" style="547" customWidth="1"/>
    <col min="2846" max="2846" width="0.44140625" style="547" customWidth="1"/>
    <col min="2847" max="2850" width="1.109375" style="547" customWidth="1"/>
    <col min="2851" max="2851" width="1.33203125" style="547" customWidth="1"/>
    <col min="2852" max="2852" width="1.21875" style="547" customWidth="1"/>
    <col min="2853" max="2853" width="1" style="547" customWidth="1"/>
    <col min="2854" max="2854" width="1.109375" style="547" customWidth="1"/>
    <col min="2855" max="3072" width="9" style="547"/>
    <col min="3073" max="3073" width="7.77734375" style="547" customWidth="1"/>
    <col min="3074" max="3074" width="3.44140625" style="547" customWidth="1"/>
    <col min="3075" max="3076" width="4.21875" style="547" bestFit="1" customWidth="1"/>
    <col min="3077" max="3077" width="1.6640625" style="547" customWidth="1"/>
    <col min="3078" max="3079" width="4.21875" style="547" bestFit="1" customWidth="1"/>
    <col min="3080" max="3080" width="1.6640625" style="547" customWidth="1"/>
    <col min="3081" max="3082" width="4.21875" style="547" bestFit="1" customWidth="1"/>
    <col min="3083" max="3083" width="1.6640625" style="547" customWidth="1"/>
    <col min="3084" max="3085" width="3.44140625" style="547" bestFit="1" customWidth="1"/>
    <col min="3086" max="3086" width="1.6640625" style="547" customWidth="1"/>
    <col min="3087" max="3088" width="3.44140625" style="547" bestFit="1" customWidth="1"/>
    <col min="3089" max="3089" width="1.6640625" style="547" customWidth="1"/>
    <col min="3090" max="3091" width="3.44140625" style="547" bestFit="1" customWidth="1"/>
    <col min="3092" max="3092" width="1.6640625" style="547" customWidth="1"/>
    <col min="3093" max="3094" width="3.44140625" style="547" bestFit="1" customWidth="1"/>
    <col min="3095" max="3095" width="1.6640625" style="547" customWidth="1"/>
    <col min="3096" max="3097" width="3.44140625" style="547" bestFit="1" customWidth="1"/>
    <col min="3098" max="3098" width="1.6640625" style="547" customWidth="1"/>
    <col min="3099" max="3100" width="3.44140625" style="547" bestFit="1" customWidth="1"/>
    <col min="3101" max="3101" width="3.77734375" style="547" customWidth="1"/>
    <col min="3102" max="3102" width="0.44140625" style="547" customWidth="1"/>
    <col min="3103" max="3106" width="1.109375" style="547" customWidth="1"/>
    <col min="3107" max="3107" width="1.33203125" style="547" customWidth="1"/>
    <col min="3108" max="3108" width="1.21875" style="547" customWidth="1"/>
    <col min="3109" max="3109" width="1" style="547" customWidth="1"/>
    <col min="3110" max="3110" width="1.109375" style="547" customWidth="1"/>
    <col min="3111" max="3328" width="9" style="547"/>
    <col min="3329" max="3329" width="7.77734375" style="547" customWidth="1"/>
    <col min="3330" max="3330" width="3.44140625" style="547" customWidth="1"/>
    <col min="3331" max="3332" width="4.21875" style="547" bestFit="1" customWidth="1"/>
    <col min="3333" max="3333" width="1.6640625" style="547" customWidth="1"/>
    <col min="3334" max="3335" width="4.21875" style="547" bestFit="1" customWidth="1"/>
    <col min="3336" max="3336" width="1.6640625" style="547" customWidth="1"/>
    <col min="3337" max="3338" width="4.21875" style="547" bestFit="1" customWidth="1"/>
    <col min="3339" max="3339" width="1.6640625" style="547" customWidth="1"/>
    <col min="3340" max="3341" width="3.44140625" style="547" bestFit="1" customWidth="1"/>
    <col min="3342" max="3342" width="1.6640625" style="547" customWidth="1"/>
    <col min="3343" max="3344" width="3.44140625" style="547" bestFit="1" customWidth="1"/>
    <col min="3345" max="3345" width="1.6640625" style="547" customWidth="1"/>
    <col min="3346" max="3347" width="3.44140625" style="547" bestFit="1" customWidth="1"/>
    <col min="3348" max="3348" width="1.6640625" style="547" customWidth="1"/>
    <col min="3349" max="3350" width="3.44140625" style="547" bestFit="1" customWidth="1"/>
    <col min="3351" max="3351" width="1.6640625" style="547" customWidth="1"/>
    <col min="3352" max="3353" width="3.44140625" style="547" bestFit="1" customWidth="1"/>
    <col min="3354" max="3354" width="1.6640625" style="547" customWidth="1"/>
    <col min="3355" max="3356" width="3.44140625" style="547" bestFit="1" customWidth="1"/>
    <col min="3357" max="3357" width="3.77734375" style="547" customWidth="1"/>
    <col min="3358" max="3358" width="0.44140625" style="547" customWidth="1"/>
    <col min="3359" max="3362" width="1.109375" style="547" customWidth="1"/>
    <col min="3363" max="3363" width="1.33203125" style="547" customWidth="1"/>
    <col min="3364" max="3364" width="1.21875" style="547" customWidth="1"/>
    <col min="3365" max="3365" width="1" style="547" customWidth="1"/>
    <col min="3366" max="3366" width="1.109375" style="547" customWidth="1"/>
    <col min="3367" max="3584" width="9" style="547"/>
    <col min="3585" max="3585" width="7.77734375" style="547" customWidth="1"/>
    <col min="3586" max="3586" width="3.44140625" style="547" customWidth="1"/>
    <col min="3587" max="3588" width="4.21875" style="547" bestFit="1" customWidth="1"/>
    <col min="3589" max="3589" width="1.6640625" style="547" customWidth="1"/>
    <col min="3590" max="3591" width="4.21875" style="547" bestFit="1" customWidth="1"/>
    <col min="3592" max="3592" width="1.6640625" style="547" customWidth="1"/>
    <col min="3593" max="3594" width="4.21875" style="547" bestFit="1" customWidth="1"/>
    <col min="3595" max="3595" width="1.6640625" style="547" customWidth="1"/>
    <col min="3596" max="3597" width="3.44140625" style="547" bestFit="1" customWidth="1"/>
    <col min="3598" max="3598" width="1.6640625" style="547" customWidth="1"/>
    <col min="3599" max="3600" width="3.44140625" style="547" bestFit="1" customWidth="1"/>
    <col min="3601" max="3601" width="1.6640625" style="547" customWidth="1"/>
    <col min="3602" max="3603" width="3.44140625" style="547" bestFit="1" customWidth="1"/>
    <col min="3604" max="3604" width="1.6640625" style="547" customWidth="1"/>
    <col min="3605" max="3606" width="3.44140625" style="547" bestFit="1" customWidth="1"/>
    <col min="3607" max="3607" width="1.6640625" style="547" customWidth="1"/>
    <col min="3608" max="3609" width="3.44140625" style="547" bestFit="1" customWidth="1"/>
    <col min="3610" max="3610" width="1.6640625" style="547" customWidth="1"/>
    <col min="3611" max="3612" width="3.44140625" style="547" bestFit="1" customWidth="1"/>
    <col min="3613" max="3613" width="3.77734375" style="547" customWidth="1"/>
    <col min="3614" max="3614" width="0.44140625" style="547" customWidth="1"/>
    <col min="3615" max="3618" width="1.109375" style="547" customWidth="1"/>
    <col min="3619" max="3619" width="1.33203125" style="547" customWidth="1"/>
    <col min="3620" max="3620" width="1.21875" style="547" customWidth="1"/>
    <col min="3621" max="3621" width="1" style="547" customWidth="1"/>
    <col min="3622" max="3622" width="1.109375" style="547" customWidth="1"/>
    <col min="3623" max="3840" width="9" style="547"/>
    <col min="3841" max="3841" width="7.77734375" style="547" customWidth="1"/>
    <col min="3842" max="3842" width="3.44140625" style="547" customWidth="1"/>
    <col min="3843" max="3844" width="4.21875" style="547" bestFit="1" customWidth="1"/>
    <col min="3845" max="3845" width="1.6640625" style="547" customWidth="1"/>
    <col min="3846" max="3847" width="4.21875" style="547" bestFit="1" customWidth="1"/>
    <col min="3848" max="3848" width="1.6640625" style="547" customWidth="1"/>
    <col min="3849" max="3850" width="4.21875" style="547" bestFit="1" customWidth="1"/>
    <col min="3851" max="3851" width="1.6640625" style="547" customWidth="1"/>
    <col min="3852" max="3853" width="3.44140625" style="547" bestFit="1" customWidth="1"/>
    <col min="3854" max="3854" width="1.6640625" style="547" customWidth="1"/>
    <col min="3855" max="3856" width="3.44140625" style="547" bestFit="1" customWidth="1"/>
    <col min="3857" max="3857" width="1.6640625" style="547" customWidth="1"/>
    <col min="3858" max="3859" width="3.44140625" style="547" bestFit="1" customWidth="1"/>
    <col min="3860" max="3860" width="1.6640625" style="547" customWidth="1"/>
    <col min="3861" max="3862" width="3.44140625" style="547" bestFit="1" customWidth="1"/>
    <col min="3863" max="3863" width="1.6640625" style="547" customWidth="1"/>
    <col min="3864" max="3865" width="3.44140625" style="547" bestFit="1" customWidth="1"/>
    <col min="3866" max="3866" width="1.6640625" style="547" customWidth="1"/>
    <col min="3867" max="3868" width="3.44140625" style="547" bestFit="1" customWidth="1"/>
    <col min="3869" max="3869" width="3.77734375" style="547" customWidth="1"/>
    <col min="3870" max="3870" width="0.44140625" style="547" customWidth="1"/>
    <col min="3871" max="3874" width="1.109375" style="547" customWidth="1"/>
    <col min="3875" max="3875" width="1.33203125" style="547" customWidth="1"/>
    <col min="3876" max="3876" width="1.21875" style="547" customWidth="1"/>
    <col min="3877" max="3877" width="1" style="547" customWidth="1"/>
    <col min="3878" max="3878" width="1.109375" style="547" customWidth="1"/>
    <col min="3879" max="4096" width="9" style="547"/>
    <col min="4097" max="4097" width="7.77734375" style="547" customWidth="1"/>
    <col min="4098" max="4098" width="3.44140625" style="547" customWidth="1"/>
    <col min="4099" max="4100" width="4.21875" style="547" bestFit="1" customWidth="1"/>
    <col min="4101" max="4101" width="1.6640625" style="547" customWidth="1"/>
    <col min="4102" max="4103" width="4.21875" style="547" bestFit="1" customWidth="1"/>
    <col min="4104" max="4104" width="1.6640625" style="547" customWidth="1"/>
    <col min="4105" max="4106" width="4.21875" style="547" bestFit="1" customWidth="1"/>
    <col min="4107" max="4107" width="1.6640625" style="547" customWidth="1"/>
    <col min="4108" max="4109" width="3.44140625" style="547" bestFit="1" customWidth="1"/>
    <col min="4110" max="4110" width="1.6640625" style="547" customWidth="1"/>
    <col min="4111" max="4112" width="3.44140625" style="547" bestFit="1" customWidth="1"/>
    <col min="4113" max="4113" width="1.6640625" style="547" customWidth="1"/>
    <col min="4114" max="4115" width="3.44140625" style="547" bestFit="1" customWidth="1"/>
    <col min="4116" max="4116" width="1.6640625" style="547" customWidth="1"/>
    <col min="4117" max="4118" width="3.44140625" style="547" bestFit="1" customWidth="1"/>
    <col min="4119" max="4119" width="1.6640625" style="547" customWidth="1"/>
    <col min="4120" max="4121" width="3.44140625" style="547" bestFit="1" customWidth="1"/>
    <col min="4122" max="4122" width="1.6640625" style="547" customWidth="1"/>
    <col min="4123" max="4124" width="3.44140625" style="547" bestFit="1" customWidth="1"/>
    <col min="4125" max="4125" width="3.77734375" style="547" customWidth="1"/>
    <col min="4126" max="4126" width="0.44140625" style="547" customWidth="1"/>
    <col min="4127" max="4130" width="1.109375" style="547" customWidth="1"/>
    <col min="4131" max="4131" width="1.33203125" style="547" customWidth="1"/>
    <col min="4132" max="4132" width="1.21875" style="547" customWidth="1"/>
    <col min="4133" max="4133" width="1" style="547" customWidth="1"/>
    <col min="4134" max="4134" width="1.109375" style="547" customWidth="1"/>
    <col min="4135" max="4352" width="9" style="547"/>
    <col min="4353" max="4353" width="7.77734375" style="547" customWidth="1"/>
    <col min="4354" max="4354" width="3.44140625" style="547" customWidth="1"/>
    <col min="4355" max="4356" width="4.21875" style="547" bestFit="1" customWidth="1"/>
    <col min="4357" max="4357" width="1.6640625" style="547" customWidth="1"/>
    <col min="4358" max="4359" width="4.21875" style="547" bestFit="1" customWidth="1"/>
    <col min="4360" max="4360" width="1.6640625" style="547" customWidth="1"/>
    <col min="4361" max="4362" width="4.21875" style="547" bestFit="1" customWidth="1"/>
    <col min="4363" max="4363" width="1.6640625" style="547" customWidth="1"/>
    <col min="4364" max="4365" width="3.44140625" style="547" bestFit="1" customWidth="1"/>
    <col min="4366" max="4366" width="1.6640625" style="547" customWidth="1"/>
    <col min="4367" max="4368" width="3.44140625" style="547" bestFit="1" customWidth="1"/>
    <col min="4369" max="4369" width="1.6640625" style="547" customWidth="1"/>
    <col min="4370" max="4371" width="3.44140625" style="547" bestFit="1" customWidth="1"/>
    <col min="4372" max="4372" width="1.6640625" style="547" customWidth="1"/>
    <col min="4373" max="4374" width="3.44140625" style="547" bestFit="1" customWidth="1"/>
    <col min="4375" max="4375" width="1.6640625" style="547" customWidth="1"/>
    <col min="4376" max="4377" width="3.44140625" style="547" bestFit="1" customWidth="1"/>
    <col min="4378" max="4378" width="1.6640625" style="547" customWidth="1"/>
    <col min="4379" max="4380" width="3.44140625" style="547" bestFit="1" customWidth="1"/>
    <col min="4381" max="4381" width="3.77734375" style="547" customWidth="1"/>
    <col min="4382" max="4382" width="0.44140625" style="547" customWidth="1"/>
    <col min="4383" max="4386" width="1.109375" style="547" customWidth="1"/>
    <col min="4387" max="4387" width="1.33203125" style="547" customWidth="1"/>
    <col min="4388" max="4388" width="1.21875" style="547" customWidth="1"/>
    <col min="4389" max="4389" width="1" style="547" customWidth="1"/>
    <col min="4390" max="4390" width="1.109375" style="547" customWidth="1"/>
    <col min="4391" max="4608" width="9" style="547"/>
    <col min="4609" max="4609" width="7.77734375" style="547" customWidth="1"/>
    <col min="4610" max="4610" width="3.44140625" style="547" customWidth="1"/>
    <col min="4611" max="4612" width="4.21875" style="547" bestFit="1" customWidth="1"/>
    <col min="4613" max="4613" width="1.6640625" style="547" customWidth="1"/>
    <col min="4614" max="4615" width="4.21875" style="547" bestFit="1" customWidth="1"/>
    <col min="4616" max="4616" width="1.6640625" style="547" customWidth="1"/>
    <col min="4617" max="4618" width="4.21875" style="547" bestFit="1" customWidth="1"/>
    <col min="4619" max="4619" width="1.6640625" style="547" customWidth="1"/>
    <col min="4620" max="4621" width="3.44140625" style="547" bestFit="1" customWidth="1"/>
    <col min="4622" max="4622" width="1.6640625" style="547" customWidth="1"/>
    <col min="4623" max="4624" width="3.44140625" style="547" bestFit="1" customWidth="1"/>
    <col min="4625" max="4625" width="1.6640625" style="547" customWidth="1"/>
    <col min="4626" max="4627" width="3.44140625" style="547" bestFit="1" customWidth="1"/>
    <col min="4628" max="4628" width="1.6640625" style="547" customWidth="1"/>
    <col min="4629" max="4630" width="3.44140625" style="547" bestFit="1" customWidth="1"/>
    <col min="4631" max="4631" width="1.6640625" style="547" customWidth="1"/>
    <col min="4632" max="4633" width="3.44140625" style="547" bestFit="1" customWidth="1"/>
    <col min="4634" max="4634" width="1.6640625" style="547" customWidth="1"/>
    <col min="4635" max="4636" width="3.44140625" style="547" bestFit="1" customWidth="1"/>
    <col min="4637" max="4637" width="3.77734375" style="547" customWidth="1"/>
    <col min="4638" max="4638" width="0.44140625" style="547" customWidth="1"/>
    <col min="4639" max="4642" width="1.109375" style="547" customWidth="1"/>
    <col min="4643" max="4643" width="1.33203125" style="547" customWidth="1"/>
    <col min="4644" max="4644" width="1.21875" style="547" customWidth="1"/>
    <col min="4645" max="4645" width="1" style="547" customWidth="1"/>
    <col min="4646" max="4646" width="1.109375" style="547" customWidth="1"/>
    <col min="4647" max="4864" width="9" style="547"/>
    <col min="4865" max="4865" width="7.77734375" style="547" customWidth="1"/>
    <col min="4866" max="4866" width="3.44140625" style="547" customWidth="1"/>
    <col min="4867" max="4868" width="4.21875" style="547" bestFit="1" customWidth="1"/>
    <col min="4869" max="4869" width="1.6640625" style="547" customWidth="1"/>
    <col min="4870" max="4871" width="4.21875" style="547" bestFit="1" customWidth="1"/>
    <col min="4872" max="4872" width="1.6640625" style="547" customWidth="1"/>
    <col min="4873" max="4874" width="4.21875" style="547" bestFit="1" customWidth="1"/>
    <col min="4875" max="4875" width="1.6640625" style="547" customWidth="1"/>
    <col min="4876" max="4877" width="3.44140625" style="547" bestFit="1" customWidth="1"/>
    <col min="4878" max="4878" width="1.6640625" style="547" customWidth="1"/>
    <col min="4879" max="4880" width="3.44140625" style="547" bestFit="1" customWidth="1"/>
    <col min="4881" max="4881" width="1.6640625" style="547" customWidth="1"/>
    <col min="4882" max="4883" width="3.44140625" style="547" bestFit="1" customWidth="1"/>
    <col min="4884" max="4884" width="1.6640625" style="547" customWidth="1"/>
    <col min="4885" max="4886" width="3.44140625" style="547" bestFit="1" customWidth="1"/>
    <col min="4887" max="4887" width="1.6640625" style="547" customWidth="1"/>
    <col min="4888" max="4889" width="3.44140625" style="547" bestFit="1" customWidth="1"/>
    <col min="4890" max="4890" width="1.6640625" style="547" customWidth="1"/>
    <col min="4891" max="4892" width="3.44140625" style="547" bestFit="1" customWidth="1"/>
    <col min="4893" max="4893" width="3.77734375" style="547" customWidth="1"/>
    <col min="4894" max="4894" width="0.44140625" style="547" customWidth="1"/>
    <col min="4895" max="4898" width="1.109375" style="547" customWidth="1"/>
    <col min="4899" max="4899" width="1.33203125" style="547" customWidth="1"/>
    <col min="4900" max="4900" width="1.21875" style="547" customWidth="1"/>
    <col min="4901" max="4901" width="1" style="547" customWidth="1"/>
    <col min="4902" max="4902" width="1.109375" style="547" customWidth="1"/>
    <col min="4903" max="5120" width="9" style="547"/>
    <col min="5121" max="5121" width="7.77734375" style="547" customWidth="1"/>
    <col min="5122" max="5122" width="3.44140625" style="547" customWidth="1"/>
    <col min="5123" max="5124" width="4.21875" style="547" bestFit="1" customWidth="1"/>
    <col min="5125" max="5125" width="1.6640625" style="547" customWidth="1"/>
    <col min="5126" max="5127" width="4.21875" style="547" bestFit="1" customWidth="1"/>
    <col min="5128" max="5128" width="1.6640625" style="547" customWidth="1"/>
    <col min="5129" max="5130" width="4.21875" style="547" bestFit="1" customWidth="1"/>
    <col min="5131" max="5131" width="1.6640625" style="547" customWidth="1"/>
    <col min="5132" max="5133" width="3.44140625" style="547" bestFit="1" customWidth="1"/>
    <col min="5134" max="5134" width="1.6640625" style="547" customWidth="1"/>
    <col min="5135" max="5136" width="3.44140625" style="547" bestFit="1" customWidth="1"/>
    <col min="5137" max="5137" width="1.6640625" style="547" customWidth="1"/>
    <col min="5138" max="5139" width="3.44140625" style="547" bestFit="1" customWidth="1"/>
    <col min="5140" max="5140" width="1.6640625" style="547" customWidth="1"/>
    <col min="5141" max="5142" width="3.44140625" style="547" bestFit="1" customWidth="1"/>
    <col min="5143" max="5143" width="1.6640625" style="547" customWidth="1"/>
    <col min="5144" max="5145" width="3.44140625" style="547" bestFit="1" customWidth="1"/>
    <col min="5146" max="5146" width="1.6640625" style="547" customWidth="1"/>
    <col min="5147" max="5148" width="3.44140625" style="547" bestFit="1" customWidth="1"/>
    <col min="5149" max="5149" width="3.77734375" style="547" customWidth="1"/>
    <col min="5150" max="5150" width="0.44140625" style="547" customWidth="1"/>
    <col min="5151" max="5154" width="1.109375" style="547" customWidth="1"/>
    <col min="5155" max="5155" width="1.33203125" style="547" customWidth="1"/>
    <col min="5156" max="5156" width="1.21875" style="547" customWidth="1"/>
    <col min="5157" max="5157" width="1" style="547" customWidth="1"/>
    <col min="5158" max="5158" width="1.109375" style="547" customWidth="1"/>
    <col min="5159" max="5376" width="9" style="547"/>
    <col min="5377" max="5377" width="7.77734375" style="547" customWidth="1"/>
    <col min="5378" max="5378" width="3.44140625" style="547" customWidth="1"/>
    <col min="5379" max="5380" width="4.21875" style="547" bestFit="1" customWidth="1"/>
    <col min="5381" max="5381" width="1.6640625" style="547" customWidth="1"/>
    <col min="5382" max="5383" width="4.21875" style="547" bestFit="1" customWidth="1"/>
    <col min="5384" max="5384" width="1.6640625" style="547" customWidth="1"/>
    <col min="5385" max="5386" width="4.21875" style="547" bestFit="1" customWidth="1"/>
    <col min="5387" max="5387" width="1.6640625" style="547" customWidth="1"/>
    <col min="5388" max="5389" width="3.44140625" style="547" bestFit="1" customWidth="1"/>
    <col min="5390" max="5390" width="1.6640625" style="547" customWidth="1"/>
    <col min="5391" max="5392" width="3.44140625" style="547" bestFit="1" customWidth="1"/>
    <col min="5393" max="5393" width="1.6640625" style="547" customWidth="1"/>
    <col min="5394" max="5395" width="3.44140625" style="547" bestFit="1" customWidth="1"/>
    <col min="5396" max="5396" width="1.6640625" style="547" customWidth="1"/>
    <col min="5397" max="5398" width="3.44140625" style="547" bestFit="1" customWidth="1"/>
    <col min="5399" max="5399" width="1.6640625" style="547" customWidth="1"/>
    <col min="5400" max="5401" width="3.44140625" style="547" bestFit="1" customWidth="1"/>
    <col min="5402" max="5402" width="1.6640625" style="547" customWidth="1"/>
    <col min="5403" max="5404" width="3.44140625" style="547" bestFit="1" customWidth="1"/>
    <col min="5405" max="5405" width="3.77734375" style="547" customWidth="1"/>
    <col min="5406" max="5406" width="0.44140625" style="547" customWidth="1"/>
    <col min="5407" max="5410" width="1.109375" style="547" customWidth="1"/>
    <col min="5411" max="5411" width="1.33203125" style="547" customWidth="1"/>
    <col min="5412" max="5412" width="1.21875" style="547" customWidth="1"/>
    <col min="5413" max="5413" width="1" style="547" customWidth="1"/>
    <col min="5414" max="5414" width="1.109375" style="547" customWidth="1"/>
    <col min="5415" max="5632" width="9" style="547"/>
    <col min="5633" max="5633" width="7.77734375" style="547" customWidth="1"/>
    <col min="5634" max="5634" width="3.44140625" style="547" customWidth="1"/>
    <col min="5635" max="5636" width="4.21875" style="547" bestFit="1" customWidth="1"/>
    <col min="5637" max="5637" width="1.6640625" style="547" customWidth="1"/>
    <col min="5638" max="5639" width="4.21875" style="547" bestFit="1" customWidth="1"/>
    <col min="5640" max="5640" width="1.6640625" style="547" customWidth="1"/>
    <col min="5641" max="5642" width="4.21875" style="547" bestFit="1" customWidth="1"/>
    <col min="5643" max="5643" width="1.6640625" style="547" customWidth="1"/>
    <col min="5644" max="5645" width="3.44140625" style="547" bestFit="1" customWidth="1"/>
    <col min="5646" max="5646" width="1.6640625" style="547" customWidth="1"/>
    <col min="5647" max="5648" width="3.44140625" style="547" bestFit="1" customWidth="1"/>
    <col min="5649" max="5649" width="1.6640625" style="547" customWidth="1"/>
    <col min="5650" max="5651" width="3.44140625" style="547" bestFit="1" customWidth="1"/>
    <col min="5652" max="5652" width="1.6640625" style="547" customWidth="1"/>
    <col min="5653" max="5654" width="3.44140625" style="547" bestFit="1" customWidth="1"/>
    <col min="5655" max="5655" width="1.6640625" style="547" customWidth="1"/>
    <col min="5656" max="5657" width="3.44140625" style="547" bestFit="1" customWidth="1"/>
    <col min="5658" max="5658" width="1.6640625" style="547" customWidth="1"/>
    <col min="5659" max="5660" width="3.44140625" style="547" bestFit="1" customWidth="1"/>
    <col min="5661" max="5661" width="3.77734375" style="547" customWidth="1"/>
    <col min="5662" max="5662" width="0.44140625" style="547" customWidth="1"/>
    <col min="5663" max="5666" width="1.109375" style="547" customWidth="1"/>
    <col min="5667" max="5667" width="1.33203125" style="547" customWidth="1"/>
    <col min="5668" max="5668" width="1.21875" style="547" customWidth="1"/>
    <col min="5669" max="5669" width="1" style="547" customWidth="1"/>
    <col min="5670" max="5670" width="1.109375" style="547" customWidth="1"/>
    <col min="5671" max="5888" width="9" style="547"/>
    <col min="5889" max="5889" width="7.77734375" style="547" customWidth="1"/>
    <col min="5890" max="5890" width="3.44140625" style="547" customWidth="1"/>
    <col min="5891" max="5892" width="4.21875" style="547" bestFit="1" customWidth="1"/>
    <col min="5893" max="5893" width="1.6640625" style="547" customWidth="1"/>
    <col min="5894" max="5895" width="4.21875" style="547" bestFit="1" customWidth="1"/>
    <col min="5896" max="5896" width="1.6640625" style="547" customWidth="1"/>
    <col min="5897" max="5898" width="4.21875" style="547" bestFit="1" customWidth="1"/>
    <col min="5899" max="5899" width="1.6640625" style="547" customWidth="1"/>
    <col min="5900" max="5901" width="3.44140625" style="547" bestFit="1" customWidth="1"/>
    <col min="5902" max="5902" width="1.6640625" style="547" customWidth="1"/>
    <col min="5903" max="5904" width="3.44140625" style="547" bestFit="1" customWidth="1"/>
    <col min="5905" max="5905" width="1.6640625" style="547" customWidth="1"/>
    <col min="5906" max="5907" width="3.44140625" style="547" bestFit="1" customWidth="1"/>
    <col min="5908" max="5908" width="1.6640625" style="547" customWidth="1"/>
    <col min="5909" max="5910" width="3.44140625" style="547" bestFit="1" customWidth="1"/>
    <col min="5911" max="5911" width="1.6640625" style="547" customWidth="1"/>
    <col min="5912" max="5913" width="3.44140625" style="547" bestFit="1" customWidth="1"/>
    <col min="5914" max="5914" width="1.6640625" style="547" customWidth="1"/>
    <col min="5915" max="5916" width="3.44140625" style="547" bestFit="1" customWidth="1"/>
    <col min="5917" max="5917" width="3.77734375" style="547" customWidth="1"/>
    <col min="5918" max="5918" width="0.44140625" style="547" customWidth="1"/>
    <col min="5919" max="5922" width="1.109375" style="547" customWidth="1"/>
    <col min="5923" max="5923" width="1.33203125" style="547" customWidth="1"/>
    <col min="5924" max="5924" width="1.21875" style="547" customWidth="1"/>
    <col min="5925" max="5925" width="1" style="547" customWidth="1"/>
    <col min="5926" max="5926" width="1.109375" style="547" customWidth="1"/>
    <col min="5927" max="6144" width="9" style="547"/>
    <col min="6145" max="6145" width="7.77734375" style="547" customWidth="1"/>
    <col min="6146" max="6146" width="3.44140625" style="547" customWidth="1"/>
    <col min="6147" max="6148" width="4.21875" style="547" bestFit="1" customWidth="1"/>
    <col min="6149" max="6149" width="1.6640625" style="547" customWidth="1"/>
    <col min="6150" max="6151" width="4.21875" style="547" bestFit="1" customWidth="1"/>
    <col min="6152" max="6152" width="1.6640625" style="547" customWidth="1"/>
    <col min="6153" max="6154" width="4.21875" style="547" bestFit="1" customWidth="1"/>
    <col min="6155" max="6155" width="1.6640625" style="547" customWidth="1"/>
    <col min="6156" max="6157" width="3.44140625" style="547" bestFit="1" customWidth="1"/>
    <col min="6158" max="6158" width="1.6640625" style="547" customWidth="1"/>
    <col min="6159" max="6160" width="3.44140625" style="547" bestFit="1" customWidth="1"/>
    <col min="6161" max="6161" width="1.6640625" style="547" customWidth="1"/>
    <col min="6162" max="6163" width="3.44140625" style="547" bestFit="1" customWidth="1"/>
    <col min="6164" max="6164" width="1.6640625" style="547" customWidth="1"/>
    <col min="6165" max="6166" width="3.44140625" style="547" bestFit="1" customWidth="1"/>
    <col min="6167" max="6167" width="1.6640625" style="547" customWidth="1"/>
    <col min="6168" max="6169" width="3.44140625" style="547" bestFit="1" customWidth="1"/>
    <col min="6170" max="6170" width="1.6640625" style="547" customWidth="1"/>
    <col min="6171" max="6172" width="3.44140625" style="547" bestFit="1" customWidth="1"/>
    <col min="6173" max="6173" width="3.77734375" style="547" customWidth="1"/>
    <col min="6174" max="6174" width="0.44140625" style="547" customWidth="1"/>
    <col min="6175" max="6178" width="1.109375" style="547" customWidth="1"/>
    <col min="6179" max="6179" width="1.33203125" style="547" customWidth="1"/>
    <col min="6180" max="6180" width="1.21875" style="547" customWidth="1"/>
    <col min="6181" max="6181" width="1" style="547" customWidth="1"/>
    <col min="6182" max="6182" width="1.109375" style="547" customWidth="1"/>
    <col min="6183" max="6400" width="9" style="547"/>
    <col min="6401" max="6401" width="7.77734375" style="547" customWidth="1"/>
    <col min="6402" max="6402" width="3.44140625" style="547" customWidth="1"/>
    <col min="6403" max="6404" width="4.21875" style="547" bestFit="1" customWidth="1"/>
    <col min="6405" max="6405" width="1.6640625" style="547" customWidth="1"/>
    <col min="6406" max="6407" width="4.21875" style="547" bestFit="1" customWidth="1"/>
    <col min="6408" max="6408" width="1.6640625" style="547" customWidth="1"/>
    <col min="6409" max="6410" width="4.21875" style="547" bestFit="1" customWidth="1"/>
    <col min="6411" max="6411" width="1.6640625" style="547" customWidth="1"/>
    <col min="6412" max="6413" width="3.44140625" style="547" bestFit="1" customWidth="1"/>
    <col min="6414" max="6414" width="1.6640625" style="547" customWidth="1"/>
    <col min="6415" max="6416" width="3.44140625" style="547" bestFit="1" customWidth="1"/>
    <col min="6417" max="6417" width="1.6640625" style="547" customWidth="1"/>
    <col min="6418" max="6419" width="3.44140625" style="547" bestFit="1" customWidth="1"/>
    <col min="6420" max="6420" width="1.6640625" style="547" customWidth="1"/>
    <col min="6421" max="6422" width="3.44140625" style="547" bestFit="1" customWidth="1"/>
    <col min="6423" max="6423" width="1.6640625" style="547" customWidth="1"/>
    <col min="6424" max="6425" width="3.44140625" style="547" bestFit="1" customWidth="1"/>
    <col min="6426" max="6426" width="1.6640625" style="547" customWidth="1"/>
    <col min="6427" max="6428" width="3.44140625" style="547" bestFit="1" customWidth="1"/>
    <col min="6429" max="6429" width="3.77734375" style="547" customWidth="1"/>
    <col min="6430" max="6430" width="0.44140625" style="547" customWidth="1"/>
    <col min="6431" max="6434" width="1.109375" style="547" customWidth="1"/>
    <col min="6435" max="6435" width="1.33203125" style="547" customWidth="1"/>
    <col min="6436" max="6436" width="1.21875" style="547" customWidth="1"/>
    <col min="6437" max="6437" width="1" style="547" customWidth="1"/>
    <col min="6438" max="6438" width="1.109375" style="547" customWidth="1"/>
    <col min="6439" max="6656" width="9" style="547"/>
    <col min="6657" max="6657" width="7.77734375" style="547" customWidth="1"/>
    <col min="6658" max="6658" width="3.44140625" style="547" customWidth="1"/>
    <col min="6659" max="6660" width="4.21875" style="547" bestFit="1" customWidth="1"/>
    <col min="6661" max="6661" width="1.6640625" style="547" customWidth="1"/>
    <col min="6662" max="6663" width="4.21875" style="547" bestFit="1" customWidth="1"/>
    <col min="6664" max="6664" width="1.6640625" style="547" customWidth="1"/>
    <col min="6665" max="6666" width="4.21875" style="547" bestFit="1" customWidth="1"/>
    <col min="6667" max="6667" width="1.6640625" style="547" customWidth="1"/>
    <col min="6668" max="6669" width="3.44140625" style="547" bestFit="1" customWidth="1"/>
    <col min="6670" max="6670" width="1.6640625" style="547" customWidth="1"/>
    <col min="6671" max="6672" width="3.44140625" style="547" bestFit="1" customWidth="1"/>
    <col min="6673" max="6673" width="1.6640625" style="547" customWidth="1"/>
    <col min="6674" max="6675" width="3.44140625" style="547" bestFit="1" customWidth="1"/>
    <col min="6676" max="6676" width="1.6640625" style="547" customWidth="1"/>
    <col min="6677" max="6678" width="3.44140625" style="547" bestFit="1" customWidth="1"/>
    <col min="6679" max="6679" width="1.6640625" style="547" customWidth="1"/>
    <col min="6680" max="6681" width="3.44140625" style="547" bestFit="1" customWidth="1"/>
    <col min="6682" max="6682" width="1.6640625" style="547" customWidth="1"/>
    <col min="6683" max="6684" width="3.44140625" style="547" bestFit="1" customWidth="1"/>
    <col min="6685" max="6685" width="3.77734375" style="547" customWidth="1"/>
    <col min="6686" max="6686" width="0.44140625" style="547" customWidth="1"/>
    <col min="6687" max="6690" width="1.109375" style="547" customWidth="1"/>
    <col min="6691" max="6691" width="1.33203125" style="547" customWidth="1"/>
    <col min="6692" max="6692" width="1.21875" style="547" customWidth="1"/>
    <col min="6693" max="6693" width="1" style="547" customWidth="1"/>
    <col min="6694" max="6694" width="1.109375" style="547" customWidth="1"/>
    <col min="6695" max="6912" width="9" style="547"/>
    <col min="6913" max="6913" width="7.77734375" style="547" customWidth="1"/>
    <col min="6914" max="6914" width="3.44140625" style="547" customWidth="1"/>
    <col min="6915" max="6916" width="4.21875" style="547" bestFit="1" customWidth="1"/>
    <col min="6917" max="6917" width="1.6640625" style="547" customWidth="1"/>
    <col min="6918" max="6919" width="4.21875" style="547" bestFit="1" customWidth="1"/>
    <col min="6920" max="6920" width="1.6640625" style="547" customWidth="1"/>
    <col min="6921" max="6922" width="4.21875" style="547" bestFit="1" customWidth="1"/>
    <col min="6923" max="6923" width="1.6640625" style="547" customWidth="1"/>
    <col min="6924" max="6925" width="3.44140625" style="547" bestFit="1" customWidth="1"/>
    <col min="6926" max="6926" width="1.6640625" style="547" customWidth="1"/>
    <col min="6927" max="6928" width="3.44140625" style="547" bestFit="1" customWidth="1"/>
    <col min="6929" max="6929" width="1.6640625" style="547" customWidth="1"/>
    <col min="6930" max="6931" width="3.44140625" style="547" bestFit="1" customWidth="1"/>
    <col min="6932" max="6932" width="1.6640625" style="547" customWidth="1"/>
    <col min="6933" max="6934" width="3.44140625" style="547" bestFit="1" customWidth="1"/>
    <col min="6935" max="6935" width="1.6640625" style="547" customWidth="1"/>
    <col min="6936" max="6937" width="3.44140625" style="547" bestFit="1" customWidth="1"/>
    <col min="6938" max="6938" width="1.6640625" style="547" customWidth="1"/>
    <col min="6939" max="6940" width="3.44140625" style="547" bestFit="1" customWidth="1"/>
    <col min="6941" max="6941" width="3.77734375" style="547" customWidth="1"/>
    <col min="6942" max="6942" width="0.44140625" style="547" customWidth="1"/>
    <col min="6943" max="6946" width="1.109375" style="547" customWidth="1"/>
    <col min="6947" max="6947" width="1.33203125" style="547" customWidth="1"/>
    <col min="6948" max="6948" width="1.21875" style="547" customWidth="1"/>
    <col min="6949" max="6949" width="1" style="547" customWidth="1"/>
    <col min="6950" max="6950" width="1.109375" style="547" customWidth="1"/>
    <col min="6951" max="7168" width="9" style="547"/>
    <col min="7169" max="7169" width="7.77734375" style="547" customWidth="1"/>
    <col min="7170" max="7170" width="3.44140625" style="547" customWidth="1"/>
    <col min="7171" max="7172" width="4.21875" style="547" bestFit="1" customWidth="1"/>
    <col min="7173" max="7173" width="1.6640625" style="547" customWidth="1"/>
    <col min="7174" max="7175" width="4.21875" style="547" bestFit="1" customWidth="1"/>
    <col min="7176" max="7176" width="1.6640625" style="547" customWidth="1"/>
    <col min="7177" max="7178" width="4.21875" style="547" bestFit="1" customWidth="1"/>
    <col min="7179" max="7179" width="1.6640625" style="547" customWidth="1"/>
    <col min="7180" max="7181" width="3.44140625" style="547" bestFit="1" customWidth="1"/>
    <col min="7182" max="7182" width="1.6640625" style="547" customWidth="1"/>
    <col min="7183" max="7184" width="3.44140625" style="547" bestFit="1" customWidth="1"/>
    <col min="7185" max="7185" width="1.6640625" style="547" customWidth="1"/>
    <col min="7186" max="7187" width="3.44140625" style="547" bestFit="1" customWidth="1"/>
    <col min="7188" max="7188" width="1.6640625" style="547" customWidth="1"/>
    <col min="7189" max="7190" width="3.44140625" style="547" bestFit="1" customWidth="1"/>
    <col min="7191" max="7191" width="1.6640625" style="547" customWidth="1"/>
    <col min="7192" max="7193" width="3.44140625" style="547" bestFit="1" customWidth="1"/>
    <col min="7194" max="7194" width="1.6640625" style="547" customWidth="1"/>
    <col min="7195" max="7196" width="3.44140625" style="547" bestFit="1" customWidth="1"/>
    <col min="7197" max="7197" width="3.77734375" style="547" customWidth="1"/>
    <col min="7198" max="7198" width="0.44140625" style="547" customWidth="1"/>
    <col min="7199" max="7202" width="1.109375" style="547" customWidth="1"/>
    <col min="7203" max="7203" width="1.33203125" style="547" customWidth="1"/>
    <col min="7204" max="7204" width="1.21875" style="547" customWidth="1"/>
    <col min="7205" max="7205" width="1" style="547" customWidth="1"/>
    <col min="7206" max="7206" width="1.109375" style="547" customWidth="1"/>
    <col min="7207" max="7424" width="9" style="547"/>
    <col min="7425" max="7425" width="7.77734375" style="547" customWidth="1"/>
    <col min="7426" max="7426" width="3.44140625" style="547" customWidth="1"/>
    <col min="7427" max="7428" width="4.21875" style="547" bestFit="1" customWidth="1"/>
    <col min="7429" max="7429" width="1.6640625" style="547" customWidth="1"/>
    <col min="7430" max="7431" width="4.21875" style="547" bestFit="1" customWidth="1"/>
    <col min="7432" max="7432" width="1.6640625" style="547" customWidth="1"/>
    <col min="7433" max="7434" width="4.21875" style="547" bestFit="1" customWidth="1"/>
    <col min="7435" max="7435" width="1.6640625" style="547" customWidth="1"/>
    <col min="7436" max="7437" width="3.44140625" style="547" bestFit="1" customWidth="1"/>
    <col min="7438" max="7438" width="1.6640625" style="547" customWidth="1"/>
    <col min="7439" max="7440" width="3.44140625" style="547" bestFit="1" customWidth="1"/>
    <col min="7441" max="7441" width="1.6640625" style="547" customWidth="1"/>
    <col min="7442" max="7443" width="3.44140625" style="547" bestFit="1" customWidth="1"/>
    <col min="7444" max="7444" width="1.6640625" style="547" customWidth="1"/>
    <col min="7445" max="7446" width="3.44140625" style="547" bestFit="1" customWidth="1"/>
    <col min="7447" max="7447" width="1.6640625" style="547" customWidth="1"/>
    <col min="7448" max="7449" width="3.44140625" style="547" bestFit="1" customWidth="1"/>
    <col min="7450" max="7450" width="1.6640625" style="547" customWidth="1"/>
    <col min="7451" max="7452" width="3.44140625" style="547" bestFit="1" customWidth="1"/>
    <col min="7453" max="7453" width="3.77734375" style="547" customWidth="1"/>
    <col min="7454" max="7454" width="0.44140625" style="547" customWidth="1"/>
    <col min="7455" max="7458" width="1.109375" style="547" customWidth="1"/>
    <col min="7459" max="7459" width="1.33203125" style="547" customWidth="1"/>
    <col min="7460" max="7460" width="1.21875" style="547" customWidth="1"/>
    <col min="7461" max="7461" width="1" style="547" customWidth="1"/>
    <col min="7462" max="7462" width="1.109375" style="547" customWidth="1"/>
    <col min="7463" max="7680" width="9" style="547"/>
    <col min="7681" max="7681" width="7.77734375" style="547" customWidth="1"/>
    <col min="7682" max="7682" width="3.44140625" style="547" customWidth="1"/>
    <col min="7683" max="7684" width="4.21875" style="547" bestFit="1" customWidth="1"/>
    <col min="7685" max="7685" width="1.6640625" style="547" customWidth="1"/>
    <col min="7686" max="7687" width="4.21875" style="547" bestFit="1" customWidth="1"/>
    <col min="7688" max="7688" width="1.6640625" style="547" customWidth="1"/>
    <col min="7689" max="7690" width="4.21875" style="547" bestFit="1" customWidth="1"/>
    <col min="7691" max="7691" width="1.6640625" style="547" customWidth="1"/>
    <col min="7692" max="7693" width="3.44140625" style="547" bestFit="1" customWidth="1"/>
    <col min="7694" max="7694" width="1.6640625" style="547" customWidth="1"/>
    <col min="7695" max="7696" width="3.44140625" style="547" bestFit="1" customWidth="1"/>
    <col min="7697" max="7697" width="1.6640625" style="547" customWidth="1"/>
    <col min="7698" max="7699" width="3.44140625" style="547" bestFit="1" customWidth="1"/>
    <col min="7700" max="7700" width="1.6640625" style="547" customWidth="1"/>
    <col min="7701" max="7702" width="3.44140625" style="547" bestFit="1" customWidth="1"/>
    <col min="7703" max="7703" width="1.6640625" style="547" customWidth="1"/>
    <col min="7704" max="7705" width="3.44140625" style="547" bestFit="1" customWidth="1"/>
    <col min="7706" max="7706" width="1.6640625" style="547" customWidth="1"/>
    <col min="7707" max="7708" width="3.44140625" style="547" bestFit="1" customWidth="1"/>
    <col min="7709" max="7709" width="3.77734375" style="547" customWidth="1"/>
    <col min="7710" max="7710" width="0.44140625" style="547" customWidth="1"/>
    <col min="7711" max="7714" width="1.109375" style="547" customWidth="1"/>
    <col min="7715" max="7715" width="1.33203125" style="547" customWidth="1"/>
    <col min="7716" max="7716" width="1.21875" style="547" customWidth="1"/>
    <col min="7717" max="7717" width="1" style="547" customWidth="1"/>
    <col min="7718" max="7718" width="1.109375" style="547" customWidth="1"/>
    <col min="7719" max="7936" width="9" style="547"/>
    <col min="7937" max="7937" width="7.77734375" style="547" customWidth="1"/>
    <col min="7938" max="7938" width="3.44140625" style="547" customWidth="1"/>
    <col min="7939" max="7940" width="4.21875" style="547" bestFit="1" customWidth="1"/>
    <col min="7941" max="7941" width="1.6640625" style="547" customWidth="1"/>
    <col min="7942" max="7943" width="4.21875" style="547" bestFit="1" customWidth="1"/>
    <col min="7944" max="7944" width="1.6640625" style="547" customWidth="1"/>
    <col min="7945" max="7946" width="4.21875" style="547" bestFit="1" customWidth="1"/>
    <col min="7947" max="7947" width="1.6640625" style="547" customWidth="1"/>
    <col min="7948" max="7949" width="3.44140625" style="547" bestFit="1" customWidth="1"/>
    <col min="7950" max="7950" width="1.6640625" style="547" customWidth="1"/>
    <col min="7951" max="7952" width="3.44140625" style="547" bestFit="1" customWidth="1"/>
    <col min="7953" max="7953" width="1.6640625" style="547" customWidth="1"/>
    <col min="7954" max="7955" width="3.44140625" style="547" bestFit="1" customWidth="1"/>
    <col min="7956" max="7956" width="1.6640625" style="547" customWidth="1"/>
    <col min="7957" max="7958" width="3.44140625" style="547" bestFit="1" customWidth="1"/>
    <col min="7959" max="7959" width="1.6640625" style="547" customWidth="1"/>
    <col min="7960" max="7961" width="3.44140625" style="547" bestFit="1" customWidth="1"/>
    <col min="7962" max="7962" width="1.6640625" style="547" customWidth="1"/>
    <col min="7963" max="7964" width="3.44140625" style="547" bestFit="1" customWidth="1"/>
    <col min="7965" max="7965" width="3.77734375" style="547" customWidth="1"/>
    <col min="7966" max="7966" width="0.44140625" style="547" customWidth="1"/>
    <col min="7967" max="7970" width="1.109375" style="547" customWidth="1"/>
    <col min="7971" max="7971" width="1.33203125" style="547" customWidth="1"/>
    <col min="7972" max="7972" width="1.21875" style="547" customWidth="1"/>
    <col min="7973" max="7973" width="1" style="547" customWidth="1"/>
    <col min="7974" max="7974" width="1.109375" style="547" customWidth="1"/>
    <col min="7975" max="8192" width="9" style="547"/>
    <col min="8193" max="8193" width="7.77734375" style="547" customWidth="1"/>
    <col min="8194" max="8194" width="3.44140625" style="547" customWidth="1"/>
    <col min="8195" max="8196" width="4.21875" style="547" bestFit="1" customWidth="1"/>
    <col min="8197" max="8197" width="1.6640625" style="547" customWidth="1"/>
    <col min="8198" max="8199" width="4.21875" style="547" bestFit="1" customWidth="1"/>
    <col min="8200" max="8200" width="1.6640625" style="547" customWidth="1"/>
    <col min="8201" max="8202" width="4.21875" style="547" bestFit="1" customWidth="1"/>
    <col min="8203" max="8203" width="1.6640625" style="547" customWidth="1"/>
    <col min="8204" max="8205" width="3.44140625" style="547" bestFit="1" customWidth="1"/>
    <col min="8206" max="8206" width="1.6640625" style="547" customWidth="1"/>
    <col min="8207" max="8208" width="3.44140625" style="547" bestFit="1" customWidth="1"/>
    <col min="8209" max="8209" width="1.6640625" style="547" customWidth="1"/>
    <col min="8210" max="8211" width="3.44140625" style="547" bestFit="1" customWidth="1"/>
    <col min="8212" max="8212" width="1.6640625" style="547" customWidth="1"/>
    <col min="8213" max="8214" width="3.44140625" style="547" bestFit="1" customWidth="1"/>
    <col min="8215" max="8215" width="1.6640625" style="547" customWidth="1"/>
    <col min="8216" max="8217" width="3.44140625" style="547" bestFit="1" customWidth="1"/>
    <col min="8218" max="8218" width="1.6640625" style="547" customWidth="1"/>
    <col min="8219" max="8220" width="3.44140625" style="547" bestFit="1" customWidth="1"/>
    <col min="8221" max="8221" width="3.77734375" style="547" customWidth="1"/>
    <col min="8222" max="8222" width="0.44140625" style="547" customWidth="1"/>
    <col min="8223" max="8226" width="1.109375" style="547" customWidth="1"/>
    <col min="8227" max="8227" width="1.33203125" style="547" customWidth="1"/>
    <col min="8228" max="8228" width="1.21875" style="547" customWidth="1"/>
    <col min="8229" max="8229" width="1" style="547" customWidth="1"/>
    <col min="8230" max="8230" width="1.109375" style="547" customWidth="1"/>
    <col min="8231" max="8448" width="9" style="547"/>
    <col min="8449" max="8449" width="7.77734375" style="547" customWidth="1"/>
    <col min="8450" max="8450" width="3.44140625" style="547" customWidth="1"/>
    <col min="8451" max="8452" width="4.21875" style="547" bestFit="1" customWidth="1"/>
    <col min="8453" max="8453" width="1.6640625" style="547" customWidth="1"/>
    <col min="8454" max="8455" width="4.21875" style="547" bestFit="1" customWidth="1"/>
    <col min="8456" max="8456" width="1.6640625" style="547" customWidth="1"/>
    <col min="8457" max="8458" width="4.21875" style="547" bestFit="1" customWidth="1"/>
    <col min="8459" max="8459" width="1.6640625" style="547" customWidth="1"/>
    <col min="8460" max="8461" width="3.44140625" style="547" bestFit="1" customWidth="1"/>
    <col min="8462" max="8462" width="1.6640625" style="547" customWidth="1"/>
    <col min="8463" max="8464" width="3.44140625" style="547" bestFit="1" customWidth="1"/>
    <col min="8465" max="8465" width="1.6640625" style="547" customWidth="1"/>
    <col min="8466" max="8467" width="3.44140625" style="547" bestFit="1" customWidth="1"/>
    <col min="8468" max="8468" width="1.6640625" style="547" customWidth="1"/>
    <col min="8469" max="8470" width="3.44140625" style="547" bestFit="1" customWidth="1"/>
    <col min="8471" max="8471" width="1.6640625" style="547" customWidth="1"/>
    <col min="8472" max="8473" width="3.44140625" style="547" bestFit="1" customWidth="1"/>
    <col min="8474" max="8474" width="1.6640625" style="547" customWidth="1"/>
    <col min="8475" max="8476" width="3.44140625" style="547" bestFit="1" customWidth="1"/>
    <col min="8477" max="8477" width="3.77734375" style="547" customWidth="1"/>
    <col min="8478" max="8478" width="0.44140625" style="547" customWidth="1"/>
    <col min="8479" max="8482" width="1.109375" style="547" customWidth="1"/>
    <col min="8483" max="8483" width="1.33203125" style="547" customWidth="1"/>
    <col min="8484" max="8484" width="1.21875" style="547" customWidth="1"/>
    <col min="8485" max="8485" width="1" style="547" customWidth="1"/>
    <col min="8486" max="8486" width="1.109375" style="547" customWidth="1"/>
    <col min="8487" max="8704" width="9" style="547"/>
    <col min="8705" max="8705" width="7.77734375" style="547" customWidth="1"/>
    <col min="8706" max="8706" width="3.44140625" style="547" customWidth="1"/>
    <col min="8707" max="8708" width="4.21875" style="547" bestFit="1" customWidth="1"/>
    <col min="8709" max="8709" width="1.6640625" style="547" customWidth="1"/>
    <col min="8710" max="8711" width="4.21875" style="547" bestFit="1" customWidth="1"/>
    <col min="8712" max="8712" width="1.6640625" style="547" customWidth="1"/>
    <col min="8713" max="8714" width="4.21875" style="547" bestFit="1" customWidth="1"/>
    <col min="8715" max="8715" width="1.6640625" style="547" customWidth="1"/>
    <col min="8716" max="8717" width="3.44140625" style="547" bestFit="1" customWidth="1"/>
    <col min="8718" max="8718" width="1.6640625" style="547" customWidth="1"/>
    <col min="8719" max="8720" width="3.44140625" style="547" bestFit="1" customWidth="1"/>
    <col min="8721" max="8721" width="1.6640625" style="547" customWidth="1"/>
    <col min="8722" max="8723" width="3.44140625" style="547" bestFit="1" customWidth="1"/>
    <col min="8724" max="8724" width="1.6640625" style="547" customWidth="1"/>
    <col min="8725" max="8726" width="3.44140625" style="547" bestFit="1" customWidth="1"/>
    <col min="8727" max="8727" width="1.6640625" style="547" customWidth="1"/>
    <col min="8728" max="8729" width="3.44140625" style="547" bestFit="1" customWidth="1"/>
    <col min="8730" max="8730" width="1.6640625" style="547" customWidth="1"/>
    <col min="8731" max="8732" width="3.44140625" style="547" bestFit="1" customWidth="1"/>
    <col min="8733" max="8733" width="3.77734375" style="547" customWidth="1"/>
    <col min="8734" max="8734" width="0.44140625" style="547" customWidth="1"/>
    <col min="8735" max="8738" width="1.109375" style="547" customWidth="1"/>
    <col min="8739" max="8739" width="1.33203125" style="547" customWidth="1"/>
    <col min="8740" max="8740" width="1.21875" style="547" customWidth="1"/>
    <col min="8741" max="8741" width="1" style="547" customWidth="1"/>
    <col min="8742" max="8742" width="1.109375" style="547" customWidth="1"/>
    <col min="8743" max="8960" width="9" style="547"/>
    <col min="8961" max="8961" width="7.77734375" style="547" customWidth="1"/>
    <col min="8962" max="8962" width="3.44140625" style="547" customWidth="1"/>
    <col min="8963" max="8964" width="4.21875" style="547" bestFit="1" customWidth="1"/>
    <col min="8965" max="8965" width="1.6640625" style="547" customWidth="1"/>
    <col min="8966" max="8967" width="4.21875" style="547" bestFit="1" customWidth="1"/>
    <col min="8968" max="8968" width="1.6640625" style="547" customWidth="1"/>
    <col min="8969" max="8970" width="4.21875" style="547" bestFit="1" customWidth="1"/>
    <col min="8971" max="8971" width="1.6640625" style="547" customWidth="1"/>
    <col min="8972" max="8973" width="3.44140625" style="547" bestFit="1" customWidth="1"/>
    <col min="8974" max="8974" width="1.6640625" style="547" customWidth="1"/>
    <col min="8975" max="8976" width="3.44140625" style="547" bestFit="1" customWidth="1"/>
    <col min="8977" max="8977" width="1.6640625" style="547" customWidth="1"/>
    <col min="8978" max="8979" width="3.44140625" style="547" bestFit="1" customWidth="1"/>
    <col min="8980" max="8980" width="1.6640625" style="547" customWidth="1"/>
    <col min="8981" max="8982" width="3.44140625" style="547" bestFit="1" customWidth="1"/>
    <col min="8983" max="8983" width="1.6640625" style="547" customWidth="1"/>
    <col min="8984" max="8985" width="3.44140625" style="547" bestFit="1" customWidth="1"/>
    <col min="8986" max="8986" width="1.6640625" style="547" customWidth="1"/>
    <col min="8987" max="8988" width="3.44140625" style="547" bestFit="1" customWidth="1"/>
    <col min="8989" max="8989" width="3.77734375" style="547" customWidth="1"/>
    <col min="8990" max="8990" width="0.44140625" style="547" customWidth="1"/>
    <col min="8991" max="8994" width="1.109375" style="547" customWidth="1"/>
    <col min="8995" max="8995" width="1.33203125" style="547" customWidth="1"/>
    <col min="8996" max="8996" width="1.21875" style="547" customWidth="1"/>
    <col min="8997" max="8997" width="1" style="547" customWidth="1"/>
    <col min="8998" max="8998" width="1.109375" style="547" customWidth="1"/>
    <col min="8999" max="9216" width="9" style="547"/>
    <col min="9217" max="9217" width="7.77734375" style="547" customWidth="1"/>
    <col min="9218" max="9218" width="3.44140625" style="547" customWidth="1"/>
    <col min="9219" max="9220" width="4.21875" style="547" bestFit="1" customWidth="1"/>
    <col min="9221" max="9221" width="1.6640625" style="547" customWidth="1"/>
    <col min="9222" max="9223" width="4.21875" style="547" bestFit="1" customWidth="1"/>
    <col min="9224" max="9224" width="1.6640625" style="547" customWidth="1"/>
    <col min="9225" max="9226" width="4.21875" style="547" bestFit="1" customWidth="1"/>
    <col min="9227" max="9227" width="1.6640625" style="547" customWidth="1"/>
    <col min="9228" max="9229" width="3.44140625" style="547" bestFit="1" customWidth="1"/>
    <col min="9230" max="9230" width="1.6640625" style="547" customWidth="1"/>
    <col min="9231" max="9232" width="3.44140625" style="547" bestFit="1" customWidth="1"/>
    <col min="9233" max="9233" width="1.6640625" style="547" customWidth="1"/>
    <col min="9234" max="9235" width="3.44140625" style="547" bestFit="1" customWidth="1"/>
    <col min="9236" max="9236" width="1.6640625" style="547" customWidth="1"/>
    <col min="9237" max="9238" width="3.44140625" style="547" bestFit="1" customWidth="1"/>
    <col min="9239" max="9239" width="1.6640625" style="547" customWidth="1"/>
    <col min="9240" max="9241" width="3.44140625" style="547" bestFit="1" customWidth="1"/>
    <col min="9242" max="9242" width="1.6640625" style="547" customWidth="1"/>
    <col min="9243" max="9244" width="3.44140625" style="547" bestFit="1" customWidth="1"/>
    <col min="9245" max="9245" width="3.77734375" style="547" customWidth="1"/>
    <col min="9246" max="9246" width="0.44140625" style="547" customWidth="1"/>
    <col min="9247" max="9250" width="1.109375" style="547" customWidth="1"/>
    <col min="9251" max="9251" width="1.33203125" style="547" customWidth="1"/>
    <col min="9252" max="9252" width="1.21875" style="547" customWidth="1"/>
    <col min="9253" max="9253" width="1" style="547" customWidth="1"/>
    <col min="9254" max="9254" width="1.109375" style="547" customWidth="1"/>
    <col min="9255" max="9472" width="9" style="547"/>
    <col min="9473" max="9473" width="7.77734375" style="547" customWidth="1"/>
    <col min="9474" max="9474" width="3.44140625" style="547" customWidth="1"/>
    <col min="9475" max="9476" width="4.21875" style="547" bestFit="1" customWidth="1"/>
    <col min="9477" max="9477" width="1.6640625" style="547" customWidth="1"/>
    <col min="9478" max="9479" width="4.21875" style="547" bestFit="1" customWidth="1"/>
    <col min="9480" max="9480" width="1.6640625" style="547" customWidth="1"/>
    <col min="9481" max="9482" width="4.21875" style="547" bestFit="1" customWidth="1"/>
    <col min="9483" max="9483" width="1.6640625" style="547" customWidth="1"/>
    <col min="9484" max="9485" width="3.44140625" style="547" bestFit="1" customWidth="1"/>
    <col min="9486" max="9486" width="1.6640625" style="547" customWidth="1"/>
    <col min="9487" max="9488" width="3.44140625" style="547" bestFit="1" customWidth="1"/>
    <col min="9489" max="9489" width="1.6640625" style="547" customWidth="1"/>
    <col min="9490" max="9491" width="3.44140625" style="547" bestFit="1" customWidth="1"/>
    <col min="9492" max="9492" width="1.6640625" style="547" customWidth="1"/>
    <col min="9493" max="9494" width="3.44140625" style="547" bestFit="1" customWidth="1"/>
    <col min="9495" max="9495" width="1.6640625" style="547" customWidth="1"/>
    <col min="9496" max="9497" width="3.44140625" style="547" bestFit="1" customWidth="1"/>
    <col min="9498" max="9498" width="1.6640625" style="547" customWidth="1"/>
    <col min="9499" max="9500" width="3.44140625" style="547" bestFit="1" customWidth="1"/>
    <col min="9501" max="9501" width="3.77734375" style="547" customWidth="1"/>
    <col min="9502" max="9502" width="0.44140625" style="547" customWidth="1"/>
    <col min="9503" max="9506" width="1.109375" style="547" customWidth="1"/>
    <col min="9507" max="9507" width="1.33203125" style="547" customWidth="1"/>
    <col min="9508" max="9508" width="1.21875" style="547" customWidth="1"/>
    <col min="9509" max="9509" width="1" style="547" customWidth="1"/>
    <col min="9510" max="9510" width="1.109375" style="547" customWidth="1"/>
    <col min="9511" max="9728" width="9" style="547"/>
    <col min="9729" max="9729" width="7.77734375" style="547" customWidth="1"/>
    <col min="9730" max="9730" width="3.44140625" style="547" customWidth="1"/>
    <col min="9731" max="9732" width="4.21875" style="547" bestFit="1" customWidth="1"/>
    <col min="9733" max="9733" width="1.6640625" style="547" customWidth="1"/>
    <col min="9734" max="9735" width="4.21875" style="547" bestFit="1" customWidth="1"/>
    <col min="9736" max="9736" width="1.6640625" style="547" customWidth="1"/>
    <col min="9737" max="9738" width="4.21875" style="547" bestFit="1" customWidth="1"/>
    <col min="9739" max="9739" width="1.6640625" style="547" customWidth="1"/>
    <col min="9740" max="9741" width="3.44140625" style="547" bestFit="1" customWidth="1"/>
    <col min="9742" max="9742" width="1.6640625" style="547" customWidth="1"/>
    <col min="9743" max="9744" width="3.44140625" style="547" bestFit="1" customWidth="1"/>
    <col min="9745" max="9745" width="1.6640625" style="547" customWidth="1"/>
    <col min="9746" max="9747" width="3.44140625" style="547" bestFit="1" customWidth="1"/>
    <col min="9748" max="9748" width="1.6640625" style="547" customWidth="1"/>
    <col min="9749" max="9750" width="3.44140625" style="547" bestFit="1" customWidth="1"/>
    <col min="9751" max="9751" width="1.6640625" style="547" customWidth="1"/>
    <col min="9752" max="9753" width="3.44140625" style="547" bestFit="1" customWidth="1"/>
    <col min="9754" max="9754" width="1.6640625" style="547" customWidth="1"/>
    <col min="9755" max="9756" width="3.44140625" style="547" bestFit="1" customWidth="1"/>
    <col min="9757" max="9757" width="3.77734375" style="547" customWidth="1"/>
    <col min="9758" max="9758" width="0.44140625" style="547" customWidth="1"/>
    <col min="9759" max="9762" width="1.109375" style="547" customWidth="1"/>
    <col min="9763" max="9763" width="1.33203125" style="547" customWidth="1"/>
    <col min="9764" max="9764" width="1.21875" style="547" customWidth="1"/>
    <col min="9765" max="9765" width="1" style="547" customWidth="1"/>
    <col min="9766" max="9766" width="1.109375" style="547" customWidth="1"/>
    <col min="9767" max="9984" width="9" style="547"/>
    <col min="9985" max="9985" width="7.77734375" style="547" customWidth="1"/>
    <col min="9986" max="9986" width="3.44140625" style="547" customWidth="1"/>
    <col min="9987" max="9988" width="4.21875" style="547" bestFit="1" customWidth="1"/>
    <col min="9989" max="9989" width="1.6640625" style="547" customWidth="1"/>
    <col min="9990" max="9991" width="4.21875" style="547" bestFit="1" customWidth="1"/>
    <col min="9992" max="9992" width="1.6640625" style="547" customWidth="1"/>
    <col min="9993" max="9994" width="4.21875" style="547" bestFit="1" customWidth="1"/>
    <col min="9995" max="9995" width="1.6640625" style="547" customWidth="1"/>
    <col min="9996" max="9997" width="3.44140625" style="547" bestFit="1" customWidth="1"/>
    <col min="9998" max="9998" width="1.6640625" style="547" customWidth="1"/>
    <col min="9999" max="10000" width="3.44140625" style="547" bestFit="1" customWidth="1"/>
    <col min="10001" max="10001" width="1.6640625" style="547" customWidth="1"/>
    <col min="10002" max="10003" width="3.44140625" style="547" bestFit="1" customWidth="1"/>
    <col min="10004" max="10004" width="1.6640625" style="547" customWidth="1"/>
    <col min="10005" max="10006" width="3.44140625" style="547" bestFit="1" customWidth="1"/>
    <col min="10007" max="10007" width="1.6640625" style="547" customWidth="1"/>
    <col min="10008" max="10009" width="3.44140625" style="547" bestFit="1" customWidth="1"/>
    <col min="10010" max="10010" width="1.6640625" style="547" customWidth="1"/>
    <col min="10011" max="10012" width="3.44140625" style="547" bestFit="1" customWidth="1"/>
    <col min="10013" max="10013" width="3.77734375" style="547" customWidth="1"/>
    <col min="10014" max="10014" width="0.44140625" style="547" customWidth="1"/>
    <col min="10015" max="10018" width="1.109375" style="547" customWidth="1"/>
    <col min="10019" max="10019" width="1.33203125" style="547" customWidth="1"/>
    <col min="10020" max="10020" width="1.21875" style="547" customWidth="1"/>
    <col min="10021" max="10021" width="1" style="547" customWidth="1"/>
    <col min="10022" max="10022" width="1.109375" style="547" customWidth="1"/>
    <col min="10023" max="10240" width="9" style="547"/>
    <col min="10241" max="10241" width="7.77734375" style="547" customWidth="1"/>
    <col min="10242" max="10242" width="3.44140625" style="547" customWidth="1"/>
    <col min="10243" max="10244" width="4.21875" style="547" bestFit="1" customWidth="1"/>
    <col min="10245" max="10245" width="1.6640625" style="547" customWidth="1"/>
    <col min="10246" max="10247" width="4.21875" style="547" bestFit="1" customWidth="1"/>
    <col min="10248" max="10248" width="1.6640625" style="547" customWidth="1"/>
    <col min="10249" max="10250" width="4.21875" style="547" bestFit="1" customWidth="1"/>
    <col min="10251" max="10251" width="1.6640625" style="547" customWidth="1"/>
    <col min="10252" max="10253" width="3.44140625" style="547" bestFit="1" customWidth="1"/>
    <col min="10254" max="10254" width="1.6640625" style="547" customWidth="1"/>
    <col min="10255" max="10256" width="3.44140625" style="547" bestFit="1" customWidth="1"/>
    <col min="10257" max="10257" width="1.6640625" style="547" customWidth="1"/>
    <col min="10258" max="10259" width="3.44140625" style="547" bestFit="1" customWidth="1"/>
    <col min="10260" max="10260" width="1.6640625" style="547" customWidth="1"/>
    <col min="10261" max="10262" width="3.44140625" style="547" bestFit="1" customWidth="1"/>
    <col min="10263" max="10263" width="1.6640625" style="547" customWidth="1"/>
    <col min="10264" max="10265" width="3.44140625" style="547" bestFit="1" customWidth="1"/>
    <col min="10266" max="10266" width="1.6640625" style="547" customWidth="1"/>
    <col min="10267" max="10268" width="3.44140625" style="547" bestFit="1" customWidth="1"/>
    <col min="10269" max="10269" width="3.77734375" style="547" customWidth="1"/>
    <col min="10270" max="10270" width="0.44140625" style="547" customWidth="1"/>
    <col min="10271" max="10274" width="1.109375" style="547" customWidth="1"/>
    <col min="10275" max="10275" width="1.33203125" style="547" customWidth="1"/>
    <col min="10276" max="10276" width="1.21875" style="547" customWidth="1"/>
    <col min="10277" max="10277" width="1" style="547" customWidth="1"/>
    <col min="10278" max="10278" width="1.109375" style="547" customWidth="1"/>
    <col min="10279" max="10496" width="9" style="547"/>
    <col min="10497" max="10497" width="7.77734375" style="547" customWidth="1"/>
    <col min="10498" max="10498" width="3.44140625" style="547" customWidth="1"/>
    <col min="10499" max="10500" width="4.21875" style="547" bestFit="1" customWidth="1"/>
    <col min="10501" max="10501" width="1.6640625" style="547" customWidth="1"/>
    <col min="10502" max="10503" width="4.21875" style="547" bestFit="1" customWidth="1"/>
    <col min="10504" max="10504" width="1.6640625" style="547" customWidth="1"/>
    <col min="10505" max="10506" width="4.21875" style="547" bestFit="1" customWidth="1"/>
    <col min="10507" max="10507" width="1.6640625" style="547" customWidth="1"/>
    <col min="10508" max="10509" width="3.44140625" style="547" bestFit="1" customWidth="1"/>
    <col min="10510" max="10510" width="1.6640625" style="547" customWidth="1"/>
    <col min="10511" max="10512" width="3.44140625" style="547" bestFit="1" customWidth="1"/>
    <col min="10513" max="10513" width="1.6640625" style="547" customWidth="1"/>
    <col min="10514" max="10515" width="3.44140625" style="547" bestFit="1" customWidth="1"/>
    <col min="10516" max="10516" width="1.6640625" style="547" customWidth="1"/>
    <col min="10517" max="10518" width="3.44140625" style="547" bestFit="1" customWidth="1"/>
    <col min="10519" max="10519" width="1.6640625" style="547" customWidth="1"/>
    <col min="10520" max="10521" width="3.44140625" style="547" bestFit="1" customWidth="1"/>
    <col min="10522" max="10522" width="1.6640625" style="547" customWidth="1"/>
    <col min="10523" max="10524" width="3.44140625" style="547" bestFit="1" customWidth="1"/>
    <col min="10525" max="10525" width="3.77734375" style="547" customWidth="1"/>
    <col min="10526" max="10526" width="0.44140625" style="547" customWidth="1"/>
    <col min="10527" max="10530" width="1.109375" style="547" customWidth="1"/>
    <col min="10531" max="10531" width="1.33203125" style="547" customWidth="1"/>
    <col min="10532" max="10532" width="1.21875" style="547" customWidth="1"/>
    <col min="10533" max="10533" width="1" style="547" customWidth="1"/>
    <col min="10534" max="10534" width="1.109375" style="547" customWidth="1"/>
    <col min="10535" max="10752" width="9" style="547"/>
    <col min="10753" max="10753" width="7.77734375" style="547" customWidth="1"/>
    <col min="10754" max="10754" width="3.44140625" style="547" customWidth="1"/>
    <col min="10755" max="10756" width="4.21875" style="547" bestFit="1" customWidth="1"/>
    <col min="10757" max="10757" width="1.6640625" style="547" customWidth="1"/>
    <col min="10758" max="10759" width="4.21875" style="547" bestFit="1" customWidth="1"/>
    <col min="10760" max="10760" width="1.6640625" style="547" customWidth="1"/>
    <col min="10761" max="10762" width="4.21875" style="547" bestFit="1" customWidth="1"/>
    <col min="10763" max="10763" width="1.6640625" style="547" customWidth="1"/>
    <col min="10764" max="10765" width="3.44140625" style="547" bestFit="1" customWidth="1"/>
    <col min="10766" max="10766" width="1.6640625" style="547" customWidth="1"/>
    <col min="10767" max="10768" width="3.44140625" style="547" bestFit="1" customWidth="1"/>
    <col min="10769" max="10769" width="1.6640625" style="547" customWidth="1"/>
    <col min="10770" max="10771" width="3.44140625" style="547" bestFit="1" customWidth="1"/>
    <col min="10772" max="10772" width="1.6640625" style="547" customWidth="1"/>
    <col min="10773" max="10774" width="3.44140625" style="547" bestFit="1" customWidth="1"/>
    <col min="10775" max="10775" width="1.6640625" style="547" customWidth="1"/>
    <col min="10776" max="10777" width="3.44140625" style="547" bestFit="1" customWidth="1"/>
    <col min="10778" max="10778" width="1.6640625" style="547" customWidth="1"/>
    <col min="10779" max="10780" width="3.44140625" style="547" bestFit="1" customWidth="1"/>
    <col min="10781" max="10781" width="3.77734375" style="547" customWidth="1"/>
    <col min="10782" max="10782" width="0.44140625" style="547" customWidth="1"/>
    <col min="10783" max="10786" width="1.109375" style="547" customWidth="1"/>
    <col min="10787" max="10787" width="1.33203125" style="547" customWidth="1"/>
    <col min="10788" max="10788" width="1.21875" style="547" customWidth="1"/>
    <col min="10789" max="10789" width="1" style="547" customWidth="1"/>
    <col min="10790" max="10790" width="1.109375" style="547" customWidth="1"/>
    <col min="10791" max="11008" width="9" style="547"/>
    <col min="11009" max="11009" width="7.77734375" style="547" customWidth="1"/>
    <col min="11010" max="11010" width="3.44140625" style="547" customWidth="1"/>
    <col min="11011" max="11012" width="4.21875" style="547" bestFit="1" customWidth="1"/>
    <col min="11013" max="11013" width="1.6640625" style="547" customWidth="1"/>
    <col min="11014" max="11015" width="4.21875" style="547" bestFit="1" customWidth="1"/>
    <col min="11016" max="11016" width="1.6640625" style="547" customWidth="1"/>
    <col min="11017" max="11018" width="4.21875" style="547" bestFit="1" customWidth="1"/>
    <col min="11019" max="11019" width="1.6640625" style="547" customWidth="1"/>
    <col min="11020" max="11021" width="3.44140625" style="547" bestFit="1" customWidth="1"/>
    <col min="11022" max="11022" width="1.6640625" style="547" customWidth="1"/>
    <col min="11023" max="11024" width="3.44140625" style="547" bestFit="1" customWidth="1"/>
    <col min="11025" max="11025" width="1.6640625" style="547" customWidth="1"/>
    <col min="11026" max="11027" width="3.44140625" style="547" bestFit="1" customWidth="1"/>
    <col min="11028" max="11028" width="1.6640625" style="547" customWidth="1"/>
    <col min="11029" max="11030" width="3.44140625" style="547" bestFit="1" customWidth="1"/>
    <col min="11031" max="11031" width="1.6640625" style="547" customWidth="1"/>
    <col min="11032" max="11033" width="3.44140625" style="547" bestFit="1" customWidth="1"/>
    <col min="11034" max="11034" width="1.6640625" style="547" customWidth="1"/>
    <col min="11035" max="11036" width="3.44140625" style="547" bestFit="1" customWidth="1"/>
    <col min="11037" max="11037" width="3.77734375" style="547" customWidth="1"/>
    <col min="11038" max="11038" width="0.44140625" style="547" customWidth="1"/>
    <col min="11039" max="11042" width="1.109375" style="547" customWidth="1"/>
    <col min="11043" max="11043" width="1.33203125" style="547" customWidth="1"/>
    <col min="11044" max="11044" width="1.21875" style="547" customWidth="1"/>
    <col min="11045" max="11045" width="1" style="547" customWidth="1"/>
    <col min="11046" max="11046" width="1.109375" style="547" customWidth="1"/>
    <col min="11047" max="11264" width="9" style="547"/>
    <col min="11265" max="11265" width="7.77734375" style="547" customWidth="1"/>
    <col min="11266" max="11266" width="3.44140625" style="547" customWidth="1"/>
    <col min="11267" max="11268" width="4.21875" style="547" bestFit="1" customWidth="1"/>
    <col min="11269" max="11269" width="1.6640625" style="547" customWidth="1"/>
    <col min="11270" max="11271" width="4.21875" style="547" bestFit="1" customWidth="1"/>
    <col min="11272" max="11272" width="1.6640625" style="547" customWidth="1"/>
    <col min="11273" max="11274" width="4.21875" style="547" bestFit="1" customWidth="1"/>
    <col min="11275" max="11275" width="1.6640625" style="547" customWidth="1"/>
    <col min="11276" max="11277" width="3.44140625" style="547" bestFit="1" customWidth="1"/>
    <col min="11278" max="11278" width="1.6640625" style="547" customWidth="1"/>
    <col min="11279" max="11280" width="3.44140625" style="547" bestFit="1" customWidth="1"/>
    <col min="11281" max="11281" width="1.6640625" style="547" customWidth="1"/>
    <col min="11282" max="11283" width="3.44140625" style="547" bestFit="1" customWidth="1"/>
    <col min="11284" max="11284" width="1.6640625" style="547" customWidth="1"/>
    <col min="11285" max="11286" width="3.44140625" style="547" bestFit="1" customWidth="1"/>
    <col min="11287" max="11287" width="1.6640625" style="547" customWidth="1"/>
    <col min="11288" max="11289" width="3.44140625" style="547" bestFit="1" customWidth="1"/>
    <col min="11290" max="11290" width="1.6640625" style="547" customWidth="1"/>
    <col min="11291" max="11292" width="3.44140625" style="547" bestFit="1" customWidth="1"/>
    <col min="11293" max="11293" width="3.77734375" style="547" customWidth="1"/>
    <col min="11294" max="11294" width="0.44140625" style="547" customWidth="1"/>
    <col min="11295" max="11298" width="1.109375" style="547" customWidth="1"/>
    <col min="11299" max="11299" width="1.33203125" style="547" customWidth="1"/>
    <col min="11300" max="11300" width="1.21875" style="547" customWidth="1"/>
    <col min="11301" max="11301" width="1" style="547" customWidth="1"/>
    <col min="11302" max="11302" width="1.109375" style="547" customWidth="1"/>
    <col min="11303" max="11520" width="9" style="547"/>
    <col min="11521" max="11521" width="7.77734375" style="547" customWidth="1"/>
    <col min="11522" max="11522" width="3.44140625" style="547" customWidth="1"/>
    <col min="11523" max="11524" width="4.21875" style="547" bestFit="1" customWidth="1"/>
    <col min="11525" max="11525" width="1.6640625" style="547" customWidth="1"/>
    <col min="11526" max="11527" width="4.21875" style="547" bestFit="1" customWidth="1"/>
    <col min="11528" max="11528" width="1.6640625" style="547" customWidth="1"/>
    <col min="11529" max="11530" width="4.21875" style="547" bestFit="1" customWidth="1"/>
    <col min="11531" max="11531" width="1.6640625" style="547" customWidth="1"/>
    <col min="11532" max="11533" width="3.44140625" style="547" bestFit="1" customWidth="1"/>
    <col min="11534" max="11534" width="1.6640625" style="547" customWidth="1"/>
    <col min="11535" max="11536" width="3.44140625" style="547" bestFit="1" customWidth="1"/>
    <col min="11537" max="11537" width="1.6640625" style="547" customWidth="1"/>
    <col min="11538" max="11539" width="3.44140625" style="547" bestFit="1" customWidth="1"/>
    <col min="11540" max="11540" width="1.6640625" style="547" customWidth="1"/>
    <col min="11541" max="11542" width="3.44140625" style="547" bestFit="1" customWidth="1"/>
    <col min="11543" max="11543" width="1.6640625" style="547" customWidth="1"/>
    <col min="11544" max="11545" width="3.44140625" style="547" bestFit="1" customWidth="1"/>
    <col min="11546" max="11546" width="1.6640625" style="547" customWidth="1"/>
    <col min="11547" max="11548" width="3.44140625" style="547" bestFit="1" customWidth="1"/>
    <col min="11549" max="11549" width="3.77734375" style="547" customWidth="1"/>
    <col min="11550" max="11550" width="0.44140625" style="547" customWidth="1"/>
    <col min="11551" max="11554" width="1.109375" style="547" customWidth="1"/>
    <col min="11555" max="11555" width="1.33203125" style="547" customWidth="1"/>
    <col min="11556" max="11556" width="1.21875" style="547" customWidth="1"/>
    <col min="11557" max="11557" width="1" style="547" customWidth="1"/>
    <col min="11558" max="11558" width="1.109375" style="547" customWidth="1"/>
    <col min="11559" max="11776" width="9" style="547"/>
    <col min="11777" max="11777" width="7.77734375" style="547" customWidth="1"/>
    <col min="11778" max="11778" width="3.44140625" style="547" customWidth="1"/>
    <col min="11779" max="11780" width="4.21875" style="547" bestFit="1" customWidth="1"/>
    <col min="11781" max="11781" width="1.6640625" style="547" customWidth="1"/>
    <col min="11782" max="11783" width="4.21875" style="547" bestFit="1" customWidth="1"/>
    <col min="11784" max="11784" width="1.6640625" style="547" customWidth="1"/>
    <col min="11785" max="11786" width="4.21875" style="547" bestFit="1" customWidth="1"/>
    <col min="11787" max="11787" width="1.6640625" style="547" customWidth="1"/>
    <col min="11788" max="11789" width="3.44140625" style="547" bestFit="1" customWidth="1"/>
    <col min="11790" max="11790" width="1.6640625" style="547" customWidth="1"/>
    <col min="11791" max="11792" width="3.44140625" style="547" bestFit="1" customWidth="1"/>
    <col min="11793" max="11793" width="1.6640625" style="547" customWidth="1"/>
    <col min="11794" max="11795" width="3.44140625" style="547" bestFit="1" customWidth="1"/>
    <col min="11796" max="11796" width="1.6640625" style="547" customWidth="1"/>
    <col min="11797" max="11798" width="3.44140625" style="547" bestFit="1" customWidth="1"/>
    <col min="11799" max="11799" width="1.6640625" style="547" customWidth="1"/>
    <col min="11800" max="11801" width="3.44140625" style="547" bestFit="1" customWidth="1"/>
    <col min="11802" max="11802" width="1.6640625" style="547" customWidth="1"/>
    <col min="11803" max="11804" width="3.44140625" style="547" bestFit="1" customWidth="1"/>
    <col min="11805" max="11805" width="3.77734375" style="547" customWidth="1"/>
    <col min="11806" max="11806" width="0.44140625" style="547" customWidth="1"/>
    <col min="11807" max="11810" width="1.109375" style="547" customWidth="1"/>
    <col min="11811" max="11811" width="1.33203125" style="547" customWidth="1"/>
    <col min="11812" max="11812" width="1.21875" style="547" customWidth="1"/>
    <col min="11813" max="11813" width="1" style="547" customWidth="1"/>
    <col min="11814" max="11814" width="1.109375" style="547" customWidth="1"/>
    <col min="11815" max="12032" width="9" style="547"/>
    <col min="12033" max="12033" width="7.77734375" style="547" customWidth="1"/>
    <col min="12034" max="12034" width="3.44140625" style="547" customWidth="1"/>
    <col min="12035" max="12036" width="4.21875" style="547" bestFit="1" customWidth="1"/>
    <col min="12037" max="12037" width="1.6640625" style="547" customWidth="1"/>
    <col min="12038" max="12039" width="4.21875" style="547" bestFit="1" customWidth="1"/>
    <col min="12040" max="12040" width="1.6640625" style="547" customWidth="1"/>
    <col min="12041" max="12042" width="4.21875" style="547" bestFit="1" customWidth="1"/>
    <col min="12043" max="12043" width="1.6640625" style="547" customWidth="1"/>
    <col min="12044" max="12045" width="3.44140625" style="547" bestFit="1" customWidth="1"/>
    <col min="12046" max="12046" width="1.6640625" style="547" customWidth="1"/>
    <col min="12047" max="12048" width="3.44140625" style="547" bestFit="1" customWidth="1"/>
    <col min="12049" max="12049" width="1.6640625" style="547" customWidth="1"/>
    <col min="12050" max="12051" width="3.44140625" style="547" bestFit="1" customWidth="1"/>
    <col min="12052" max="12052" width="1.6640625" style="547" customWidth="1"/>
    <col min="12053" max="12054" width="3.44140625" style="547" bestFit="1" customWidth="1"/>
    <col min="12055" max="12055" width="1.6640625" style="547" customWidth="1"/>
    <col min="12056" max="12057" width="3.44140625" style="547" bestFit="1" customWidth="1"/>
    <col min="12058" max="12058" width="1.6640625" style="547" customWidth="1"/>
    <col min="12059" max="12060" width="3.44140625" style="547" bestFit="1" customWidth="1"/>
    <col min="12061" max="12061" width="3.77734375" style="547" customWidth="1"/>
    <col min="12062" max="12062" width="0.44140625" style="547" customWidth="1"/>
    <col min="12063" max="12066" width="1.109375" style="547" customWidth="1"/>
    <col min="12067" max="12067" width="1.33203125" style="547" customWidth="1"/>
    <col min="12068" max="12068" width="1.21875" style="547" customWidth="1"/>
    <col min="12069" max="12069" width="1" style="547" customWidth="1"/>
    <col min="12070" max="12070" width="1.109375" style="547" customWidth="1"/>
    <col min="12071" max="12288" width="9" style="547"/>
    <col min="12289" max="12289" width="7.77734375" style="547" customWidth="1"/>
    <col min="12290" max="12290" width="3.44140625" style="547" customWidth="1"/>
    <col min="12291" max="12292" width="4.21875" style="547" bestFit="1" customWidth="1"/>
    <col min="12293" max="12293" width="1.6640625" style="547" customWidth="1"/>
    <col min="12294" max="12295" width="4.21875" style="547" bestFit="1" customWidth="1"/>
    <col min="12296" max="12296" width="1.6640625" style="547" customWidth="1"/>
    <col min="12297" max="12298" width="4.21875" style="547" bestFit="1" customWidth="1"/>
    <col min="12299" max="12299" width="1.6640625" style="547" customWidth="1"/>
    <col min="12300" max="12301" width="3.44140625" style="547" bestFit="1" customWidth="1"/>
    <col min="12302" max="12302" width="1.6640625" style="547" customWidth="1"/>
    <col min="12303" max="12304" width="3.44140625" style="547" bestFit="1" customWidth="1"/>
    <col min="12305" max="12305" width="1.6640625" style="547" customWidth="1"/>
    <col min="12306" max="12307" width="3.44140625" style="547" bestFit="1" customWidth="1"/>
    <col min="12308" max="12308" width="1.6640625" style="547" customWidth="1"/>
    <col min="12309" max="12310" width="3.44140625" style="547" bestFit="1" customWidth="1"/>
    <col min="12311" max="12311" width="1.6640625" style="547" customWidth="1"/>
    <col min="12312" max="12313" width="3.44140625" style="547" bestFit="1" customWidth="1"/>
    <col min="12314" max="12314" width="1.6640625" style="547" customWidth="1"/>
    <col min="12315" max="12316" width="3.44140625" style="547" bestFit="1" customWidth="1"/>
    <col min="12317" max="12317" width="3.77734375" style="547" customWidth="1"/>
    <col min="12318" max="12318" width="0.44140625" style="547" customWidth="1"/>
    <col min="12319" max="12322" width="1.109375" style="547" customWidth="1"/>
    <col min="12323" max="12323" width="1.33203125" style="547" customWidth="1"/>
    <col min="12324" max="12324" width="1.21875" style="547" customWidth="1"/>
    <col min="12325" max="12325" width="1" style="547" customWidth="1"/>
    <col min="12326" max="12326" width="1.109375" style="547" customWidth="1"/>
    <col min="12327" max="12544" width="9" style="547"/>
    <col min="12545" max="12545" width="7.77734375" style="547" customWidth="1"/>
    <col min="12546" max="12546" width="3.44140625" style="547" customWidth="1"/>
    <col min="12547" max="12548" width="4.21875" style="547" bestFit="1" customWidth="1"/>
    <col min="12549" max="12549" width="1.6640625" style="547" customWidth="1"/>
    <col min="12550" max="12551" width="4.21875" style="547" bestFit="1" customWidth="1"/>
    <col min="12552" max="12552" width="1.6640625" style="547" customWidth="1"/>
    <col min="12553" max="12554" width="4.21875" style="547" bestFit="1" customWidth="1"/>
    <col min="12555" max="12555" width="1.6640625" style="547" customWidth="1"/>
    <col min="12556" max="12557" width="3.44140625" style="547" bestFit="1" customWidth="1"/>
    <col min="12558" max="12558" width="1.6640625" style="547" customWidth="1"/>
    <col min="12559" max="12560" width="3.44140625" style="547" bestFit="1" customWidth="1"/>
    <col min="12561" max="12561" width="1.6640625" style="547" customWidth="1"/>
    <col min="12562" max="12563" width="3.44140625" style="547" bestFit="1" customWidth="1"/>
    <col min="12564" max="12564" width="1.6640625" style="547" customWidth="1"/>
    <col min="12565" max="12566" width="3.44140625" style="547" bestFit="1" customWidth="1"/>
    <col min="12567" max="12567" width="1.6640625" style="547" customWidth="1"/>
    <col min="12568" max="12569" width="3.44140625" style="547" bestFit="1" customWidth="1"/>
    <col min="12570" max="12570" width="1.6640625" style="547" customWidth="1"/>
    <col min="12571" max="12572" width="3.44140625" style="547" bestFit="1" customWidth="1"/>
    <col min="12573" max="12573" width="3.77734375" style="547" customWidth="1"/>
    <col min="12574" max="12574" width="0.44140625" style="547" customWidth="1"/>
    <col min="12575" max="12578" width="1.109375" style="547" customWidth="1"/>
    <col min="12579" max="12579" width="1.33203125" style="547" customWidth="1"/>
    <col min="12580" max="12580" width="1.21875" style="547" customWidth="1"/>
    <col min="12581" max="12581" width="1" style="547" customWidth="1"/>
    <col min="12582" max="12582" width="1.109375" style="547" customWidth="1"/>
    <col min="12583" max="12800" width="9" style="547"/>
    <col min="12801" max="12801" width="7.77734375" style="547" customWidth="1"/>
    <col min="12802" max="12802" width="3.44140625" style="547" customWidth="1"/>
    <col min="12803" max="12804" width="4.21875" style="547" bestFit="1" customWidth="1"/>
    <col min="12805" max="12805" width="1.6640625" style="547" customWidth="1"/>
    <col min="12806" max="12807" width="4.21875" style="547" bestFit="1" customWidth="1"/>
    <col min="12808" max="12808" width="1.6640625" style="547" customWidth="1"/>
    <col min="12809" max="12810" width="4.21875" style="547" bestFit="1" customWidth="1"/>
    <col min="12811" max="12811" width="1.6640625" style="547" customWidth="1"/>
    <col min="12812" max="12813" width="3.44140625" style="547" bestFit="1" customWidth="1"/>
    <col min="12814" max="12814" width="1.6640625" style="547" customWidth="1"/>
    <col min="12815" max="12816" width="3.44140625" style="547" bestFit="1" customWidth="1"/>
    <col min="12817" max="12817" width="1.6640625" style="547" customWidth="1"/>
    <col min="12818" max="12819" width="3.44140625" style="547" bestFit="1" customWidth="1"/>
    <col min="12820" max="12820" width="1.6640625" style="547" customWidth="1"/>
    <col min="12821" max="12822" width="3.44140625" style="547" bestFit="1" customWidth="1"/>
    <col min="12823" max="12823" width="1.6640625" style="547" customWidth="1"/>
    <col min="12824" max="12825" width="3.44140625" style="547" bestFit="1" customWidth="1"/>
    <col min="12826" max="12826" width="1.6640625" style="547" customWidth="1"/>
    <col min="12827" max="12828" width="3.44140625" style="547" bestFit="1" customWidth="1"/>
    <col min="12829" max="12829" width="3.77734375" style="547" customWidth="1"/>
    <col min="12830" max="12830" width="0.44140625" style="547" customWidth="1"/>
    <col min="12831" max="12834" width="1.109375" style="547" customWidth="1"/>
    <col min="12835" max="12835" width="1.33203125" style="547" customWidth="1"/>
    <col min="12836" max="12836" width="1.21875" style="547" customWidth="1"/>
    <col min="12837" max="12837" width="1" style="547" customWidth="1"/>
    <col min="12838" max="12838" width="1.109375" style="547" customWidth="1"/>
    <col min="12839" max="13056" width="9" style="547"/>
    <col min="13057" max="13057" width="7.77734375" style="547" customWidth="1"/>
    <col min="13058" max="13058" width="3.44140625" style="547" customWidth="1"/>
    <col min="13059" max="13060" width="4.21875" style="547" bestFit="1" customWidth="1"/>
    <col min="13061" max="13061" width="1.6640625" style="547" customWidth="1"/>
    <col min="13062" max="13063" width="4.21875" style="547" bestFit="1" customWidth="1"/>
    <col min="13064" max="13064" width="1.6640625" style="547" customWidth="1"/>
    <col min="13065" max="13066" width="4.21875" style="547" bestFit="1" customWidth="1"/>
    <col min="13067" max="13067" width="1.6640625" style="547" customWidth="1"/>
    <col min="13068" max="13069" width="3.44140625" style="547" bestFit="1" customWidth="1"/>
    <col min="13070" max="13070" width="1.6640625" style="547" customWidth="1"/>
    <col min="13071" max="13072" width="3.44140625" style="547" bestFit="1" customWidth="1"/>
    <col min="13073" max="13073" width="1.6640625" style="547" customWidth="1"/>
    <col min="13074" max="13075" width="3.44140625" style="547" bestFit="1" customWidth="1"/>
    <col min="13076" max="13076" width="1.6640625" style="547" customWidth="1"/>
    <col min="13077" max="13078" width="3.44140625" style="547" bestFit="1" customWidth="1"/>
    <col min="13079" max="13079" width="1.6640625" style="547" customWidth="1"/>
    <col min="13080" max="13081" width="3.44140625" style="547" bestFit="1" customWidth="1"/>
    <col min="13082" max="13082" width="1.6640625" style="547" customWidth="1"/>
    <col min="13083" max="13084" width="3.44140625" style="547" bestFit="1" customWidth="1"/>
    <col min="13085" max="13085" width="3.77734375" style="547" customWidth="1"/>
    <col min="13086" max="13086" width="0.44140625" style="547" customWidth="1"/>
    <col min="13087" max="13090" width="1.109375" style="547" customWidth="1"/>
    <col min="13091" max="13091" width="1.33203125" style="547" customWidth="1"/>
    <col min="13092" max="13092" width="1.21875" style="547" customWidth="1"/>
    <col min="13093" max="13093" width="1" style="547" customWidth="1"/>
    <col min="13094" max="13094" width="1.109375" style="547" customWidth="1"/>
    <col min="13095" max="13312" width="9" style="547"/>
    <col min="13313" max="13313" width="7.77734375" style="547" customWidth="1"/>
    <col min="13314" max="13314" width="3.44140625" style="547" customWidth="1"/>
    <col min="13315" max="13316" width="4.21875" style="547" bestFit="1" customWidth="1"/>
    <col min="13317" max="13317" width="1.6640625" style="547" customWidth="1"/>
    <col min="13318" max="13319" width="4.21875" style="547" bestFit="1" customWidth="1"/>
    <col min="13320" max="13320" width="1.6640625" style="547" customWidth="1"/>
    <col min="13321" max="13322" width="4.21875" style="547" bestFit="1" customWidth="1"/>
    <col min="13323" max="13323" width="1.6640625" style="547" customWidth="1"/>
    <col min="13324" max="13325" width="3.44140625" style="547" bestFit="1" customWidth="1"/>
    <col min="13326" max="13326" width="1.6640625" style="547" customWidth="1"/>
    <col min="13327" max="13328" width="3.44140625" style="547" bestFit="1" customWidth="1"/>
    <col min="13329" max="13329" width="1.6640625" style="547" customWidth="1"/>
    <col min="13330" max="13331" width="3.44140625" style="547" bestFit="1" customWidth="1"/>
    <col min="13332" max="13332" width="1.6640625" style="547" customWidth="1"/>
    <col min="13333" max="13334" width="3.44140625" style="547" bestFit="1" customWidth="1"/>
    <col min="13335" max="13335" width="1.6640625" style="547" customWidth="1"/>
    <col min="13336" max="13337" width="3.44140625" style="547" bestFit="1" customWidth="1"/>
    <col min="13338" max="13338" width="1.6640625" style="547" customWidth="1"/>
    <col min="13339" max="13340" width="3.44140625" style="547" bestFit="1" customWidth="1"/>
    <col min="13341" max="13341" width="3.77734375" style="547" customWidth="1"/>
    <col min="13342" max="13342" width="0.44140625" style="547" customWidth="1"/>
    <col min="13343" max="13346" width="1.109375" style="547" customWidth="1"/>
    <col min="13347" max="13347" width="1.33203125" style="547" customWidth="1"/>
    <col min="13348" max="13348" width="1.21875" style="547" customWidth="1"/>
    <col min="13349" max="13349" width="1" style="547" customWidth="1"/>
    <col min="13350" max="13350" width="1.109375" style="547" customWidth="1"/>
    <col min="13351" max="13568" width="9" style="547"/>
    <col min="13569" max="13569" width="7.77734375" style="547" customWidth="1"/>
    <col min="13570" max="13570" width="3.44140625" style="547" customWidth="1"/>
    <col min="13571" max="13572" width="4.21875" style="547" bestFit="1" customWidth="1"/>
    <col min="13573" max="13573" width="1.6640625" style="547" customWidth="1"/>
    <col min="13574" max="13575" width="4.21875" style="547" bestFit="1" customWidth="1"/>
    <col min="13576" max="13576" width="1.6640625" style="547" customWidth="1"/>
    <col min="13577" max="13578" width="4.21875" style="547" bestFit="1" customWidth="1"/>
    <col min="13579" max="13579" width="1.6640625" style="547" customWidth="1"/>
    <col min="13580" max="13581" width="3.44140625" style="547" bestFit="1" customWidth="1"/>
    <col min="13582" max="13582" width="1.6640625" style="547" customWidth="1"/>
    <col min="13583" max="13584" width="3.44140625" style="547" bestFit="1" customWidth="1"/>
    <col min="13585" max="13585" width="1.6640625" style="547" customWidth="1"/>
    <col min="13586" max="13587" width="3.44140625" style="547" bestFit="1" customWidth="1"/>
    <col min="13588" max="13588" width="1.6640625" style="547" customWidth="1"/>
    <col min="13589" max="13590" width="3.44140625" style="547" bestFit="1" customWidth="1"/>
    <col min="13591" max="13591" width="1.6640625" style="547" customWidth="1"/>
    <col min="13592" max="13593" width="3.44140625" style="547" bestFit="1" customWidth="1"/>
    <col min="13594" max="13594" width="1.6640625" style="547" customWidth="1"/>
    <col min="13595" max="13596" width="3.44140625" style="547" bestFit="1" customWidth="1"/>
    <col min="13597" max="13597" width="3.77734375" style="547" customWidth="1"/>
    <col min="13598" max="13598" width="0.44140625" style="547" customWidth="1"/>
    <col min="13599" max="13602" width="1.109375" style="547" customWidth="1"/>
    <col min="13603" max="13603" width="1.33203125" style="547" customWidth="1"/>
    <col min="13604" max="13604" width="1.21875" style="547" customWidth="1"/>
    <col min="13605" max="13605" width="1" style="547" customWidth="1"/>
    <col min="13606" max="13606" width="1.109375" style="547" customWidth="1"/>
    <col min="13607" max="13824" width="9" style="547"/>
    <col min="13825" max="13825" width="7.77734375" style="547" customWidth="1"/>
    <col min="13826" max="13826" width="3.44140625" style="547" customWidth="1"/>
    <col min="13827" max="13828" width="4.21875" style="547" bestFit="1" customWidth="1"/>
    <col min="13829" max="13829" width="1.6640625" style="547" customWidth="1"/>
    <col min="13830" max="13831" width="4.21875" style="547" bestFit="1" customWidth="1"/>
    <col min="13832" max="13832" width="1.6640625" style="547" customWidth="1"/>
    <col min="13833" max="13834" width="4.21875" style="547" bestFit="1" customWidth="1"/>
    <col min="13835" max="13835" width="1.6640625" style="547" customWidth="1"/>
    <col min="13836" max="13837" width="3.44140625" style="547" bestFit="1" customWidth="1"/>
    <col min="13838" max="13838" width="1.6640625" style="547" customWidth="1"/>
    <col min="13839" max="13840" width="3.44140625" style="547" bestFit="1" customWidth="1"/>
    <col min="13841" max="13841" width="1.6640625" style="547" customWidth="1"/>
    <col min="13842" max="13843" width="3.44140625" style="547" bestFit="1" customWidth="1"/>
    <col min="13844" max="13844" width="1.6640625" style="547" customWidth="1"/>
    <col min="13845" max="13846" width="3.44140625" style="547" bestFit="1" customWidth="1"/>
    <col min="13847" max="13847" width="1.6640625" style="547" customWidth="1"/>
    <col min="13848" max="13849" width="3.44140625" style="547" bestFit="1" customWidth="1"/>
    <col min="13850" max="13850" width="1.6640625" style="547" customWidth="1"/>
    <col min="13851" max="13852" width="3.44140625" style="547" bestFit="1" customWidth="1"/>
    <col min="13853" max="13853" width="3.77734375" style="547" customWidth="1"/>
    <col min="13854" max="13854" width="0.44140625" style="547" customWidth="1"/>
    <col min="13855" max="13858" width="1.109375" style="547" customWidth="1"/>
    <col min="13859" max="13859" width="1.33203125" style="547" customWidth="1"/>
    <col min="13860" max="13860" width="1.21875" style="547" customWidth="1"/>
    <col min="13861" max="13861" width="1" style="547" customWidth="1"/>
    <col min="13862" max="13862" width="1.109375" style="547" customWidth="1"/>
    <col min="13863" max="14080" width="9" style="547"/>
    <col min="14081" max="14081" width="7.77734375" style="547" customWidth="1"/>
    <col min="14082" max="14082" width="3.44140625" style="547" customWidth="1"/>
    <col min="14083" max="14084" width="4.21875" style="547" bestFit="1" customWidth="1"/>
    <col min="14085" max="14085" width="1.6640625" style="547" customWidth="1"/>
    <col min="14086" max="14087" width="4.21875" style="547" bestFit="1" customWidth="1"/>
    <col min="14088" max="14088" width="1.6640625" style="547" customWidth="1"/>
    <col min="14089" max="14090" width="4.21875" style="547" bestFit="1" customWidth="1"/>
    <col min="14091" max="14091" width="1.6640625" style="547" customWidth="1"/>
    <col min="14092" max="14093" width="3.44140625" style="547" bestFit="1" customWidth="1"/>
    <col min="14094" max="14094" width="1.6640625" style="547" customWidth="1"/>
    <col min="14095" max="14096" width="3.44140625" style="547" bestFit="1" customWidth="1"/>
    <col min="14097" max="14097" width="1.6640625" style="547" customWidth="1"/>
    <col min="14098" max="14099" width="3.44140625" style="547" bestFit="1" customWidth="1"/>
    <col min="14100" max="14100" width="1.6640625" style="547" customWidth="1"/>
    <col min="14101" max="14102" width="3.44140625" style="547" bestFit="1" customWidth="1"/>
    <col min="14103" max="14103" width="1.6640625" style="547" customWidth="1"/>
    <col min="14104" max="14105" width="3.44140625" style="547" bestFit="1" customWidth="1"/>
    <col min="14106" max="14106" width="1.6640625" style="547" customWidth="1"/>
    <col min="14107" max="14108" width="3.44140625" style="547" bestFit="1" customWidth="1"/>
    <col min="14109" max="14109" width="3.77734375" style="547" customWidth="1"/>
    <col min="14110" max="14110" width="0.44140625" style="547" customWidth="1"/>
    <col min="14111" max="14114" width="1.109375" style="547" customWidth="1"/>
    <col min="14115" max="14115" width="1.33203125" style="547" customWidth="1"/>
    <col min="14116" max="14116" width="1.21875" style="547" customWidth="1"/>
    <col min="14117" max="14117" width="1" style="547" customWidth="1"/>
    <col min="14118" max="14118" width="1.109375" style="547" customWidth="1"/>
    <col min="14119" max="14336" width="9" style="547"/>
    <col min="14337" max="14337" width="7.77734375" style="547" customWidth="1"/>
    <col min="14338" max="14338" width="3.44140625" style="547" customWidth="1"/>
    <col min="14339" max="14340" width="4.21875" style="547" bestFit="1" customWidth="1"/>
    <col min="14341" max="14341" width="1.6640625" style="547" customWidth="1"/>
    <col min="14342" max="14343" width="4.21875" style="547" bestFit="1" customWidth="1"/>
    <col min="14344" max="14344" width="1.6640625" style="547" customWidth="1"/>
    <col min="14345" max="14346" width="4.21875" style="547" bestFit="1" customWidth="1"/>
    <col min="14347" max="14347" width="1.6640625" style="547" customWidth="1"/>
    <col min="14348" max="14349" width="3.44140625" style="547" bestFit="1" customWidth="1"/>
    <col min="14350" max="14350" width="1.6640625" style="547" customWidth="1"/>
    <col min="14351" max="14352" width="3.44140625" style="547" bestFit="1" customWidth="1"/>
    <col min="14353" max="14353" width="1.6640625" style="547" customWidth="1"/>
    <col min="14354" max="14355" width="3.44140625" style="547" bestFit="1" customWidth="1"/>
    <col min="14356" max="14356" width="1.6640625" style="547" customWidth="1"/>
    <col min="14357" max="14358" width="3.44140625" style="547" bestFit="1" customWidth="1"/>
    <col min="14359" max="14359" width="1.6640625" style="547" customWidth="1"/>
    <col min="14360" max="14361" width="3.44140625" style="547" bestFit="1" customWidth="1"/>
    <col min="14362" max="14362" width="1.6640625" style="547" customWidth="1"/>
    <col min="14363" max="14364" width="3.44140625" style="547" bestFit="1" customWidth="1"/>
    <col min="14365" max="14365" width="3.77734375" style="547" customWidth="1"/>
    <col min="14366" max="14366" width="0.44140625" style="547" customWidth="1"/>
    <col min="14367" max="14370" width="1.109375" style="547" customWidth="1"/>
    <col min="14371" max="14371" width="1.33203125" style="547" customWidth="1"/>
    <col min="14372" max="14372" width="1.21875" style="547" customWidth="1"/>
    <col min="14373" max="14373" width="1" style="547" customWidth="1"/>
    <col min="14374" max="14374" width="1.109375" style="547" customWidth="1"/>
    <col min="14375" max="14592" width="9" style="547"/>
    <col min="14593" max="14593" width="7.77734375" style="547" customWidth="1"/>
    <col min="14594" max="14594" width="3.44140625" style="547" customWidth="1"/>
    <col min="14595" max="14596" width="4.21875" style="547" bestFit="1" customWidth="1"/>
    <col min="14597" max="14597" width="1.6640625" style="547" customWidth="1"/>
    <col min="14598" max="14599" width="4.21875" style="547" bestFit="1" customWidth="1"/>
    <col min="14600" max="14600" width="1.6640625" style="547" customWidth="1"/>
    <col min="14601" max="14602" width="4.21875" style="547" bestFit="1" customWidth="1"/>
    <col min="14603" max="14603" width="1.6640625" style="547" customWidth="1"/>
    <col min="14604" max="14605" width="3.44140625" style="547" bestFit="1" customWidth="1"/>
    <col min="14606" max="14606" width="1.6640625" style="547" customWidth="1"/>
    <col min="14607" max="14608" width="3.44140625" style="547" bestFit="1" customWidth="1"/>
    <col min="14609" max="14609" width="1.6640625" style="547" customWidth="1"/>
    <col min="14610" max="14611" width="3.44140625" style="547" bestFit="1" customWidth="1"/>
    <col min="14612" max="14612" width="1.6640625" style="547" customWidth="1"/>
    <col min="14613" max="14614" width="3.44140625" style="547" bestFit="1" customWidth="1"/>
    <col min="14615" max="14615" width="1.6640625" style="547" customWidth="1"/>
    <col min="14616" max="14617" width="3.44140625" style="547" bestFit="1" customWidth="1"/>
    <col min="14618" max="14618" width="1.6640625" style="547" customWidth="1"/>
    <col min="14619" max="14620" width="3.44140625" style="547" bestFit="1" customWidth="1"/>
    <col min="14621" max="14621" width="3.77734375" style="547" customWidth="1"/>
    <col min="14622" max="14622" width="0.44140625" style="547" customWidth="1"/>
    <col min="14623" max="14626" width="1.109375" style="547" customWidth="1"/>
    <col min="14627" max="14627" width="1.33203125" style="547" customWidth="1"/>
    <col min="14628" max="14628" width="1.21875" style="547" customWidth="1"/>
    <col min="14629" max="14629" width="1" style="547" customWidth="1"/>
    <col min="14630" max="14630" width="1.109375" style="547" customWidth="1"/>
    <col min="14631" max="14848" width="9" style="547"/>
    <col min="14849" max="14849" width="7.77734375" style="547" customWidth="1"/>
    <col min="14850" max="14850" width="3.44140625" style="547" customWidth="1"/>
    <col min="14851" max="14852" width="4.21875" style="547" bestFit="1" customWidth="1"/>
    <col min="14853" max="14853" width="1.6640625" style="547" customWidth="1"/>
    <col min="14854" max="14855" width="4.21875" style="547" bestFit="1" customWidth="1"/>
    <col min="14856" max="14856" width="1.6640625" style="547" customWidth="1"/>
    <col min="14857" max="14858" width="4.21875" style="547" bestFit="1" customWidth="1"/>
    <col min="14859" max="14859" width="1.6640625" style="547" customWidth="1"/>
    <col min="14860" max="14861" width="3.44140625" style="547" bestFit="1" customWidth="1"/>
    <col min="14862" max="14862" width="1.6640625" style="547" customWidth="1"/>
    <col min="14863" max="14864" width="3.44140625" style="547" bestFit="1" customWidth="1"/>
    <col min="14865" max="14865" width="1.6640625" style="547" customWidth="1"/>
    <col min="14866" max="14867" width="3.44140625" style="547" bestFit="1" customWidth="1"/>
    <col min="14868" max="14868" width="1.6640625" style="547" customWidth="1"/>
    <col min="14869" max="14870" width="3.44140625" style="547" bestFit="1" customWidth="1"/>
    <col min="14871" max="14871" width="1.6640625" style="547" customWidth="1"/>
    <col min="14872" max="14873" width="3.44140625" style="547" bestFit="1" customWidth="1"/>
    <col min="14874" max="14874" width="1.6640625" style="547" customWidth="1"/>
    <col min="14875" max="14876" width="3.44140625" style="547" bestFit="1" customWidth="1"/>
    <col min="14877" max="14877" width="3.77734375" style="547" customWidth="1"/>
    <col min="14878" max="14878" width="0.44140625" style="547" customWidth="1"/>
    <col min="14879" max="14882" width="1.109375" style="547" customWidth="1"/>
    <col min="14883" max="14883" width="1.33203125" style="547" customWidth="1"/>
    <col min="14884" max="14884" width="1.21875" style="547" customWidth="1"/>
    <col min="14885" max="14885" width="1" style="547" customWidth="1"/>
    <col min="14886" max="14886" width="1.109375" style="547" customWidth="1"/>
    <col min="14887" max="15104" width="9" style="547"/>
    <col min="15105" max="15105" width="7.77734375" style="547" customWidth="1"/>
    <col min="15106" max="15106" width="3.44140625" style="547" customWidth="1"/>
    <col min="15107" max="15108" width="4.21875" style="547" bestFit="1" customWidth="1"/>
    <col min="15109" max="15109" width="1.6640625" style="547" customWidth="1"/>
    <col min="15110" max="15111" width="4.21875" style="547" bestFit="1" customWidth="1"/>
    <col min="15112" max="15112" width="1.6640625" style="547" customWidth="1"/>
    <col min="15113" max="15114" width="4.21875" style="547" bestFit="1" customWidth="1"/>
    <col min="15115" max="15115" width="1.6640625" style="547" customWidth="1"/>
    <col min="15116" max="15117" width="3.44140625" style="547" bestFit="1" customWidth="1"/>
    <col min="15118" max="15118" width="1.6640625" style="547" customWidth="1"/>
    <col min="15119" max="15120" width="3.44140625" style="547" bestFit="1" customWidth="1"/>
    <col min="15121" max="15121" width="1.6640625" style="547" customWidth="1"/>
    <col min="15122" max="15123" width="3.44140625" style="547" bestFit="1" customWidth="1"/>
    <col min="15124" max="15124" width="1.6640625" style="547" customWidth="1"/>
    <col min="15125" max="15126" width="3.44140625" style="547" bestFit="1" customWidth="1"/>
    <col min="15127" max="15127" width="1.6640625" style="547" customWidth="1"/>
    <col min="15128" max="15129" width="3.44140625" style="547" bestFit="1" customWidth="1"/>
    <col min="15130" max="15130" width="1.6640625" style="547" customWidth="1"/>
    <col min="15131" max="15132" width="3.44140625" style="547" bestFit="1" customWidth="1"/>
    <col min="15133" max="15133" width="3.77734375" style="547" customWidth="1"/>
    <col min="15134" max="15134" width="0.44140625" style="547" customWidth="1"/>
    <col min="15135" max="15138" width="1.109375" style="547" customWidth="1"/>
    <col min="15139" max="15139" width="1.33203125" style="547" customWidth="1"/>
    <col min="15140" max="15140" width="1.21875" style="547" customWidth="1"/>
    <col min="15141" max="15141" width="1" style="547" customWidth="1"/>
    <col min="15142" max="15142" width="1.109375" style="547" customWidth="1"/>
    <col min="15143" max="15360" width="9" style="547"/>
    <col min="15361" max="15361" width="7.77734375" style="547" customWidth="1"/>
    <col min="15362" max="15362" width="3.44140625" style="547" customWidth="1"/>
    <col min="15363" max="15364" width="4.21875" style="547" bestFit="1" customWidth="1"/>
    <col min="15365" max="15365" width="1.6640625" style="547" customWidth="1"/>
    <col min="15366" max="15367" width="4.21875" style="547" bestFit="1" customWidth="1"/>
    <col min="15368" max="15368" width="1.6640625" style="547" customWidth="1"/>
    <col min="15369" max="15370" width="4.21875" style="547" bestFit="1" customWidth="1"/>
    <col min="15371" max="15371" width="1.6640625" style="547" customWidth="1"/>
    <col min="15372" max="15373" width="3.44140625" style="547" bestFit="1" customWidth="1"/>
    <col min="15374" max="15374" width="1.6640625" style="547" customWidth="1"/>
    <col min="15375" max="15376" width="3.44140625" style="547" bestFit="1" customWidth="1"/>
    <col min="15377" max="15377" width="1.6640625" style="547" customWidth="1"/>
    <col min="15378" max="15379" width="3.44140625" style="547" bestFit="1" customWidth="1"/>
    <col min="15380" max="15380" width="1.6640625" style="547" customWidth="1"/>
    <col min="15381" max="15382" width="3.44140625" style="547" bestFit="1" customWidth="1"/>
    <col min="15383" max="15383" width="1.6640625" style="547" customWidth="1"/>
    <col min="15384" max="15385" width="3.44140625" style="547" bestFit="1" customWidth="1"/>
    <col min="15386" max="15386" width="1.6640625" style="547" customWidth="1"/>
    <col min="15387" max="15388" width="3.44140625" style="547" bestFit="1" customWidth="1"/>
    <col min="15389" max="15389" width="3.77734375" style="547" customWidth="1"/>
    <col min="15390" max="15390" width="0.44140625" style="547" customWidth="1"/>
    <col min="15391" max="15394" width="1.109375" style="547" customWidth="1"/>
    <col min="15395" max="15395" width="1.33203125" style="547" customWidth="1"/>
    <col min="15396" max="15396" width="1.21875" style="547" customWidth="1"/>
    <col min="15397" max="15397" width="1" style="547" customWidth="1"/>
    <col min="15398" max="15398" width="1.109375" style="547" customWidth="1"/>
    <col min="15399" max="15616" width="9" style="547"/>
    <col min="15617" max="15617" width="7.77734375" style="547" customWidth="1"/>
    <col min="15618" max="15618" width="3.44140625" style="547" customWidth="1"/>
    <col min="15619" max="15620" width="4.21875" style="547" bestFit="1" customWidth="1"/>
    <col min="15621" max="15621" width="1.6640625" style="547" customWidth="1"/>
    <col min="15622" max="15623" width="4.21875" style="547" bestFit="1" customWidth="1"/>
    <col min="15624" max="15624" width="1.6640625" style="547" customWidth="1"/>
    <col min="15625" max="15626" width="4.21875" style="547" bestFit="1" customWidth="1"/>
    <col min="15627" max="15627" width="1.6640625" style="547" customWidth="1"/>
    <col min="15628" max="15629" width="3.44140625" style="547" bestFit="1" customWidth="1"/>
    <col min="15630" max="15630" width="1.6640625" style="547" customWidth="1"/>
    <col min="15631" max="15632" width="3.44140625" style="547" bestFit="1" customWidth="1"/>
    <col min="15633" max="15633" width="1.6640625" style="547" customWidth="1"/>
    <col min="15634" max="15635" width="3.44140625" style="547" bestFit="1" customWidth="1"/>
    <col min="15636" max="15636" width="1.6640625" style="547" customWidth="1"/>
    <col min="15637" max="15638" width="3.44140625" style="547" bestFit="1" customWidth="1"/>
    <col min="15639" max="15639" width="1.6640625" style="547" customWidth="1"/>
    <col min="15640" max="15641" width="3.44140625" style="547" bestFit="1" customWidth="1"/>
    <col min="15642" max="15642" width="1.6640625" style="547" customWidth="1"/>
    <col min="15643" max="15644" width="3.44140625" style="547" bestFit="1" customWidth="1"/>
    <col min="15645" max="15645" width="3.77734375" style="547" customWidth="1"/>
    <col min="15646" max="15646" width="0.44140625" style="547" customWidth="1"/>
    <col min="15647" max="15650" width="1.109375" style="547" customWidth="1"/>
    <col min="15651" max="15651" width="1.33203125" style="547" customWidth="1"/>
    <col min="15652" max="15652" width="1.21875" style="547" customWidth="1"/>
    <col min="15653" max="15653" width="1" style="547" customWidth="1"/>
    <col min="15654" max="15654" width="1.109375" style="547" customWidth="1"/>
    <col min="15655" max="15872" width="9" style="547"/>
    <col min="15873" max="15873" width="7.77734375" style="547" customWidth="1"/>
    <col min="15874" max="15874" width="3.44140625" style="547" customWidth="1"/>
    <col min="15875" max="15876" width="4.21875" style="547" bestFit="1" customWidth="1"/>
    <col min="15877" max="15877" width="1.6640625" style="547" customWidth="1"/>
    <col min="15878" max="15879" width="4.21875" style="547" bestFit="1" customWidth="1"/>
    <col min="15880" max="15880" width="1.6640625" style="547" customWidth="1"/>
    <col min="15881" max="15882" width="4.21875" style="547" bestFit="1" customWidth="1"/>
    <col min="15883" max="15883" width="1.6640625" style="547" customWidth="1"/>
    <col min="15884" max="15885" width="3.44140625" style="547" bestFit="1" customWidth="1"/>
    <col min="15886" max="15886" width="1.6640625" style="547" customWidth="1"/>
    <col min="15887" max="15888" width="3.44140625" style="547" bestFit="1" customWidth="1"/>
    <col min="15889" max="15889" width="1.6640625" style="547" customWidth="1"/>
    <col min="15890" max="15891" width="3.44140625" style="547" bestFit="1" customWidth="1"/>
    <col min="15892" max="15892" width="1.6640625" style="547" customWidth="1"/>
    <col min="15893" max="15894" width="3.44140625" style="547" bestFit="1" customWidth="1"/>
    <col min="15895" max="15895" width="1.6640625" style="547" customWidth="1"/>
    <col min="15896" max="15897" width="3.44140625" style="547" bestFit="1" customWidth="1"/>
    <col min="15898" max="15898" width="1.6640625" style="547" customWidth="1"/>
    <col min="15899" max="15900" width="3.44140625" style="547" bestFit="1" customWidth="1"/>
    <col min="15901" max="15901" width="3.77734375" style="547" customWidth="1"/>
    <col min="15902" max="15902" width="0.44140625" style="547" customWidth="1"/>
    <col min="15903" max="15906" width="1.109375" style="547" customWidth="1"/>
    <col min="15907" max="15907" width="1.33203125" style="547" customWidth="1"/>
    <col min="15908" max="15908" width="1.21875" style="547" customWidth="1"/>
    <col min="15909" max="15909" width="1" style="547" customWidth="1"/>
    <col min="15910" max="15910" width="1.109375" style="547" customWidth="1"/>
    <col min="15911" max="16128" width="9" style="547"/>
    <col min="16129" max="16129" width="7.77734375" style="547" customWidth="1"/>
    <col min="16130" max="16130" width="3.44140625" style="547" customWidth="1"/>
    <col min="16131" max="16132" width="4.21875" style="547" bestFit="1" customWidth="1"/>
    <col min="16133" max="16133" width="1.6640625" style="547" customWidth="1"/>
    <col min="16134" max="16135" width="4.21875" style="547" bestFit="1" customWidth="1"/>
    <col min="16136" max="16136" width="1.6640625" style="547" customWidth="1"/>
    <col min="16137" max="16138" width="4.21875" style="547" bestFit="1" customWidth="1"/>
    <col min="16139" max="16139" width="1.6640625" style="547" customWidth="1"/>
    <col min="16140" max="16141" width="3.44140625" style="547" bestFit="1" customWidth="1"/>
    <col min="16142" max="16142" width="1.6640625" style="547" customWidth="1"/>
    <col min="16143" max="16144" width="3.44140625" style="547" bestFit="1" customWidth="1"/>
    <col min="16145" max="16145" width="1.6640625" style="547" customWidth="1"/>
    <col min="16146" max="16147" width="3.44140625" style="547" bestFit="1" customWidth="1"/>
    <col min="16148" max="16148" width="1.6640625" style="547" customWidth="1"/>
    <col min="16149" max="16150" width="3.44140625" style="547" bestFit="1" customWidth="1"/>
    <col min="16151" max="16151" width="1.6640625" style="547" customWidth="1"/>
    <col min="16152" max="16153" width="3.44140625" style="547" bestFit="1" customWidth="1"/>
    <col min="16154" max="16154" width="1.6640625" style="547" customWidth="1"/>
    <col min="16155" max="16156" width="3.44140625" style="547" bestFit="1" customWidth="1"/>
    <col min="16157" max="16157" width="3.77734375" style="547" customWidth="1"/>
    <col min="16158" max="16158" width="0.44140625" style="547" customWidth="1"/>
    <col min="16159" max="16162" width="1.109375" style="547" customWidth="1"/>
    <col min="16163" max="16163" width="1.33203125" style="547" customWidth="1"/>
    <col min="16164" max="16164" width="1.21875" style="547" customWidth="1"/>
    <col min="16165" max="16165" width="1" style="547" customWidth="1"/>
    <col min="16166" max="16166" width="1.109375" style="547" customWidth="1"/>
    <col min="16167" max="16384" width="9" style="547"/>
  </cols>
  <sheetData>
    <row r="1" spans="1:47" ht="12.6" thickBot="1">
      <c r="A1" s="553" t="s">
        <v>873</v>
      </c>
      <c r="Z1" s="2395" t="str">
        <f>'学校入力シート（要入力）'!$I$42&amp;"年度版"</f>
        <v>2025年度版</v>
      </c>
      <c r="AA1" s="2396"/>
      <c r="AB1" s="2396"/>
      <c r="AC1" s="2396"/>
    </row>
    <row r="2" spans="1:47" ht="12" customHeight="1">
      <c r="A2" s="1050" t="s">
        <v>1043</v>
      </c>
      <c r="M2" s="547"/>
      <c r="Z2" s="2399" t="s">
        <v>524</v>
      </c>
      <c r="AA2" s="2400"/>
      <c r="AB2" s="2400"/>
      <c r="AC2" s="2401"/>
    </row>
    <row r="3" spans="1:47" ht="12" customHeight="1" thickBot="1">
      <c r="A3" s="986" t="s">
        <v>1078</v>
      </c>
      <c r="M3" s="1050"/>
      <c r="Z3" s="2402"/>
      <c r="AA3" s="2403"/>
      <c r="AB3" s="2403"/>
      <c r="AC3" s="2404"/>
    </row>
    <row r="4" spans="1:47" ht="9.9" customHeight="1">
      <c r="Z4" s="547"/>
      <c r="AC4" s="547"/>
      <c r="AD4" s="548"/>
      <c r="AE4" s="548"/>
      <c r="AG4" s="548"/>
      <c r="AH4" s="548"/>
    </row>
    <row r="5" spans="1:47">
      <c r="A5" s="913" t="s">
        <v>567</v>
      </c>
      <c r="B5" s="914"/>
      <c r="C5" s="915"/>
      <c r="D5" s="915"/>
      <c r="E5" s="914"/>
      <c r="F5" s="915"/>
      <c r="G5" s="914"/>
      <c r="H5" s="914"/>
      <c r="I5" s="915"/>
      <c r="J5" s="914"/>
      <c r="K5" s="914"/>
      <c r="L5" s="914"/>
      <c r="M5" s="916"/>
      <c r="N5" s="914"/>
      <c r="O5" s="914"/>
      <c r="P5" s="914"/>
      <c r="Q5" s="914"/>
      <c r="R5" s="916"/>
      <c r="S5" s="914"/>
      <c r="T5" s="914"/>
      <c r="U5" s="914"/>
      <c r="V5" s="916"/>
      <c r="W5" s="913"/>
      <c r="X5" s="914"/>
      <c r="Y5" s="914"/>
      <c r="Z5" s="913"/>
      <c r="AA5" s="914"/>
      <c r="AB5" s="914"/>
      <c r="AC5" s="913"/>
      <c r="AD5" s="914"/>
      <c r="AE5" s="914"/>
      <c r="AF5" s="913"/>
      <c r="AG5" s="914"/>
      <c r="AH5" s="914"/>
      <c r="AI5" s="913"/>
    </row>
    <row r="6" spans="1:47">
      <c r="A6" s="2397"/>
      <c r="B6" s="2360">
        <v>2</v>
      </c>
      <c r="C6" s="2398"/>
      <c r="D6" s="2398"/>
      <c r="E6" s="2398"/>
      <c r="F6" s="2362"/>
      <c r="G6" s="2363">
        <v>4</v>
      </c>
      <c r="H6" s="2398"/>
      <c r="I6" s="2398"/>
      <c r="J6" s="2398"/>
      <c r="K6" s="2398"/>
      <c r="L6" s="2362"/>
      <c r="M6" s="2363">
        <v>6</v>
      </c>
      <c r="N6" s="2398"/>
      <c r="O6" s="2398"/>
      <c r="P6" s="2398"/>
      <c r="Q6" s="2398"/>
      <c r="R6" s="2362"/>
      <c r="S6" s="2363">
        <v>8</v>
      </c>
      <c r="T6" s="2398"/>
      <c r="U6" s="2398"/>
      <c r="V6" s="2398"/>
      <c r="W6" s="2398"/>
      <c r="X6" s="2362"/>
      <c r="Y6" s="2363">
        <v>10</v>
      </c>
      <c r="Z6" s="2398"/>
      <c r="AA6" s="2398"/>
      <c r="AB6" s="2398"/>
      <c r="AC6" s="2362"/>
    </row>
    <row r="7" spans="1:47">
      <c r="A7" s="2359"/>
      <c r="B7" s="2364">
        <v>1</v>
      </c>
      <c r="C7" s="2365"/>
      <c r="D7" s="2355">
        <v>2</v>
      </c>
      <c r="E7" s="2366"/>
      <c r="F7" s="2356"/>
      <c r="G7" s="2364">
        <v>3</v>
      </c>
      <c r="H7" s="2366"/>
      <c r="I7" s="2365"/>
      <c r="J7" s="2355">
        <v>4</v>
      </c>
      <c r="K7" s="2366"/>
      <c r="L7" s="2356"/>
      <c r="M7" s="2364">
        <v>5</v>
      </c>
      <c r="N7" s="2366"/>
      <c r="O7" s="2365"/>
      <c r="P7" s="2355">
        <v>6</v>
      </c>
      <c r="Q7" s="2366"/>
      <c r="R7" s="2356"/>
      <c r="S7" s="2364">
        <v>7</v>
      </c>
      <c r="T7" s="2366"/>
      <c r="U7" s="2365"/>
      <c r="V7" s="2355">
        <v>8</v>
      </c>
      <c r="W7" s="2366"/>
      <c r="X7" s="2356"/>
      <c r="Y7" s="2364">
        <v>9</v>
      </c>
      <c r="Z7" s="2366"/>
      <c r="AA7" s="2365"/>
      <c r="AB7" s="2355">
        <v>10</v>
      </c>
      <c r="AC7" s="2356"/>
    </row>
    <row r="8" spans="1:47" ht="12.75" customHeight="1">
      <c r="A8" s="917" t="s">
        <v>510</v>
      </c>
      <c r="B8" s="2357" t="s">
        <v>1113</v>
      </c>
      <c r="C8" s="2357"/>
      <c r="D8" s="2357"/>
      <c r="E8" s="2357"/>
      <c r="F8" s="2357"/>
      <c r="G8" s="2357" t="s">
        <v>1114</v>
      </c>
      <c r="H8" s="2357"/>
      <c r="I8" s="2357"/>
      <c r="J8" s="2357"/>
      <c r="K8" s="2357"/>
      <c r="L8" s="2357"/>
      <c r="M8" s="2357" t="s">
        <v>1115</v>
      </c>
      <c r="N8" s="2357"/>
      <c r="O8" s="2357"/>
      <c r="P8" s="2357"/>
      <c r="Q8" s="2357"/>
      <c r="R8" s="2357"/>
      <c r="S8" s="2357" t="s">
        <v>1116</v>
      </c>
      <c r="T8" s="2357"/>
      <c r="U8" s="2357"/>
      <c r="V8" s="2357"/>
      <c r="W8" s="2357"/>
      <c r="X8" s="2357"/>
      <c r="Y8" s="2357" t="s">
        <v>1117</v>
      </c>
      <c r="Z8" s="2357"/>
      <c r="AA8" s="2357"/>
      <c r="AB8" s="2357"/>
      <c r="AC8" s="2357"/>
    </row>
    <row r="9" spans="1:47" ht="12.75" customHeight="1">
      <c r="A9" s="918" t="s">
        <v>512</v>
      </c>
      <c r="B9" s="988" t="s">
        <v>511</v>
      </c>
      <c r="C9" s="989">
        <v>-0.17078962999999997</v>
      </c>
      <c r="D9" s="990">
        <v>-0.17078962</v>
      </c>
      <c r="E9" s="991" t="s">
        <v>511</v>
      </c>
      <c r="F9" s="989">
        <v>-0.10471264999999999</v>
      </c>
      <c r="G9" s="990">
        <v>-0.10471264</v>
      </c>
      <c r="H9" s="991" t="s">
        <v>511</v>
      </c>
      <c r="I9" s="989">
        <v>-6.1646340000000001E-2</v>
      </c>
      <c r="J9" s="990">
        <v>-6.1646329999999999E-2</v>
      </c>
      <c r="K9" s="991" t="s">
        <v>511</v>
      </c>
      <c r="L9" s="989">
        <v>-3.7978610000000003E-2</v>
      </c>
      <c r="M9" s="990">
        <v>-3.7978600000000001E-2</v>
      </c>
      <c r="N9" s="991" t="s">
        <v>511</v>
      </c>
      <c r="O9" s="989">
        <v>-1.6137620000000002E-2</v>
      </c>
      <c r="P9" s="990">
        <v>-1.613761E-2</v>
      </c>
      <c r="Q9" s="991" t="s">
        <v>511</v>
      </c>
      <c r="R9" s="989">
        <v>4.5636499999999998E-3</v>
      </c>
      <c r="S9" s="990">
        <v>4.5636599999999998E-3</v>
      </c>
      <c r="T9" s="991" t="s">
        <v>511</v>
      </c>
      <c r="U9" s="989">
        <v>2.8609559999999999E-2</v>
      </c>
      <c r="V9" s="990">
        <v>2.8609570000000001E-2</v>
      </c>
      <c r="W9" s="992" t="s">
        <v>511</v>
      </c>
      <c r="X9" s="989">
        <v>6.0955289999999988E-2</v>
      </c>
      <c r="Y9" s="990">
        <v>6.0955300000000004E-2</v>
      </c>
      <c r="Z9" s="991" t="s">
        <v>511</v>
      </c>
      <c r="AA9" s="989">
        <v>0.10056467000000001</v>
      </c>
      <c r="AB9" s="990">
        <v>0.10056468</v>
      </c>
      <c r="AC9" s="993" t="s">
        <v>511</v>
      </c>
    </row>
    <row r="10" spans="1:47" ht="12.75" customHeight="1">
      <c r="A10" s="919" t="s">
        <v>543</v>
      </c>
      <c r="B10" s="2391" t="s">
        <v>538</v>
      </c>
      <c r="C10" s="2392"/>
      <c r="D10" s="2392"/>
      <c r="E10" s="2392"/>
      <c r="F10" s="2392"/>
      <c r="G10" s="2391" t="s">
        <v>544</v>
      </c>
      <c r="H10" s="2392"/>
      <c r="I10" s="2392"/>
      <c r="J10" s="2392"/>
      <c r="K10" s="2392"/>
      <c r="L10" s="2392"/>
      <c r="M10" s="2391" t="s">
        <v>536</v>
      </c>
      <c r="N10" s="2392"/>
      <c r="O10" s="2392"/>
      <c r="P10" s="2392"/>
      <c r="Q10" s="2392"/>
      <c r="R10" s="2392"/>
      <c r="S10" s="2391" t="s">
        <v>545</v>
      </c>
      <c r="T10" s="2392"/>
      <c r="U10" s="2392"/>
      <c r="V10" s="2392"/>
      <c r="W10" s="2392"/>
      <c r="X10" s="2392"/>
      <c r="Y10" s="2391" t="s">
        <v>540</v>
      </c>
      <c r="Z10" s="2392"/>
      <c r="AA10" s="2392"/>
      <c r="AB10" s="2392"/>
      <c r="AC10" s="2392"/>
      <c r="AM10" s="551"/>
      <c r="AN10" s="551"/>
      <c r="AO10" s="551"/>
      <c r="AP10" s="551"/>
      <c r="AQ10" s="551"/>
      <c r="AR10" s="551"/>
      <c r="AS10" s="551"/>
      <c r="AT10" s="551"/>
      <c r="AU10" s="551"/>
    </row>
    <row r="11" spans="1:47" ht="9" customHeight="1">
      <c r="A11" s="913"/>
      <c r="B11" s="994"/>
      <c r="C11" s="994"/>
      <c r="D11" s="994"/>
      <c r="E11" s="994"/>
      <c r="F11" s="994"/>
      <c r="G11" s="994"/>
      <c r="H11" s="994"/>
      <c r="I11" s="994"/>
      <c r="J11" s="994"/>
      <c r="K11" s="994"/>
      <c r="L11" s="994"/>
      <c r="M11" s="994"/>
      <c r="N11" s="994"/>
      <c r="O11" s="994"/>
      <c r="P11" s="994"/>
      <c r="Q11" s="994"/>
      <c r="R11" s="994"/>
      <c r="S11" s="994"/>
      <c r="T11" s="994"/>
      <c r="U11" s="994"/>
      <c r="V11" s="994"/>
      <c r="W11" s="995"/>
      <c r="X11" s="994"/>
      <c r="Y11" s="994"/>
      <c r="Z11" s="994"/>
      <c r="AA11" s="994"/>
      <c r="AB11" s="994"/>
      <c r="AC11" s="994"/>
    </row>
    <row r="12" spans="1:47">
      <c r="A12" s="913" t="s">
        <v>535</v>
      </c>
      <c r="B12" s="994"/>
      <c r="C12" s="994"/>
      <c r="D12" s="994"/>
      <c r="E12" s="994"/>
      <c r="F12" s="994"/>
      <c r="G12" s="994"/>
      <c r="H12" s="994"/>
      <c r="I12" s="994"/>
      <c r="J12" s="994"/>
      <c r="K12" s="994"/>
      <c r="L12" s="994"/>
      <c r="M12" s="994"/>
      <c r="N12" s="994"/>
      <c r="O12" s="994"/>
      <c r="P12" s="994"/>
      <c r="Q12" s="994"/>
      <c r="R12" s="994"/>
      <c r="S12" s="994"/>
      <c r="T12" s="994"/>
      <c r="U12" s="994"/>
      <c r="V12" s="994"/>
      <c r="W12" s="995"/>
      <c r="X12" s="994"/>
      <c r="Y12" s="994"/>
      <c r="Z12" s="994"/>
      <c r="AA12" s="994"/>
      <c r="AB12" s="994"/>
      <c r="AC12" s="994"/>
    </row>
    <row r="13" spans="1:47">
      <c r="A13" s="2358"/>
      <c r="B13" s="2378">
        <v>2</v>
      </c>
      <c r="C13" s="2371"/>
      <c r="D13" s="2371"/>
      <c r="E13" s="2371"/>
      <c r="F13" s="2371"/>
      <c r="G13" s="2370">
        <v>4</v>
      </c>
      <c r="H13" s="2371"/>
      <c r="I13" s="2371"/>
      <c r="J13" s="2371"/>
      <c r="K13" s="2371"/>
      <c r="L13" s="2371"/>
      <c r="M13" s="2370">
        <v>6</v>
      </c>
      <c r="N13" s="2371"/>
      <c r="O13" s="2371"/>
      <c r="P13" s="2371"/>
      <c r="Q13" s="2371"/>
      <c r="R13" s="2371"/>
      <c r="S13" s="2370">
        <v>8</v>
      </c>
      <c r="T13" s="2371"/>
      <c r="U13" s="2371"/>
      <c r="V13" s="2371"/>
      <c r="W13" s="2371"/>
      <c r="X13" s="2371"/>
      <c r="Y13" s="2370">
        <v>10</v>
      </c>
      <c r="Z13" s="2371"/>
      <c r="AA13" s="2371"/>
      <c r="AB13" s="2371"/>
      <c r="AC13" s="2371"/>
    </row>
    <row r="14" spans="1:47">
      <c r="A14" s="2359"/>
      <c r="B14" s="2372">
        <v>1</v>
      </c>
      <c r="C14" s="2373"/>
      <c r="D14" s="2374">
        <v>2</v>
      </c>
      <c r="E14" s="2373"/>
      <c r="F14" s="2375"/>
      <c r="G14" s="2372">
        <v>3</v>
      </c>
      <c r="H14" s="2373"/>
      <c r="I14" s="2373"/>
      <c r="J14" s="2374">
        <v>4</v>
      </c>
      <c r="K14" s="2373"/>
      <c r="L14" s="2376"/>
      <c r="M14" s="2372">
        <v>5</v>
      </c>
      <c r="N14" s="2373"/>
      <c r="O14" s="2373"/>
      <c r="P14" s="2374">
        <v>6</v>
      </c>
      <c r="Q14" s="2373"/>
      <c r="R14" s="2375"/>
      <c r="S14" s="2372">
        <v>7</v>
      </c>
      <c r="T14" s="2373"/>
      <c r="U14" s="2373"/>
      <c r="V14" s="2374">
        <v>8</v>
      </c>
      <c r="W14" s="2373"/>
      <c r="X14" s="2376"/>
      <c r="Y14" s="2372">
        <v>9</v>
      </c>
      <c r="Z14" s="2373"/>
      <c r="AA14" s="2373"/>
      <c r="AB14" s="2374">
        <v>10</v>
      </c>
      <c r="AC14" s="2376"/>
    </row>
    <row r="15" spans="1:47" ht="12.75" customHeight="1">
      <c r="A15" s="917" t="s">
        <v>510</v>
      </c>
      <c r="B15" s="2357" t="s">
        <v>1122</v>
      </c>
      <c r="C15" s="2357"/>
      <c r="D15" s="2357"/>
      <c r="E15" s="2357"/>
      <c r="F15" s="2357"/>
      <c r="G15" s="2357" t="s">
        <v>1121</v>
      </c>
      <c r="H15" s="2357"/>
      <c r="I15" s="2357"/>
      <c r="J15" s="2357"/>
      <c r="K15" s="2357"/>
      <c r="L15" s="2357"/>
      <c r="M15" s="2357" t="s">
        <v>1120</v>
      </c>
      <c r="N15" s="2357"/>
      <c r="O15" s="2357"/>
      <c r="P15" s="2357"/>
      <c r="Q15" s="2357"/>
      <c r="R15" s="2357"/>
      <c r="S15" s="2357" t="s">
        <v>1119</v>
      </c>
      <c r="T15" s="2357"/>
      <c r="U15" s="2357"/>
      <c r="V15" s="2357"/>
      <c r="W15" s="2357"/>
      <c r="X15" s="2357"/>
      <c r="Y15" s="2357" t="s">
        <v>1118</v>
      </c>
      <c r="Z15" s="2357"/>
      <c r="AA15" s="2357"/>
      <c r="AB15" s="2357"/>
      <c r="AC15" s="2357"/>
    </row>
    <row r="16" spans="1:47" ht="12.75" customHeight="1">
      <c r="A16" s="918" t="s">
        <v>512</v>
      </c>
      <c r="B16" s="988" t="s">
        <v>511</v>
      </c>
      <c r="C16" s="989">
        <v>0.76955191000000001</v>
      </c>
      <c r="D16" s="990">
        <v>0.76955190000000007</v>
      </c>
      <c r="E16" s="991" t="s">
        <v>511</v>
      </c>
      <c r="F16" s="989">
        <v>0.73053374999999998</v>
      </c>
      <c r="G16" s="990">
        <v>0.73053373999999993</v>
      </c>
      <c r="H16" s="991" t="s">
        <v>511</v>
      </c>
      <c r="I16" s="989">
        <v>0.70263102</v>
      </c>
      <c r="J16" s="990">
        <v>0.70263100999999994</v>
      </c>
      <c r="K16" s="991" t="s">
        <v>511</v>
      </c>
      <c r="L16" s="989">
        <v>0.67580954999999998</v>
      </c>
      <c r="M16" s="990">
        <v>0.67580953999999993</v>
      </c>
      <c r="N16" s="991" t="s">
        <v>511</v>
      </c>
      <c r="O16" s="989">
        <v>0.64792702000000002</v>
      </c>
      <c r="P16" s="990">
        <v>0.64792700999999997</v>
      </c>
      <c r="Q16" s="991" t="s">
        <v>511</v>
      </c>
      <c r="R16" s="989">
        <v>0.62472559000000005</v>
      </c>
      <c r="S16" s="990">
        <v>0.62472558</v>
      </c>
      <c r="T16" s="991" t="s">
        <v>511</v>
      </c>
      <c r="U16" s="989">
        <v>0.60320198999999997</v>
      </c>
      <c r="V16" s="990">
        <v>0.60320197999999992</v>
      </c>
      <c r="W16" s="992" t="s">
        <v>511</v>
      </c>
      <c r="X16" s="989">
        <v>0.57299235999999998</v>
      </c>
      <c r="Y16" s="990">
        <v>0.57299234999999993</v>
      </c>
      <c r="Z16" s="991" t="s">
        <v>511</v>
      </c>
      <c r="AA16" s="989">
        <v>0.51930239</v>
      </c>
      <c r="AB16" s="990">
        <v>0.51930237999999995</v>
      </c>
      <c r="AC16" s="993" t="s">
        <v>511</v>
      </c>
    </row>
    <row r="17" spans="1:47" ht="12.75" customHeight="1">
      <c r="A17" s="919" t="s">
        <v>543</v>
      </c>
      <c r="B17" s="2391" t="s">
        <v>540</v>
      </c>
      <c r="C17" s="2392"/>
      <c r="D17" s="2392"/>
      <c r="E17" s="2392"/>
      <c r="F17" s="2392"/>
      <c r="G17" s="2391" t="s">
        <v>545</v>
      </c>
      <c r="H17" s="2392"/>
      <c r="I17" s="2392"/>
      <c r="J17" s="2392"/>
      <c r="K17" s="2392"/>
      <c r="L17" s="2392"/>
      <c r="M17" s="2391" t="s">
        <v>536</v>
      </c>
      <c r="N17" s="2392"/>
      <c r="O17" s="2392"/>
      <c r="P17" s="2392"/>
      <c r="Q17" s="2392"/>
      <c r="R17" s="2392"/>
      <c r="S17" s="2391" t="s">
        <v>544</v>
      </c>
      <c r="T17" s="2392"/>
      <c r="U17" s="2392"/>
      <c r="V17" s="2392"/>
      <c r="W17" s="2392"/>
      <c r="X17" s="2392"/>
      <c r="Y17" s="2391" t="s">
        <v>538</v>
      </c>
      <c r="Z17" s="2392"/>
      <c r="AA17" s="2392"/>
      <c r="AB17" s="2392"/>
      <c r="AC17" s="2392"/>
    </row>
    <row r="18" spans="1:47" ht="9" customHeight="1">
      <c r="A18" s="913"/>
      <c r="B18" s="994"/>
      <c r="C18" s="994"/>
      <c r="D18" s="994"/>
      <c r="E18" s="994"/>
      <c r="F18" s="994"/>
      <c r="G18" s="994"/>
      <c r="H18" s="994"/>
      <c r="I18" s="994"/>
      <c r="J18" s="994"/>
      <c r="K18" s="994"/>
      <c r="L18" s="994"/>
      <c r="M18" s="994"/>
      <c r="N18" s="994"/>
      <c r="O18" s="994"/>
      <c r="P18" s="994"/>
      <c r="Q18" s="994"/>
      <c r="R18" s="994"/>
      <c r="S18" s="994"/>
      <c r="T18" s="994"/>
      <c r="U18" s="994"/>
      <c r="V18" s="994"/>
      <c r="W18" s="995"/>
      <c r="X18" s="994"/>
      <c r="Y18" s="994"/>
      <c r="Z18" s="994"/>
      <c r="AA18" s="994"/>
      <c r="AB18" s="994"/>
      <c r="AC18" s="994"/>
    </row>
    <row r="19" spans="1:47">
      <c r="A19" s="913" t="s">
        <v>872</v>
      </c>
      <c r="B19" s="994"/>
      <c r="C19" s="994"/>
      <c r="D19" s="994"/>
      <c r="E19" s="994"/>
      <c r="F19" s="994"/>
      <c r="G19" s="994"/>
      <c r="H19" s="994"/>
      <c r="I19" s="994"/>
      <c r="J19" s="994"/>
      <c r="K19" s="994"/>
      <c r="L19" s="994"/>
      <c r="M19" s="994"/>
      <c r="N19" s="994"/>
      <c r="O19" s="994"/>
      <c r="P19" s="994"/>
      <c r="Q19" s="994"/>
      <c r="R19" s="994"/>
      <c r="S19" s="994"/>
      <c r="T19" s="994"/>
      <c r="U19" s="994"/>
      <c r="V19" s="994"/>
      <c r="W19" s="995"/>
      <c r="X19" s="994"/>
      <c r="Y19" s="994"/>
      <c r="Z19" s="994"/>
      <c r="AA19" s="994"/>
      <c r="AB19" s="994"/>
      <c r="AC19" s="994"/>
    </row>
    <row r="20" spans="1:47">
      <c r="A20" s="2358"/>
      <c r="B20" s="2378">
        <v>2</v>
      </c>
      <c r="C20" s="2371"/>
      <c r="D20" s="2371"/>
      <c r="E20" s="2371"/>
      <c r="F20" s="2371"/>
      <c r="G20" s="2370">
        <v>4</v>
      </c>
      <c r="H20" s="2371"/>
      <c r="I20" s="2371"/>
      <c r="J20" s="2371"/>
      <c r="K20" s="2371"/>
      <c r="L20" s="2371"/>
      <c r="M20" s="2370">
        <v>6</v>
      </c>
      <c r="N20" s="2371"/>
      <c r="O20" s="2371"/>
      <c r="P20" s="2371"/>
      <c r="Q20" s="2371"/>
      <c r="R20" s="2371"/>
      <c r="S20" s="2370">
        <v>8</v>
      </c>
      <c r="T20" s="2371"/>
      <c r="U20" s="2371"/>
      <c r="V20" s="2371"/>
      <c r="W20" s="2371"/>
      <c r="X20" s="2371"/>
      <c r="Y20" s="2370">
        <v>10</v>
      </c>
      <c r="Z20" s="2371"/>
      <c r="AA20" s="2371"/>
      <c r="AB20" s="2371"/>
      <c r="AC20" s="2371"/>
    </row>
    <row r="21" spans="1:47">
      <c r="A21" s="2359"/>
      <c r="B21" s="2372">
        <v>1</v>
      </c>
      <c r="C21" s="2373"/>
      <c r="D21" s="2374">
        <v>2</v>
      </c>
      <c r="E21" s="2373"/>
      <c r="F21" s="2375"/>
      <c r="G21" s="2372">
        <v>3</v>
      </c>
      <c r="H21" s="2373"/>
      <c r="I21" s="2373"/>
      <c r="J21" s="2374">
        <v>4</v>
      </c>
      <c r="K21" s="2373"/>
      <c r="L21" s="2376"/>
      <c r="M21" s="2372">
        <v>5</v>
      </c>
      <c r="N21" s="2373"/>
      <c r="O21" s="2373"/>
      <c r="P21" s="2374">
        <v>6</v>
      </c>
      <c r="Q21" s="2373"/>
      <c r="R21" s="2375"/>
      <c r="S21" s="2372">
        <v>7</v>
      </c>
      <c r="T21" s="2373"/>
      <c r="U21" s="2373"/>
      <c r="V21" s="2374">
        <v>8</v>
      </c>
      <c r="W21" s="2373"/>
      <c r="X21" s="2376"/>
      <c r="Y21" s="2372">
        <v>9</v>
      </c>
      <c r="Z21" s="2373"/>
      <c r="AA21" s="2373"/>
      <c r="AB21" s="2374">
        <v>10</v>
      </c>
      <c r="AC21" s="2376"/>
    </row>
    <row r="22" spans="1:47" ht="12.75" customHeight="1">
      <c r="A22" s="917" t="s">
        <v>510</v>
      </c>
      <c r="B22" s="2385" t="s">
        <v>1123</v>
      </c>
      <c r="C22" s="2386"/>
      <c r="D22" s="2386"/>
      <c r="E22" s="2386"/>
      <c r="F22" s="2386"/>
      <c r="G22" s="2387" t="s">
        <v>539</v>
      </c>
      <c r="H22" s="2386"/>
      <c r="I22" s="2386"/>
      <c r="J22" s="2386"/>
      <c r="K22" s="2386"/>
      <c r="L22" s="2386"/>
      <c r="M22" s="2393" t="s">
        <v>514</v>
      </c>
      <c r="N22" s="2394"/>
      <c r="O22" s="2394"/>
      <c r="P22" s="2394"/>
      <c r="Q22" s="2394"/>
      <c r="R22" s="2394"/>
      <c r="S22" s="2387" t="s">
        <v>537</v>
      </c>
      <c r="T22" s="2386"/>
      <c r="U22" s="2386"/>
      <c r="V22" s="2386"/>
      <c r="W22" s="2386"/>
      <c r="X22" s="2386"/>
      <c r="Y22" s="2387" t="s">
        <v>1125</v>
      </c>
      <c r="Z22" s="2386"/>
      <c r="AA22" s="2386"/>
      <c r="AB22" s="2386"/>
      <c r="AC22" s="2386"/>
    </row>
    <row r="23" spans="1:47" ht="12.75" customHeight="1">
      <c r="A23" s="918" t="s">
        <v>512</v>
      </c>
      <c r="B23" s="988" t="s">
        <v>511</v>
      </c>
      <c r="C23" s="989">
        <v>0.87962722000000004</v>
      </c>
      <c r="D23" s="990">
        <v>0.87962720999999999</v>
      </c>
      <c r="E23" s="991" t="s">
        <v>511</v>
      </c>
      <c r="F23" s="989">
        <v>0.82586892999999995</v>
      </c>
      <c r="G23" s="990">
        <v>0.8258689199999999</v>
      </c>
      <c r="H23" s="991" t="s">
        <v>511</v>
      </c>
      <c r="I23" s="989">
        <v>0.78454394000000005</v>
      </c>
      <c r="J23" s="990">
        <v>0.78454393</v>
      </c>
      <c r="K23" s="991" t="s">
        <v>511</v>
      </c>
      <c r="L23" s="989">
        <v>0.75432790000000016</v>
      </c>
      <c r="M23" s="990">
        <v>0.75432789</v>
      </c>
      <c r="N23" s="991" t="s">
        <v>511</v>
      </c>
      <c r="O23" s="989">
        <v>0.72371249000000004</v>
      </c>
      <c r="P23" s="990">
        <v>0.72371247999999999</v>
      </c>
      <c r="Q23" s="991" t="s">
        <v>511</v>
      </c>
      <c r="R23" s="989">
        <v>0.69500799999999996</v>
      </c>
      <c r="S23" s="990">
        <v>0.69500798999999991</v>
      </c>
      <c r="T23" s="991" t="s">
        <v>511</v>
      </c>
      <c r="U23" s="989">
        <v>0.67374849999999997</v>
      </c>
      <c r="V23" s="990">
        <v>0.67374848999999992</v>
      </c>
      <c r="W23" s="992" t="s">
        <v>511</v>
      </c>
      <c r="X23" s="989">
        <v>0.64573069000000005</v>
      </c>
      <c r="Y23" s="990">
        <v>0.64573068000000011</v>
      </c>
      <c r="Z23" s="991" t="s">
        <v>511</v>
      </c>
      <c r="AA23" s="989">
        <v>0.59526316000000001</v>
      </c>
      <c r="AB23" s="990">
        <v>0.59526314999999996</v>
      </c>
      <c r="AC23" s="993" t="s">
        <v>511</v>
      </c>
    </row>
    <row r="24" spans="1:47" ht="12.75" customHeight="1">
      <c r="A24" s="919" t="s">
        <v>543</v>
      </c>
      <c r="B24" s="2391" t="s">
        <v>523</v>
      </c>
      <c r="C24" s="2392"/>
      <c r="D24" s="2392"/>
      <c r="E24" s="2392"/>
      <c r="F24" s="2392"/>
      <c r="G24" s="2391" t="s">
        <v>516</v>
      </c>
      <c r="H24" s="2392"/>
      <c r="I24" s="2392"/>
      <c r="J24" s="2392"/>
      <c r="K24" s="2392"/>
      <c r="L24" s="2392"/>
      <c r="M24" s="2391" t="s">
        <v>522</v>
      </c>
      <c r="N24" s="2392"/>
      <c r="O24" s="2392"/>
      <c r="P24" s="2392"/>
      <c r="Q24" s="2392"/>
      <c r="R24" s="2392"/>
      <c r="S24" s="2391" t="s">
        <v>521</v>
      </c>
      <c r="T24" s="2392"/>
      <c r="U24" s="2392"/>
      <c r="V24" s="2392"/>
      <c r="W24" s="2392"/>
      <c r="X24" s="2392"/>
      <c r="Y24" s="2391" t="s">
        <v>520</v>
      </c>
      <c r="Z24" s="2392"/>
      <c r="AA24" s="2392"/>
      <c r="AB24" s="2392"/>
      <c r="AC24" s="2392"/>
    </row>
    <row r="25" spans="1:47" ht="9" customHeight="1">
      <c r="A25" s="913"/>
      <c r="B25" s="994"/>
      <c r="C25" s="994"/>
      <c r="D25" s="994"/>
      <c r="E25" s="994"/>
      <c r="F25" s="994"/>
      <c r="G25" s="994"/>
      <c r="H25" s="994"/>
      <c r="I25" s="994"/>
      <c r="J25" s="994"/>
      <c r="K25" s="994"/>
      <c r="L25" s="994"/>
      <c r="M25" s="994"/>
      <c r="N25" s="994"/>
      <c r="O25" s="994"/>
      <c r="P25" s="994"/>
      <c r="Q25" s="994"/>
      <c r="R25" s="994"/>
      <c r="S25" s="994"/>
      <c r="T25" s="994"/>
      <c r="U25" s="994"/>
      <c r="V25" s="994"/>
      <c r="W25" s="995"/>
      <c r="X25" s="994"/>
      <c r="Y25" s="994"/>
      <c r="Z25" s="994"/>
      <c r="AA25" s="994"/>
      <c r="AB25" s="994"/>
      <c r="AC25" s="994"/>
    </row>
    <row r="26" spans="1:47">
      <c r="A26" s="578" t="s">
        <v>568</v>
      </c>
      <c r="B26" s="994"/>
      <c r="C26" s="994"/>
      <c r="D26" s="994"/>
      <c r="E26" s="994"/>
      <c r="F26" s="994"/>
      <c r="G26" s="994"/>
      <c r="H26" s="994"/>
      <c r="I26" s="994"/>
      <c r="J26" s="994"/>
      <c r="K26" s="994"/>
      <c r="L26" s="994"/>
      <c r="M26" s="994"/>
      <c r="N26" s="994"/>
      <c r="O26" s="994"/>
      <c r="P26" s="994"/>
      <c r="Q26" s="994"/>
      <c r="R26" s="994"/>
      <c r="S26" s="994"/>
      <c r="T26" s="994"/>
      <c r="U26" s="994"/>
      <c r="V26" s="994"/>
      <c r="W26" s="995"/>
      <c r="X26" s="994"/>
      <c r="Y26" s="994"/>
      <c r="Z26" s="994"/>
      <c r="AA26" s="994"/>
      <c r="AB26" s="994"/>
      <c r="AC26" s="994"/>
    </row>
    <row r="27" spans="1:47">
      <c r="A27" s="2358"/>
      <c r="B27" s="2378">
        <v>2</v>
      </c>
      <c r="C27" s="2371"/>
      <c r="D27" s="2371"/>
      <c r="E27" s="2371"/>
      <c r="F27" s="2371"/>
      <c r="G27" s="2370">
        <v>4</v>
      </c>
      <c r="H27" s="2371"/>
      <c r="I27" s="2371"/>
      <c r="J27" s="2371"/>
      <c r="K27" s="2371"/>
      <c r="L27" s="2371"/>
      <c r="M27" s="2370">
        <v>6</v>
      </c>
      <c r="N27" s="2371"/>
      <c r="O27" s="2371"/>
      <c r="P27" s="2371"/>
      <c r="Q27" s="2371"/>
      <c r="R27" s="2371"/>
      <c r="S27" s="2370">
        <v>8</v>
      </c>
      <c r="T27" s="2371"/>
      <c r="U27" s="2371"/>
      <c r="V27" s="2371"/>
      <c r="W27" s="2371"/>
      <c r="X27" s="2371"/>
      <c r="Y27" s="2370">
        <v>10</v>
      </c>
      <c r="Z27" s="2371"/>
      <c r="AA27" s="2371"/>
      <c r="AB27" s="2371"/>
      <c r="AC27" s="2371"/>
    </row>
    <row r="28" spans="1:47">
      <c r="A28" s="2359"/>
      <c r="B28" s="2372">
        <v>1</v>
      </c>
      <c r="C28" s="2373"/>
      <c r="D28" s="2374">
        <v>2</v>
      </c>
      <c r="E28" s="2373"/>
      <c r="F28" s="2375"/>
      <c r="G28" s="2372">
        <v>3</v>
      </c>
      <c r="H28" s="2373"/>
      <c r="I28" s="2373"/>
      <c r="J28" s="2374">
        <v>4</v>
      </c>
      <c r="K28" s="2373"/>
      <c r="L28" s="2376"/>
      <c r="M28" s="2372">
        <v>5</v>
      </c>
      <c r="N28" s="2373"/>
      <c r="O28" s="2373"/>
      <c r="P28" s="2374">
        <v>6</v>
      </c>
      <c r="Q28" s="2373"/>
      <c r="R28" s="2375"/>
      <c r="S28" s="2372">
        <v>7</v>
      </c>
      <c r="T28" s="2373"/>
      <c r="U28" s="2373"/>
      <c r="V28" s="2374">
        <v>8</v>
      </c>
      <c r="W28" s="2373"/>
      <c r="X28" s="2376"/>
      <c r="Y28" s="2372">
        <v>9</v>
      </c>
      <c r="Z28" s="2373"/>
      <c r="AA28" s="2373"/>
      <c r="AB28" s="2374">
        <v>10</v>
      </c>
      <c r="AC28" s="2376"/>
    </row>
    <row r="29" spans="1:47" ht="12.75" customHeight="1">
      <c r="A29" s="917" t="s">
        <v>510</v>
      </c>
      <c r="B29" s="2385" t="s">
        <v>1113</v>
      </c>
      <c r="C29" s="2386"/>
      <c r="D29" s="2386"/>
      <c r="E29" s="2386"/>
      <c r="F29" s="2386"/>
      <c r="G29" s="2387" t="s">
        <v>1126</v>
      </c>
      <c r="H29" s="2386"/>
      <c r="I29" s="2386"/>
      <c r="J29" s="2386"/>
      <c r="K29" s="2386"/>
      <c r="L29" s="2386"/>
      <c r="M29" s="2387" t="s">
        <v>1127</v>
      </c>
      <c r="N29" s="2386"/>
      <c r="O29" s="2386"/>
      <c r="P29" s="2386"/>
      <c r="Q29" s="2386"/>
      <c r="R29" s="2386"/>
      <c r="S29" s="2387" t="s">
        <v>1128</v>
      </c>
      <c r="T29" s="2386"/>
      <c r="U29" s="2386"/>
      <c r="V29" s="2386"/>
      <c r="W29" s="2386"/>
      <c r="X29" s="2386"/>
      <c r="Y29" s="2387" t="s">
        <v>1129</v>
      </c>
      <c r="Z29" s="2386"/>
      <c r="AA29" s="2386"/>
      <c r="AB29" s="2386"/>
      <c r="AC29" s="2386"/>
    </row>
    <row r="30" spans="1:47" ht="12.75" customHeight="1">
      <c r="A30" s="918" t="s">
        <v>512</v>
      </c>
      <c r="B30" s="988" t="s">
        <v>511</v>
      </c>
      <c r="C30" s="989">
        <v>-7.948123E-2</v>
      </c>
      <c r="D30" s="990">
        <v>-7.9481220000000005E-2</v>
      </c>
      <c r="E30" s="991" t="s">
        <v>511</v>
      </c>
      <c r="F30" s="989">
        <v>-1.1872899999999999E-2</v>
      </c>
      <c r="G30" s="990">
        <v>-1.1872890000000001E-2</v>
      </c>
      <c r="H30" s="991" t="s">
        <v>511</v>
      </c>
      <c r="I30" s="989">
        <v>2.3658959999999996E-2</v>
      </c>
      <c r="J30" s="990">
        <v>2.3658970000000005E-2</v>
      </c>
      <c r="K30" s="991" t="s">
        <v>511</v>
      </c>
      <c r="L30" s="989">
        <v>5.4652019999999996E-2</v>
      </c>
      <c r="M30" s="990">
        <v>5.4652029999999997E-2</v>
      </c>
      <c r="N30" s="991" t="s">
        <v>511</v>
      </c>
      <c r="O30" s="989">
        <v>7.6902310000000001E-2</v>
      </c>
      <c r="P30" s="990">
        <v>7.6902319999999996E-2</v>
      </c>
      <c r="Q30" s="991" t="s">
        <v>511</v>
      </c>
      <c r="R30" s="989">
        <v>9.9732490000000007E-2</v>
      </c>
      <c r="S30" s="990">
        <v>9.9732500000000002E-2</v>
      </c>
      <c r="T30" s="991" t="s">
        <v>511</v>
      </c>
      <c r="U30" s="989">
        <v>0.1246462</v>
      </c>
      <c r="V30" s="990">
        <v>0.12464620999999999</v>
      </c>
      <c r="W30" s="992" t="s">
        <v>511</v>
      </c>
      <c r="X30" s="989">
        <v>0.15520460999999999</v>
      </c>
      <c r="Y30" s="990">
        <v>0.15520461999999999</v>
      </c>
      <c r="Z30" s="991" t="s">
        <v>511</v>
      </c>
      <c r="AA30" s="989">
        <v>0.19216580999999999</v>
      </c>
      <c r="AB30" s="990">
        <v>0.19216581999999999</v>
      </c>
      <c r="AC30" s="993" t="s">
        <v>511</v>
      </c>
      <c r="AM30" s="551"/>
      <c r="AN30" s="551"/>
      <c r="AO30" s="551"/>
      <c r="AP30" s="551"/>
      <c r="AQ30" s="551"/>
      <c r="AR30" s="551"/>
      <c r="AS30" s="551"/>
      <c r="AT30" s="551"/>
      <c r="AU30" s="551"/>
    </row>
    <row r="31" spans="1:47" ht="12.75" customHeight="1">
      <c r="A31" s="919" t="s">
        <v>543</v>
      </c>
      <c r="B31" s="2389" t="s">
        <v>519</v>
      </c>
      <c r="C31" s="2390"/>
      <c r="D31" s="2390"/>
      <c r="E31" s="2390"/>
      <c r="F31" s="2390"/>
      <c r="G31" s="2389" t="s">
        <v>518</v>
      </c>
      <c r="H31" s="2390"/>
      <c r="I31" s="2390"/>
      <c r="J31" s="2390"/>
      <c r="K31" s="2390"/>
      <c r="L31" s="2390"/>
      <c r="M31" s="2389" t="s">
        <v>536</v>
      </c>
      <c r="N31" s="2390"/>
      <c r="O31" s="2390"/>
      <c r="P31" s="2390"/>
      <c r="Q31" s="2390"/>
      <c r="R31" s="2390"/>
      <c r="S31" s="2389" t="s">
        <v>517</v>
      </c>
      <c r="T31" s="2390"/>
      <c r="U31" s="2390"/>
      <c r="V31" s="2390"/>
      <c r="W31" s="2390"/>
      <c r="X31" s="2390"/>
      <c r="Y31" s="2389" t="s">
        <v>516</v>
      </c>
      <c r="Z31" s="2390"/>
      <c r="AA31" s="2390"/>
      <c r="AB31" s="2390"/>
      <c r="AC31" s="2390"/>
    </row>
    <row r="32" spans="1:47" ht="9" customHeight="1">
      <c r="A32" s="913"/>
      <c r="B32" s="994"/>
      <c r="C32" s="994"/>
      <c r="D32" s="994"/>
      <c r="E32" s="994"/>
      <c r="F32" s="994"/>
      <c r="G32" s="994"/>
      <c r="H32" s="994"/>
      <c r="I32" s="994"/>
      <c r="J32" s="994"/>
      <c r="K32" s="994"/>
      <c r="L32" s="994"/>
      <c r="M32" s="994"/>
      <c r="N32" s="994"/>
      <c r="O32" s="994"/>
      <c r="P32" s="994"/>
      <c r="Q32" s="994"/>
      <c r="R32" s="994"/>
      <c r="S32" s="994"/>
      <c r="T32" s="994"/>
      <c r="U32" s="994"/>
      <c r="V32" s="994"/>
      <c r="W32" s="995"/>
      <c r="X32" s="994"/>
      <c r="Y32" s="994"/>
      <c r="Z32" s="994"/>
      <c r="AA32" s="994"/>
      <c r="AB32" s="994"/>
      <c r="AC32" s="994"/>
    </row>
    <row r="33" spans="1:47">
      <c r="A33" s="913" t="s">
        <v>515</v>
      </c>
      <c r="B33" s="994"/>
      <c r="C33" s="994"/>
      <c r="D33" s="994"/>
      <c r="E33" s="994"/>
      <c r="F33" s="994"/>
      <c r="G33" s="994"/>
      <c r="H33" s="994"/>
      <c r="I33" s="994"/>
      <c r="J33" s="994"/>
      <c r="K33" s="994"/>
      <c r="L33" s="994"/>
      <c r="M33" s="994"/>
      <c r="N33" s="994"/>
      <c r="O33" s="994"/>
      <c r="P33" s="994"/>
      <c r="Q33" s="994"/>
      <c r="R33" s="994"/>
      <c r="S33" s="994"/>
      <c r="T33" s="994"/>
      <c r="U33" s="994"/>
      <c r="V33" s="994"/>
      <c r="W33" s="995"/>
      <c r="X33" s="994"/>
      <c r="Y33" s="994"/>
      <c r="Z33" s="994"/>
      <c r="AA33" s="994"/>
      <c r="AB33" s="994"/>
      <c r="AC33" s="994"/>
    </row>
    <row r="34" spans="1:47">
      <c r="A34" s="2358"/>
      <c r="B34" s="2378">
        <v>2</v>
      </c>
      <c r="C34" s="2371"/>
      <c r="D34" s="2371"/>
      <c r="E34" s="2371"/>
      <c r="F34" s="2371"/>
      <c r="G34" s="2370">
        <v>4</v>
      </c>
      <c r="H34" s="2371"/>
      <c r="I34" s="2371"/>
      <c r="J34" s="2371"/>
      <c r="K34" s="2371"/>
      <c r="L34" s="2371"/>
      <c r="M34" s="2370">
        <v>6</v>
      </c>
      <c r="N34" s="2371"/>
      <c r="O34" s="2371"/>
      <c r="P34" s="2371"/>
      <c r="Q34" s="2371"/>
      <c r="R34" s="2371"/>
      <c r="S34" s="2370">
        <v>8</v>
      </c>
      <c r="T34" s="2371"/>
      <c r="U34" s="2371"/>
      <c r="V34" s="2371"/>
      <c r="W34" s="2371"/>
      <c r="X34" s="2371"/>
      <c r="Y34" s="2370">
        <v>10</v>
      </c>
      <c r="Z34" s="2371"/>
      <c r="AA34" s="2371"/>
      <c r="AB34" s="2371"/>
      <c r="AC34" s="2371"/>
    </row>
    <row r="35" spans="1:47">
      <c r="A35" s="2359"/>
      <c r="B35" s="2372">
        <v>1</v>
      </c>
      <c r="C35" s="2373"/>
      <c r="D35" s="2374">
        <v>2</v>
      </c>
      <c r="E35" s="2373"/>
      <c r="F35" s="2375"/>
      <c r="G35" s="2372">
        <v>3</v>
      </c>
      <c r="H35" s="2373"/>
      <c r="I35" s="2373"/>
      <c r="J35" s="2374">
        <v>4</v>
      </c>
      <c r="K35" s="2373"/>
      <c r="L35" s="2376"/>
      <c r="M35" s="2372">
        <v>5</v>
      </c>
      <c r="N35" s="2373"/>
      <c r="O35" s="2373"/>
      <c r="P35" s="2374">
        <v>6</v>
      </c>
      <c r="Q35" s="2373"/>
      <c r="R35" s="2375"/>
      <c r="S35" s="2372">
        <v>7</v>
      </c>
      <c r="T35" s="2373"/>
      <c r="U35" s="2373"/>
      <c r="V35" s="2374">
        <v>8</v>
      </c>
      <c r="W35" s="2373"/>
      <c r="X35" s="2376"/>
      <c r="Y35" s="2372">
        <v>9</v>
      </c>
      <c r="Z35" s="2373"/>
      <c r="AA35" s="2373"/>
      <c r="AB35" s="2374">
        <v>10</v>
      </c>
      <c r="AC35" s="2376"/>
    </row>
    <row r="36" spans="1:47" ht="12.75" customHeight="1">
      <c r="A36" s="917" t="s">
        <v>510</v>
      </c>
      <c r="B36" s="2385" t="s">
        <v>1130</v>
      </c>
      <c r="C36" s="2386"/>
      <c r="D36" s="2386"/>
      <c r="E36" s="2386"/>
      <c r="F36" s="2386"/>
      <c r="G36" s="2387" t="s">
        <v>1131</v>
      </c>
      <c r="H36" s="2386"/>
      <c r="I36" s="2386"/>
      <c r="J36" s="2386"/>
      <c r="K36" s="2386"/>
      <c r="L36" s="2386"/>
      <c r="M36" s="2388" t="s">
        <v>514</v>
      </c>
      <c r="N36" s="2386"/>
      <c r="O36" s="2386"/>
      <c r="P36" s="2386"/>
      <c r="Q36" s="2386"/>
      <c r="R36" s="2386"/>
      <c r="S36" s="2388" t="s">
        <v>1132</v>
      </c>
      <c r="T36" s="2386"/>
      <c r="U36" s="2386"/>
      <c r="V36" s="2386"/>
      <c r="W36" s="2386"/>
      <c r="X36" s="2386"/>
      <c r="Y36" s="2387" t="s">
        <v>1133</v>
      </c>
      <c r="Z36" s="2386"/>
      <c r="AA36" s="2386"/>
      <c r="AB36" s="2386"/>
      <c r="AC36" s="2386"/>
    </row>
    <row r="37" spans="1:47" ht="12.75" customHeight="1">
      <c r="A37" s="918" t="s">
        <v>512</v>
      </c>
      <c r="B37" s="988" t="s">
        <v>511</v>
      </c>
      <c r="C37" s="989">
        <v>7.238681000000001E-2</v>
      </c>
      <c r="D37" s="990">
        <v>7.2386820000000004E-2</v>
      </c>
      <c r="E37" s="991" t="s">
        <v>511</v>
      </c>
      <c r="F37" s="989">
        <v>0.13429550000000001</v>
      </c>
      <c r="G37" s="990">
        <v>0.13429551000000001</v>
      </c>
      <c r="H37" s="991" t="s">
        <v>511</v>
      </c>
      <c r="I37" s="989">
        <v>0.19927817</v>
      </c>
      <c r="J37" s="990">
        <v>0.19927817999999997</v>
      </c>
      <c r="K37" s="991" t="s">
        <v>511</v>
      </c>
      <c r="L37" s="989">
        <v>0.28499022000000002</v>
      </c>
      <c r="M37" s="990">
        <v>0.28499023000000001</v>
      </c>
      <c r="N37" s="991" t="s">
        <v>511</v>
      </c>
      <c r="O37" s="989">
        <v>0.38867493000000003</v>
      </c>
      <c r="P37" s="990">
        <v>0.38867494000000002</v>
      </c>
      <c r="Q37" s="991" t="s">
        <v>511</v>
      </c>
      <c r="R37" s="989">
        <v>0.50500112999999991</v>
      </c>
      <c r="S37" s="990">
        <v>0.50500113999999996</v>
      </c>
      <c r="T37" s="991" t="s">
        <v>511</v>
      </c>
      <c r="U37" s="989">
        <v>0.6680524499999998</v>
      </c>
      <c r="V37" s="990">
        <v>0.66805245999999996</v>
      </c>
      <c r="W37" s="992" t="s">
        <v>511</v>
      </c>
      <c r="X37" s="989">
        <v>0.94136966</v>
      </c>
      <c r="Y37" s="990">
        <v>0.94136966999999994</v>
      </c>
      <c r="Z37" s="991" t="s">
        <v>511</v>
      </c>
      <c r="AA37" s="989">
        <v>1.2645578</v>
      </c>
      <c r="AB37" s="990">
        <v>1.2645578099999999</v>
      </c>
      <c r="AC37" s="993" t="s">
        <v>511</v>
      </c>
      <c r="AM37" s="551"/>
      <c r="AN37" s="551"/>
      <c r="AO37" s="551"/>
      <c r="AP37" s="551"/>
      <c r="AQ37" s="551"/>
      <c r="AR37" s="551"/>
      <c r="AS37" s="551"/>
      <c r="AT37" s="551"/>
      <c r="AU37" s="551"/>
    </row>
    <row r="38" spans="1:47" ht="12.75" customHeight="1">
      <c r="A38" s="919" t="s">
        <v>543</v>
      </c>
      <c r="B38" s="2382" t="s">
        <v>930</v>
      </c>
      <c r="C38" s="2383"/>
      <c r="D38" s="2383"/>
      <c r="E38" s="2383"/>
      <c r="F38" s="2383"/>
      <c r="G38" s="2382" t="s">
        <v>521</v>
      </c>
      <c r="H38" s="2383"/>
      <c r="I38" s="2383"/>
      <c r="J38" s="2383"/>
      <c r="K38" s="2383"/>
      <c r="L38" s="2383"/>
      <c r="M38" s="2382" t="s">
        <v>522</v>
      </c>
      <c r="N38" s="2383"/>
      <c r="O38" s="2383"/>
      <c r="P38" s="2383"/>
      <c r="Q38" s="2383"/>
      <c r="R38" s="2383"/>
      <c r="S38" s="2382" t="s">
        <v>931</v>
      </c>
      <c r="T38" s="2383"/>
      <c r="U38" s="2383"/>
      <c r="V38" s="2383"/>
      <c r="W38" s="2383"/>
      <c r="X38" s="2383"/>
      <c r="Y38" s="2382" t="s">
        <v>523</v>
      </c>
      <c r="Z38" s="2383"/>
      <c r="AA38" s="2383"/>
      <c r="AB38" s="2383"/>
      <c r="AC38" s="2383"/>
    </row>
    <row r="39" spans="1:47" ht="9" customHeight="1">
      <c r="A39" s="914"/>
      <c r="B39" s="996"/>
      <c r="C39" s="996"/>
      <c r="D39" s="996"/>
      <c r="E39" s="996"/>
      <c r="F39" s="996"/>
      <c r="G39" s="996"/>
      <c r="H39" s="996"/>
      <c r="I39" s="996"/>
      <c r="J39" s="996"/>
      <c r="K39" s="996"/>
      <c r="L39" s="996"/>
      <c r="M39" s="996"/>
      <c r="N39" s="996"/>
      <c r="O39" s="996"/>
      <c r="P39" s="996"/>
      <c r="Q39" s="996"/>
      <c r="R39" s="996"/>
      <c r="S39" s="996"/>
      <c r="T39" s="996"/>
      <c r="U39" s="996"/>
      <c r="V39" s="996"/>
      <c r="W39" s="996"/>
      <c r="X39" s="996"/>
      <c r="Y39" s="996"/>
      <c r="Z39" s="996"/>
      <c r="AA39" s="996"/>
      <c r="AB39" s="996"/>
      <c r="AC39" s="996"/>
    </row>
    <row r="40" spans="1:47">
      <c r="A40" s="913" t="s">
        <v>542</v>
      </c>
      <c r="B40" s="994"/>
      <c r="C40" s="994"/>
      <c r="D40" s="994"/>
      <c r="E40" s="994"/>
      <c r="F40" s="994"/>
      <c r="G40" s="994"/>
      <c r="H40" s="994"/>
      <c r="I40" s="994"/>
      <c r="J40" s="994"/>
      <c r="K40" s="994"/>
      <c r="L40" s="994"/>
      <c r="M40" s="994"/>
      <c r="N40" s="994"/>
      <c r="O40" s="994"/>
      <c r="P40" s="994"/>
      <c r="Q40" s="994"/>
      <c r="R40" s="994"/>
      <c r="S40" s="994"/>
      <c r="T40" s="994"/>
      <c r="U40" s="994"/>
      <c r="V40" s="994"/>
      <c r="W40" s="995"/>
      <c r="X40" s="994"/>
      <c r="Y40" s="994"/>
      <c r="Z40" s="994"/>
      <c r="AA40" s="994"/>
      <c r="AB40" s="994"/>
      <c r="AC40" s="994"/>
    </row>
    <row r="41" spans="1:47">
      <c r="A41" s="2358"/>
      <c r="B41" s="2378">
        <v>2</v>
      </c>
      <c r="C41" s="2371"/>
      <c r="D41" s="2371"/>
      <c r="E41" s="2371"/>
      <c r="F41" s="2371"/>
      <c r="G41" s="2370">
        <v>4</v>
      </c>
      <c r="H41" s="2371"/>
      <c r="I41" s="2371"/>
      <c r="J41" s="2371"/>
      <c r="K41" s="2371"/>
      <c r="L41" s="2371"/>
      <c r="M41" s="2370">
        <v>6</v>
      </c>
      <c r="N41" s="2371"/>
      <c r="O41" s="2371"/>
      <c r="P41" s="2371"/>
      <c r="Q41" s="2371"/>
      <c r="R41" s="2371"/>
      <c r="S41" s="2370">
        <v>8</v>
      </c>
      <c r="T41" s="2371"/>
      <c r="U41" s="2371"/>
      <c r="V41" s="2371"/>
      <c r="W41" s="2371"/>
      <c r="X41" s="2371"/>
      <c r="Y41" s="2370">
        <v>10</v>
      </c>
      <c r="Z41" s="2371"/>
      <c r="AA41" s="2371"/>
      <c r="AB41" s="2371"/>
      <c r="AC41" s="2371"/>
    </row>
    <row r="42" spans="1:47">
      <c r="A42" s="2384"/>
      <c r="B42" s="2372">
        <v>1</v>
      </c>
      <c r="C42" s="2373"/>
      <c r="D42" s="2374">
        <v>2</v>
      </c>
      <c r="E42" s="2373"/>
      <c r="F42" s="2375"/>
      <c r="G42" s="2372">
        <v>3</v>
      </c>
      <c r="H42" s="2373"/>
      <c r="I42" s="2373"/>
      <c r="J42" s="2374">
        <v>4</v>
      </c>
      <c r="K42" s="2373"/>
      <c r="L42" s="2376"/>
      <c r="M42" s="2372">
        <v>5</v>
      </c>
      <c r="N42" s="2373"/>
      <c r="O42" s="2373"/>
      <c r="P42" s="2374">
        <v>6</v>
      </c>
      <c r="Q42" s="2373"/>
      <c r="R42" s="2375"/>
      <c r="S42" s="2372">
        <v>7</v>
      </c>
      <c r="T42" s="2373"/>
      <c r="U42" s="2373"/>
      <c r="V42" s="2374">
        <v>8</v>
      </c>
      <c r="W42" s="2373"/>
      <c r="X42" s="2376"/>
      <c r="Y42" s="2372">
        <v>9</v>
      </c>
      <c r="Z42" s="2373"/>
      <c r="AA42" s="2373"/>
      <c r="AB42" s="2374">
        <v>10</v>
      </c>
      <c r="AC42" s="2376"/>
    </row>
    <row r="43" spans="1:47" ht="12.75" customHeight="1">
      <c r="A43" s="918" t="s">
        <v>512</v>
      </c>
      <c r="B43" s="997" t="s">
        <v>511</v>
      </c>
      <c r="C43" s="998">
        <v>0.74701537000000007</v>
      </c>
      <c r="D43" s="999">
        <v>0.74701535999999991</v>
      </c>
      <c r="E43" s="1000" t="s">
        <v>511</v>
      </c>
      <c r="F43" s="998">
        <v>0.69227264000000011</v>
      </c>
      <c r="G43" s="999">
        <v>0.69227262999999994</v>
      </c>
      <c r="H43" s="1000" t="s">
        <v>511</v>
      </c>
      <c r="I43" s="998">
        <v>0.65532122999999998</v>
      </c>
      <c r="J43" s="999">
        <v>0.65532121999999982</v>
      </c>
      <c r="K43" s="1000" t="s">
        <v>511</v>
      </c>
      <c r="L43" s="998">
        <v>0.62484218000000002</v>
      </c>
      <c r="M43" s="999">
        <v>0.62484216999999997</v>
      </c>
      <c r="N43" s="1000" t="s">
        <v>511</v>
      </c>
      <c r="O43" s="998">
        <v>0.60079660999999995</v>
      </c>
      <c r="P43" s="999">
        <v>0.6007965999999999</v>
      </c>
      <c r="Q43" s="1000" t="s">
        <v>511</v>
      </c>
      <c r="R43" s="998">
        <v>0.56767407999999997</v>
      </c>
      <c r="S43" s="999">
        <v>0.56767406999999992</v>
      </c>
      <c r="T43" s="1000" t="s">
        <v>511</v>
      </c>
      <c r="U43" s="998">
        <v>0.52798347999999995</v>
      </c>
      <c r="V43" s="999">
        <v>0.5279834699999999</v>
      </c>
      <c r="W43" s="1001" t="s">
        <v>511</v>
      </c>
      <c r="X43" s="998">
        <v>0.48844617000000001</v>
      </c>
      <c r="Y43" s="999">
        <v>0.48844616000000002</v>
      </c>
      <c r="Z43" s="1000" t="s">
        <v>511</v>
      </c>
      <c r="AA43" s="998">
        <v>0.41865467000000001</v>
      </c>
      <c r="AB43" s="999">
        <v>0.41865465999999996</v>
      </c>
      <c r="AC43" s="1002" t="s">
        <v>511</v>
      </c>
      <c r="AM43" s="551"/>
      <c r="AN43" s="551"/>
      <c r="AO43" s="551"/>
      <c r="AP43" s="551"/>
      <c r="AQ43" s="551"/>
      <c r="AR43" s="551"/>
      <c r="AS43" s="551"/>
      <c r="AT43" s="551"/>
      <c r="AU43" s="551"/>
    </row>
    <row r="44" spans="1:47" ht="9" customHeight="1">
      <c r="A44" s="913"/>
      <c r="B44" s="914"/>
      <c r="C44" s="915"/>
      <c r="D44" s="915"/>
      <c r="E44" s="914"/>
      <c r="F44" s="915"/>
      <c r="G44" s="914"/>
      <c r="H44" s="914"/>
      <c r="I44" s="915"/>
      <c r="J44" s="914"/>
      <c r="K44" s="914"/>
      <c r="L44" s="914"/>
      <c r="M44" s="916"/>
      <c r="N44" s="914"/>
      <c r="O44" s="914"/>
      <c r="P44" s="914"/>
      <c r="Q44" s="914"/>
      <c r="R44" s="916"/>
      <c r="S44" s="914"/>
      <c r="T44" s="914"/>
      <c r="U44" s="914"/>
      <c r="V44" s="916"/>
      <c r="W44" s="913"/>
      <c r="X44" s="914"/>
      <c r="Y44" s="914"/>
      <c r="Z44" s="914"/>
      <c r="AA44" s="914"/>
      <c r="AB44" s="914"/>
      <c r="AC44" s="914"/>
    </row>
    <row r="45" spans="1:47">
      <c r="A45" s="913" t="s">
        <v>569</v>
      </c>
      <c r="B45" s="914"/>
      <c r="C45" s="915"/>
      <c r="D45" s="915"/>
      <c r="E45" s="914"/>
      <c r="F45" s="915"/>
      <c r="G45" s="914"/>
      <c r="H45" s="914"/>
      <c r="I45" s="915"/>
      <c r="J45" s="914"/>
      <c r="K45" s="914"/>
      <c r="L45" s="914"/>
      <c r="M45" s="916"/>
      <c r="N45" s="914"/>
      <c r="O45" s="914"/>
      <c r="P45" s="914"/>
      <c r="Q45" s="914"/>
      <c r="R45" s="916"/>
      <c r="S45" s="914"/>
      <c r="T45" s="914"/>
      <c r="U45" s="914"/>
      <c r="V45" s="916"/>
      <c r="W45" s="913"/>
      <c r="X45" s="914"/>
      <c r="Y45" s="914"/>
      <c r="Z45" s="914"/>
      <c r="AA45" s="914"/>
      <c r="AB45" s="914"/>
      <c r="AC45" s="914"/>
    </row>
    <row r="46" spans="1:47">
      <c r="A46" s="2358"/>
      <c r="B46" s="2378">
        <v>2</v>
      </c>
      <c r="C46" s="2371"/>
      <c r="D46" s="2371"/>
      <c r="E46" s="2371"/>
      <c r="F46" s="2371"/>
      <c r="G46" s="2370">
        <v>4</v>
      </c>
      <c r="H46" s="2371"/>
      <c r="I46" s="2371"/>
      <c r="J46" s="2371"/>
      <c r="K46" s="2371"/>
      <c r="L46" s="2371"/>
      <c r="M46" s="2370">
        <v>6</v>
      </c>
      <c r="N46" s="2371"/>
      <c r="O46" s="2371"/>
      <c r="P46" s="2371"/>
      <c r="Q46" s="2371"/>
      <c r="R46" s="2371"/>
      <c r="S46" s="2370">
        <v>8</v>
      </c>
      <c r="T46" s="2371"/>
      <c r="U46" s="2371"/>
      <c r="V46" s="2371"/>
      <c r="W46" s="2371"/>
      <c r="X46" s="2371"/>
      <c r="Y46" s="2370">
        <v>10</v>
      </c>
      <c r="Z46" s="2371"/>
      <c r="AA46" s="2371"/>
      <c r="AB46" s="2371"/>
      <c r="AC46" s="2371"/>
    </row>
    <row r="47" spans="1:47">
      <c r="A47" s="2359"/>
      <c r="B47" s="2372">
        <v>1</v>
      </c>
      <c r="C47" s="2373"/>
      <c r="D47" s="2374">
        <v>2</v>
      </c>
      <c r="E47" s="2373"/>
      <c r="F47" s="2375"/>
      <c r="G47" s="2372">
        <v>3</v>
      </c>
      <c r="H47" s="2373"/>
      <c r="I47" s="2373"/>
      <c r="J47" s="2374">
        <v>4</v>
      </c>
      <c r="K47" s="2373"/>
      <c r="L47" s="2376"/>
      <c r="M47" s="2372">
        <v>5</v>
      </c>
      <c r="N47" s="2373"/>
      <c r="O47" s="2373"/>
      <c r="P47" s="2374">
        <v>6</v>
      </c>
      <c r="Q47" s="2373"/>
      <c r="R47" s="2375"/>
      <c r="S47" s="2372">
        <v>7</v>
      </c>
      <c r="T47" s="2373"/>
      <c r="U47" s="2373"/>
      <c r="V47" s="2374">
        <v>8</v>
      </c>
      <c r="W47" s="2373"/>
      <c r="X47" s="2376"/>
      <c r="Y47" s="2372">
        <v>9</v>
      </c>
      <c r="Z47" s="2373"/>
      <c r="AA47" s="2373"/>
      <c r="AB47" s="2374">
        <v>10</v>
      </c>
      <c r="AC47" s="2376"/>
    </row>
    <row r="48" spans="1:47" ht="12.75" customHeight="1">
      <c r="A48" s="917" t="s">
        <v>510</v>
      </c>
      <c r="B48" s="2357" t="s">
        <v>1134</v>
      </c>
      <c r="C48" s="2357"/>
      <c r="D48" s="2357"/>
      <c r="E48" s="2357"/>
      <c r="F48" s="2357"/>
      <c r="G48" s="2357" t="s">
        <v>1135</v>
      </c>
      <c r="H48" s="2357"/>
      <c r="I48" s="2357"/>
      <c r="J48" s="2357"/>
      <c r="K48" s="2357"/>
      <c r="L48" s="2357"/>
      <c r="M48" s="2357" t="s">
        <v>546</v>
      </c>
      <c r="N48" s="2357"/>
      <c r="O48" s="2357"/>
      <c r="P48" s="2357"/>
      <c r="Q48" s="2357"/>
      <c r="R48" s="2357"/>
      <c r="S48" s="2357" t="s">
        <v>1136</v>
      </c>
      <c r="T48" s="2357"/>
      <c r="U48" s="2357"/>
      <c r="V48" s="2357"/>
      <c r="W48" s="2357"/>
      <c r="X48" s="2357"/>
      <c r="Y48" s="2357" t="s">
        <v>1137</v>
      </c>
      <c r="Z48" s="2357"/>
      <c r="AA48" s="2357"/>
      <c r="AB48" s="2357"/>
      <c r="AC48" s="2357"/>
    </row>
    <row r="49" spans="1:29" ht="12.75" customHeight="1">
      <c r="A49" s="919" t="s">
        <v>543</v>
      </c>
      <c r="B49" s="2379" t="s">
        <v>932</v>
      </c>
      <c r="C49" s="2380"/>
      <c r="D49" s="2380"/>
      <c r="E49" s="2380"/>
      <c r="F49" s="2381"/>
      <c r="G49" s="2379" t="s">
        <v>933</v>
      </c>
      <c r="H49" s="2380"/>
      <c r="I49" s="2380"/>
      <c r="J49" s="2380"/>
      <c r="K49" s="2380"/>
      <c r="L49" s="2381"/>
      <c r="M49" s="2379" t="s">
        <v>934</v>
      </c>
      <c r="N49" s="2380"/>
      <c r="O49" s="2380"/>
      <c r="P49" s="2380"/>
      <c r="Q49" s="2380"/>
      <c r="R49" s="2381"/>
      <c r="S49" s="2379" t="s">
        <v>935</v>
      </c>
      <c r="T49" s="2380"/>
      <c r="U49" s="2380"/>
      <c r="V49" s="2380"/>
      <c r="W49" s="2380"/>
      <c r="X49" s="2381"/>
      <c r="Y49" s="2379" t="s">
        <v>936</v>
      </c>
      <c r="Z49" s="2380"/>
      <c r="AA49" s="2380"/>
      <c r="AB49" s="2380"/>
      <c r="AC49" s="2381"/>
    </row>
    <row r="50" spans="1:29" ht="9" customHeight="1">
      <c r="A50" s="913"/>
      <c r="B50" s="914"/>
      <c r="C50" s="915"/>
      <c r="D50" s="915"/>
      <c r="E50" s="914"/>
      <c r="F50" s="915"/>
      <c r="G50" s="914"/>
      <c r="H50" s="914"/>
      <c r="I50" s="915"/>
      <c r="J50" s="914"/>
      <c r="K50" s="914"/>
      <c r="L50" s="914"/>
      <c r="M50" s="916"/>
      <c r="N50" s="914"/>
      <c r="O50" s="914"/>
      <c r="P50" s="914"/>
      <c r="Q50" s="914"/>
      <c r="R50" s="916"/>
      <c r="S50" s="914"/>
      <c r="T50" s="914"/>
      <c r="U50" s="914"/>
      <c r="V50" s="916"/>
      <c r="W50" s="913"/>
      <c r="X50" s="914"/>
      <c r="Y50" s="914"/>
      <c r="Z50" s="914"/>
      <c r="AA50" s="914"/>
      <c r="AB50" s="914"/>
      <c r="AC50" s="914"/>
    </row>
    <row r="51" spans="1:29">
      <c r="A51" s="913" t="s">
        <v>570</v>
      </c>
      <c r="B51" s="914"/>
      <c r="C51" s="915"/>
      <c r="D51" s="915"/>
      <c r="E51" s="914"/>
      <c r="F51" s="915"/>
      <c r="G51" s="914"/>
      <c r="H51" s="914"/>
      <c r="I51" s="915"/>
      <c r="J51" s="914"/>
      <c r="K51" s="914"/>
      <c r="L51" s="914"/>
      <c r="M51" s="916"/>
      <c r="N51" s="914"/>
      <c r="O51" s="914"/>
      <c r="P51" s="914"/>
      <c r="Q51" s="914"/>
      <c r="R51" s="916"/>
      <c r="S51" s="914"/>
      <c r="T51" s="914"/>
      <c r="U51" s="914"/>
      <c r="V51" s="916"/>
      <c r="W51" s="913"/>
      <c r="X51" s="914"/>
      <c r="Y51" s="914"/>
      <c r="Z51" s="914"/>
      <c r="AA51" s="914"/>
      <c r="AB51" s="914"/>
      <c r="AC51" s="914"/>
    </row>
    <row r="52" spans="1:29">
      <c r="A52" s="2358"/>
      <c r="B52" s="2378">
        <v>2</v>
      </c>
      <c r="C52" s="2371"/>
      <c r="D52" s="2371"/>
      <c r="E52" s="2371"/>
      <c r="F52" s="2371"/>
      <c r="G52" s="2370">
        <v>4</v>
      </c>
      <c r="H52" s="2371"/>
      <c r="I52" s="2371"/>
      <c r="J52" s="2371"/>
      <c r="K52" s="2371"/>
      <c r="L52" s="2371"/>
      <c r="M52" s="2370">
        <v>6</v>
      </c>
      <c r="N52" s="2371"/>
      <c r="O52" s="2371"/>
      <c r="P52" s="2371"/>
      <c r="Q52" s="2371"/>
      <c r="R52" s="2371"/>
      <c r="S52" s="2370">
        <v>8</v>
      </c>
      <c r="T52" s="2371"/>
      <c r="U52" s="2371"/>
      <c r="V52" s="2371"/>
      <c r="W52" s="2371"/>
      <c r="X52" s="2371"/>
      <c r="Y52" s="2370">
        <v>10</v>
      </c>
      <c r="Z52" s="2371"/>
      <c r="AA52" s="2371"/>
      <c r="AB52" s="2371"/>
      <c r="AC52" s="2371"/>
    </row>
    <row r="53" spans="1:29">
      <c r="A53" s="2359"/>
      <c r="B53" s="2372">
        <v>1</v>
      </c>
      <c r="C53" s="2373"/>
      <c r="D53" s="2374">
        <v>2</v>
      </c>
      <c r="E53" s="2373"/>
      <c r="F53" s="2375"/>
      <c r="G53" s="2372">
        <v>3</v>
      </c>
      <c r="H53" s="2373"/>
      <c r="I53" s="2373"/>
      <c r="J53" s="2374">
        <v>4</v>
      </c>
      <c r="K53" s="2373"/>
      <c r="L53" s="2376"/>
      <c r="M53" s="2372">
        <v>5</v>
      </c>
      <c r="N53" s="2373"/>
      <c r="O53" s="2373"/>
      <c r="P53" s="2374">
        <v>6</v>
      </c>
      <c r="Q53" s="2373"/>
      <c r="R53" s="2375"/>
      <c r="S53" s="2372">
        <v>7</v>
      </c>
      <c r="T53" s="2373"/>
      <c r="U53" s="2373"/>
      <c r="V53" s="2374">
        <v>8</v>
      </c>
      <c r="W53" s="2373"/>
      <c r="X53" s="2376"/>
      <c r="Y53" s="2372">
        <v>9</v>
      </c>
      <c r="Z53" s="2373"/>
      <c r="AA53" s="2373"/>
      <c r="AB53" s="2374">
        <v>10</v>
      </c>
      <c r="AC53" s="2376"/>
    </row>
    <row r="54" spans="1:29" ht="12.75" customHeight="1">
      <c r="A54" s="917" t="s">
        <v>510</v>
      </c>
      <c r="B54" s="2357" t="s">
        <v>1134</v>
      </c>
      <c r="C54" s="2357"/>
      <c r="D54" s="2357"/>
      <c r="E54" s="2357"/>
      <c r="F54" s="2357"/>
      <c r="G54" s="2357" t="s">
        <v>1135</v>
      </c>
      <c r="H54" s="2357"/>
      <c r="I54" s="2357"/>
      <c r="J54" s="2357"/>
      <c r="K54" s="2357"/>
      <c r="L54" s="2357"/>
      <c r="M54" s="2357" t="s">
        <v>546</v>
      </c>
      <c r="N54" s="2357"/>
      <c r="O54" s="2357"/>
      <c r="P54" s="2357"/>
      <c r="Q54" s="2357"/>
      <c r="R54" s="2357"/>
      <c r="S54" s="2357" t="s">
        <v>1136</v>
      </c>
      <c r="T54" s="2357"/>
      <c r="U54" s="2357"/>
      <c r="V54" s="2357"/>
      <c r="W54" s="2357"/>
      <c r="X54" s="2357"/>
      <c r="Y54" s="2357" t="s">
        <v>1137</v>
      </c>
      <c r="Z54" s="2357"/>
      <c r="AA54" s="2357"/>
      <c r="AB54" s="2357"/>
      <c r="AC54" s="2357"/>
    </row>
    <row r="55" spans="1:29" ht="12.75" customHeight="1">
      <c r="A55" s="919" t="s">
        <v>543</v>
      </c>
      <c r="B55" s="2377" t="s">
        <v>932</v>
      </c>
      <c r="C55" s="2377"/>
      <c r="D55" s="2377"/>
      <c r="E55" s="2377"/>
      <c r="F55" s="2377"/>
      <c r="G55" s="2377" t="s">
        <v>933</v>
      </c>
      <c r="H55" s="2377"/>
      <c r="I55" s="2377"/>
      <c r="J55" s="2377"/>
      <c r="K55" s="2377"/>
      <c r="L55" s="2377"/>
      <c r="M55" s="2377" t="s">
        <v>934</v>
      </c>
      <c r="N55" s="2377"/>
      <c r="O55" s="2377"/>
      <c r="P55" s="2377"/>
      <c r="Q55" s="2377"/>
      <c r="R55" s="2377"/>
      <c r="S55" s="2377" t="s">
        <v>935</v>
      </c>
      <c r="T55" s="2377"/>
      <c r="U55" s="2377"/>
      <c r="V55" s="2377"/>
      <c r="W55" s="2377"/>
      <c r="X55" s="2377"/>
      <c r="Y55" s="2377" t="s">
        <v>936</v>
      </c>
      <c r="Z55" s="2377"/>
      <c r="AA55" s="2377"/>
      <c r="AB55" s="2377"/>
      <c r="AC55" s="2377"/>
    </row>
    <row r="56" spans="1:29" ht="9" customHeight="1">
      <c r="A56" s="913"/>
      <c r="B56" s="914"/>
      <c r="C56" s="915"/>
      <c r="D56" s="915"/>
      <c r="E56" s="914"/>
      <c r="F56" s="915"/>
      <c r="G56" s="914"/>
      <c r="H56" s="914"/>
      <c r="I56" s="915"/>
      <c r="J56" s="914"/>
      <c r="K56" s="914"/>
      <c r="L56" s="914"/>
      <c r="M56" s="916"/>
      <c r="N56" s="914"/>
      <c r="O56" s="914"/>
      <c r="P56" s="914"/>
      <c r="Q56" s="914"/>
      <c r="R56" s="916"/>
      <c r="S56" s="914"/>
      <c r="T56" s="914"/>
      <c r="U56" s="914"/>
      <c r="V56" s="916"/>
      <c r="W56" s="913"/>
      <c r="X56" s="914"/>
      <c r="Y56" s="914"/>
      <c r="Z56" s="914"/>
      <c r="AA56" s="914"/>
      <c r="AB56" s="914"/>
      <c r="AC56" s="914"/>
    </row>
    <row r="57" spans="1:29">
      <c r="A57" s="913" t="s">
        <v>513</v>
      </c>
      <c r="B57" s="914"/>
      <c r="C57" s="915"/>
      <c r="D57" s="915"/>
      <c r="E57" s="914"/>
      <c r="F57" s="915"/>
      <c r="G57" s="914"/>
      <c r="H57" s="914"/>
      <c r="I57" s="915"/>
      <c r="J57" s="914"/>
      <c r="K57" s="914"/>
      <c r="L57" s="914"/>
      <c r="M57" s="916"/>
      <c r="N57" s="914"/>
      <c r="O57" s="914"/>
      <c r="P57" s="914"/>
      <c r="Q57" s="914"/>
      <c r="R57" s="916"/>
      <c r="S57" s="914"/>
      <c r="T57" s="914"/>
      <c r="U57" s="914"/>
      <c r="V57" s="916"/>
      <c r="W57" s="913"/>
      <c r="X57" s="914"/>
      <c r="Y57" s="914"/>
      <c r="Z57" s="914"/>
      <c r="AA57" s="914"/>
      <c r="AB57" s="914"/>
      <c r="AC57" s="914"/>
    </row>
    <row r="58" spans="1:29">
      <c r="A58" s="2358"/>
      <c r="B58" s="2378">
        <v>2</v>
      </c>
      <c r="C58" s="2371"/>
      <c r="D58" s="2371"/>
      <c r="E58" s="2371"/>
      <c r="F58" s="2371"/>
      <c r="G58" s="2370">
        <v>4</v>
      </c>
      <c r="H58" s="2371"/>
      <c r="I58" s="2371"/>
      <c r="J58" s="2371"/>
      <c r="K58" s="2371"/>
      <c r="L58" s="2371"/>
      <c r="M58" s="2370">
        <v>6</v>
      </c>
      <c r="N58" s="2371"/>
      <c r="O58" s="2371"/>
      <c r="P58" s="2371"/>
      <c r="Q58" s="2371"/>
      <c r="R58" s="2371"/>
      <c r="S58" s="2370">
        <v>8</v>
      </c>
      <c r="T58" s="2371"/>
      <c r="U58" s="2371"/>
      <c r="V58" s="2371"/>
      <c r="W58" s="2371"/>
      <c r="X58" s="2371"/>
      <c r="Y58" s="2370">
        <v>10</v>
      </c>
      <c r="Z58" s="2371"/>
      <c r="AA58" s="2371"/>
      <c r="AB58" s="2371"/>
      <c r="AC58" s="2371"/>
    </row>
    <row r="59" spans="1:29">
      <c r="A59" s="2359"/>
      <c r="B59" s="2372">
        <v>1</v>
      </c>
      <c r="C59" s="2373"/>
      <c r="D59" s="2374">
        <v>2</v>
      </c>
      <c r="E59" s="2373"/>
      <c r="F59" s="2375"/>
      <c r="G59" s="2372">
        <v>3</v>
      </c>
      <c r="H59" s="2373"/>
      <c r="I59" s="2373"/>
      <c r="J59" s="2374">
        <v>4</v>
      </c>
      <c r="K59" s="2373"/>
      <c r="L59" s="2376"/>
      <c r="M59" s="2372">
        <v>5</v>
      </c>
      <c r="N59" s="2373"/>
      <c r="O59" s="2373"/>
      <c r="P59" s="2374">
        <v>6</v>
      </c>
      <c r="Q59" s="2373"/>
      <c r="R59" s="2375"/>
      <c r="S59" s="2372">
        <v>7</v>
      </c>
      <c r="T59" s="2373"/>
      <c r="U59" s="2373"/>
      <c r="V59" s="2374">
        <v>8</v>
      </c>
      <c r="W59" s="2373"/>
      <c r="X59" s="2376"/>
      <c r="Y59" s="2372">
        <v>9</v>
      </c>
      <c r="Z59" s="2373"/>
      <c r="AA59" s="2373"/>
      <c r="AB59" s="2374">
        <v>10</v>
      </c>
      <c r="AC59" s="2376"/>
    </row>
    <row r="60" spans="1:29" ht="12.75" customHeight="1">
      <c r="A60" s="917" t="s">
        <v>510</v>
      </c>
      <c r="B60" s="2367" t="s">
        <v>1130</v>
      </c>
      <c r="C60" s="2368"/>
      <c r="D60" s="2368"/>
      <c r="E60" s="2368"/>
      <c r="F60" s="2368"/>
      <c r="G60" s="2369" t="s">
        <v>1131</v>
      </c>
      <c r="H60" s="2368"/>
      <c r="I60" s="2368"/>
      <c r="J60" s="2368"/>
      <c r="K60" s="2368"/>
      <c r="L60" s="2368"/>
      <c r="M60" s="2369" t="s">
        <v>1138</v>
      </c>
      <c r="N60" s="2368"/>
      <c r="O60" s="2368"/>
      <c r="P60" s="2368"/>
      <c r="Q60" s="2368"/>
      <c r="R60" s="2368"/>
      <c r="S60" s="2369" t="s">
        <v>1139</v>
      </c>
      <c r="T60" s="2368"/>
      <c r="U60" s="2368"/>
      <c r="V60" s="2368"/>
      <c r="W60" s="2368"/>
      <c r="X60" s="2368"/>
      <c r="Y60" s="2369" t="s">
        <v>1140</v>
      </c>
      <c r="Z60" s="2368"/>
      <c r="AA60" s="2368"/>
      <c r="AB60" s="2368"/>
      <c r="AC60" s="2368"/>
    </row>
    <row r="61" spans="1:29" ht="12.75" customHeight="1">
      <c r="A61" s="918" t="s">
        <v>512</v>
      </c>
      <c r="B61" s="1003" t="s">
        <v>511</v>
      </c>
      <c r="C61" s="1004">
        <v>0.48464758000000002</v>
      </c>
      <c r="D61" s="1005">
        <v>0.48464759000000002</v>
      </c>
      <c r="E61" s="1006" t="s">
        <v>511</v>
      </c>
      <c r="F61" s="1004">
        <v>1.00579727</v>
      </c>
      <c r="G61" s="1005">
        <v>1.0057972799999999</v>
      </c>
      <c r="H61" s="1006" t="s">
        <v>511</v>
      </c>
      <c r="I61" s="1004">
        <v>1.4349551300000001</v>
      </c>
      <c r="J61" s="1005">
        <v>1.4349551400000002</v>
      </c>
      <c r="K61" s="1006" t="s">
        <v>511</v>
      </c>
      <c r="L61" s="1004">
        <v>1.88917259</v>
      </c>
      <c r="M61" s="1005">
        <v>1.8891726</v>
      </c>
      <c r="N61" s="1006" t="s">
        <v>511</v>
      </c>
      <c r="O61" s="1004">
        <v>2.3561413099999999</v>
      </c>
      <c r="P61" s="1005">
        <v>2.3561413199999999</v>
      </c>
      <c r="Q61" s="1006" t="s">
        <v>511</v>
      </c>
      <c r="R61" s="1004">
        <v>3.0620231200000001</v>
      </c>
      <c r="S61" s="1005">
        <v>3.06202313</v>
      </c>
      <c r="T61" s="1006" t="s">
        <v>511</v>
      </c>
      <c r="U61" s="1004">
        <v>4.1241470700000002</v>
      </c>
      <c r="V61" s="1005">
        <v>4.1241470800000002</v>
      </c>
      <c r="W61" s="1007" t="s">
        <v>511</v>
      </c>
      <c r="X61" s="1004">
        <v>5.9800096500000004</v>
      </c>
      <c r="Y61" s="1005">
        <v>5.9800096600000003</v>
      </c>
      <c r="Z61" s="1006" t="s">
        <v>511</v>
      </c>
      <c r="AA61" s="1004">
        <v>9.3460478399999989</v>
      </c>
      <c r="AB61" s="1005">
        <v>9.3460478499999997</v>
      </c>
      <c r="AC61" s="1008" t="s">
        <v>511</v>
      </c>
    </row>
    <row r="62" spans="1:29" ht="12.75" customHeight="1">
      <c r="A62" s="919" t="s">
        <v>543</v>
      </c>
      <c r="B62" s="2354" t="s">
        <v>930</v>
      </c>
      <c r="C62" s="2354"/>
      <c r="D62" s="2354"/>
      <c r="E62" s="2354"/>
      <c r="F62" s="2354"/>
      <c r="G62" s="2354" t="s">
        <v>521</v>
      </c>
      <c r="H62" s="2354"/>
      <c r="I62" s="2354"/>
      <c r="J62" s="2354"/>
      <c r="K62" s="2354"/>
      <c r="L62" s="2354"/>
      <c r="M62" s="2354" t="s">
        <v>522</v>
      </c>
      <c r="N62" s="2354"/>
      <c r="O62" s="2354"/>
      <c r="P62" s="2354"/>
      <c r="Q62" s="2354"/>
      <c r="R62" s="2354"/>
      <c r="S62" s="2354" t="s">
        <v>931</v>
      </c>
      <c r="T62" s="2354"/>
      <c r="U62" s="2354"/>
      <c r="V62" s="2354"/>
      <c r="W62" s="2354"/>
      <c r="X62" s="2354"/>
      <c r="Y62" s="2354" t="s">
        <v>523</v>
      </c>
      <c r="Z62" s="2354"/>
      <c r="AA62" s="2354"/>
      <c r="AB62" s="2354"/>
      <c r="AC62" s="2354"/>
    </row>
    <row r="63" spans="1:29" ht="9" customHeight="1">
      <c r="A63" s="913"/>
      <c r="B63" s="914"/>
      <c r="C63" s="915"/>
      <c r="D63" s="915"/>
      <c r="E63" s="914"/>
      <c r="F63" s="915"/>
      <c r="G63" s="914"/>
      <c r="H63" s="914"/>
      <c r="I63" s="915"/>
      <c r="J63" s="914"/>
      <c r="K63" s="914"/>
      <c r="L63" s="914"/>
      <c r="M63" s="916"/>
      <c r="N63" s="914"/>
      <c r="O63" s="914"/>
      <c r="P63" s="914"/>
      <c r="Q63" s="914"/>
      <c r="R63" s="916"/>
      <c r="S63" s="914"/>
      <c r="T63" s="914"/>
      <c r="U63" s="914"/>
      <c r="V63" s="916"/>
      <c r="W63" s="913"/>
      <c r="X63" s="914"/>
      <c r="Y63" s="914"/>
      <c r="Z63" s="914"/>
      <c r="AA63" s="914"/>
      <c r="AB63" s="914"/>
      <c r="AC63" s="914"/>
    </row>
    <row r="64" spans="1:29">
      <c r="A64" s="913" t="s">
        <v>571</v>
      </c>
      <c r="B64" s="914"/>
      <c r="C64" s="915"/>
      <c r="D64" s="915"/>
      <c r="E64" s="914"/>
      <c r="F64" s="915"/>
      <c r="G64" s="914"/>
      <c r="H64" s="914"/>
      <c r="I64" s="915"/>
      <c r="J64" s="914"/>
      <c r="K64" s="914"/>
      <c r="L64" s="914"/>
      <c r="M64" s="916"/>
      <c r="N64" s="914"/>
      <c r="O64" s="914"/>
      <c r="P64" s="914"/>
      <c r="Q64" s="914"/>
      <c r="R64" s="916"/>
      <c r="S64" s="914"/>
      <c r="T64" s="914"/>
      <c r="U64" s="914"/>
      <c r="V64" s="916"/>
      <c r="W64" s="913"/>
      <c r="X64" s="914"/>
      <c r="Y64" s="914"/>
      <c r="Z64" s="914"/>
      <c r="AA64" s="914"/>
      <c r="AB64" s="914"/>
      <c r="AC64" s="914"/>
    </row>
    <row r="65" spans="1:29" ht="9.9" customHeight="1">
      <c r="A65" s="2358"/>
      <c r="B65" s="2360">
        <v>2</v>
      </c>
      <c r="C65" s="2361"/>
      <c r="D65" s="2361"/>
      <c r="E65" s="2361"/>
      <c r="F65" s="2362"/>
      <c r="G65" s="2363">
        <v>4</v>
      </c>
      <c r="H65" s="2361"/>
      <c r="I65" s="2361"/>
      <c r="J65" s="2361"/>
      <c r="K65" s="2361"/>
      <c r="L65" s="2362"/>
      <c r="M65" s="2363">
        <v>6</v>
      </c>
      <c r="N65" s="2361"/>
      <c r="O65" s="2361"/>
      <c r="P65" s="2361"/>
      <c r="Q65" s="2361"/>
      <c r="R65" s="2362"/>
      <c r="S65" s="2363">
        <v>8</v>
      </c>
      <c r="T65" s="2361"/>
      <c r="U65" s="2361"/>
      <c r="V65" s="2361"/>
      <c r="W65" s="2361"/>
      <c r="X65" s="2362"/>
      <c r="Y65" s="2363">
        <v>10</v>
      </c>
      <c r="Z65" s="2361"/>
      <c r="AA65" s="2361"/>
      <c r="AB65" s="2361"/>
      <c r="AC65" s="2362"/>
    </row>
    <row r="66" spans="1:29" ht="9.9" customHeight="1">
      <c r="A66" s="2359"/>
      <c r="B66" s="2364">
        <v>1</v>
      </c>
      <c r="C66" s="2365"/>
      <c r="D66" s="2355">
        <v>2</v>
      </c>
      <c r="E66" s="2366"/>
      <c r="F66" s="2356"/>
      <c r="G66" s="2364">
        <v>3</v>
      </c>
      <c r="H66" s="2366"/>
      <c r="I66" s="2365"/>
      <c r="J66" s="2355">
        <v>4</v>
      </c>
      <c r="K66" s="2366"/>
      <c r="L66" s="2356"/>
      <c r="M66" s="2364">
        <v>5</v>
      </c>
      <c r="N66" s="2366"/>
      <c r="O66" s="2365"/>
      <c r="P66" s="2355">
        <v>6</v>
      </c>
      <c r="Q66" s="2366"/>
      <c r="R66" s="2356"/>
      <c r="S66" s="2364">
        <v>7</v>
      </c>
      <c r="T66" s="2366"/>
      <c r="U66" s="2365"/>
      <c r="V66" s="2355">
        <v>8</v>
      </c>
      <c r="W66" s="2366"/>
      <c r="X66" s="2356"/>
      <c r="Y66" s="2364">
        <v>9</v>
      </c>
      <c r="Z66" s="2366"/>
      <c r="AA66" s="2365"/>
      <c r="AB66" s="2355">
        <v>10</v>
      </c>
      <c r="AC66" s="2356"/>
    </row>
    <row r="67" spans="1:29" ht="12.75" customHeight="1">
      <c r="A67" s="917" t="s">
        <v>510</v>
      </c>
      <c r="B67" s="2357" t="s">
        <v>1141</v>
      </c>
      <c r="C67" s="2357"/>
      <c r="D67" s="2357"/>
      <c r="E67" s="2357"/>
      <c r="F67" s="2357"/>
      <c r="G67" s="2357" t="s">
        <v>1142</v>
      </c>
      <c r="H67" s="2357"/>
      <c r="I67" s="2357"/>
      <c r="J67" s="2357"/>
      <c r="K67" s="2357"/>
      <c r="L67" s="2357"/>
      <c r="M67" s="2357" t="s">
        <v>546</v>
      </c>
      <c r="N67" s="2357"/>
      <c r="O67" s="2357"/>
      <c r="P67" s="2357"/>
      <c r="Q67" s="2357"/>
      <c r="R67" s="2357"/>
      <c r="S67" s="2357" t="s">
        <v>1143</v>
      </c>
      <c r="T67" s="2357"/>
      <c r="U67" s="2357"/>
      <c r="V67" s="2357"/>
      <c r="W67" s="2357"/>
      <c r="X67" s="2357"/>
      <c r="Y67" s="2357" t="s">
        <v>1144</v>
      </c>
      <c r="Z67" s="2357"/>
      <c r="AA67" s="2357"/>
      <c r="AB67" s="2357"/>
      <c r="AC67" s="2357"/>
    </row>
    <row r="68" spans="1:29" ht="12.75" customHeight="1">
      <c r="A68" s="919" t="s">
        <v>543</v>
      </c>
      <c r="B68" s="2354" t="s">
        <v>936</v>
      </c>
      <c r="C68" s="2354"/>
      <c r="D68" s="2354"/>
      <c r="E68" s="2354"/>
      <c r="F68" s="2354"/>
      <c r="G68" s="2354" t="s">
        <v>935</v>
      </c>
      <c r="H68" s="2354"/>
      <c r="I68" s="2354"/>
      <c r="J68" s="2354"/>
      <c r="K68" s="2354"/>
      <c r="L68" s="2354"/>
      <c r="M68" s="2354" t="s">
        <v>934</v>
      </c>
      <c r="N68" s="2354"/>
      <c r="O68" s="2354"/>
      <c r="P68" s="2354"/>
      <c r="Q68" s="2354"/>
      <c r="R68" s="2354"/>
      <c r="S68" s="2354" t="s">
        <v>933</v>
      </c>
      <c r="T68" s="2354"/>
      <c r="U68" s="2354"/>
      <c r="V68" s="2354"/>
      <c r="W68" s="2354"/>
      <c r="X68" s="2354"/>
      <c r="Y68" s="2354" t="s">
        <v>932</v>
      </c>
      <c r="Z68" s="2354"/>
      <c r="AA68" s="2354"/>
      <c r="AB68" s="2354"/>
      <c r="AC68" s="2354"/>
    </row>
  </sheetData>
  <mergeCells count="252">
    <mergeCell ref="Z1:AC1"/>
    <mergeCell ref="A6:A7"/>
    <mergeCell ref="B6:F6"/>
    <mergeCell ref="G6:L6"/>
    <mergeCell ref="M6:R6"/>
    <mergeCell ref="S6:X6"/>
    <mergeCell ref="Y6:AC6"/>
    <mergeCell ref="B7:C7"/>
    <mergeCell ref="D7:F7"/>
    <mergeCell ref="Y7:AA7"/>
    <mergeCell ref="AB7:AC7"/>
    <mergeCell ref="Z2:AC3"/>
    <mergeCell ref="B8:F8"/>
    <mergeCell ref="G8:L8"/>
    <mergeCell ref="M8:R8"/>
    <mergeCell ref="S8:X8"/>
    <mergeCell ref="Y8:AC8"/>
    <mergeCell ref="G7:I7"/>
    <mergeCell ref="J7:L7"/>
    <mergeCell ref="M7:O7"/>
    <mergeCell ref="P7:R7"/>
    <mergeCell ref="S7:U7"/>
    <mergeCell ref="V7:X7"/>
    <mergeCell ref="B10:F10"/>
    <mergeCell ref="G10:L10"/>
    <mergeCell ref="M10:R10"/>
    <mergeCell ref="S10:X10"/>
    <mergeCell ref="Y10:AC10"/>
    <mergeCell ref="A13:A14"/>
    <mergeCell ref="B13:F13"/>
    <mergeCell ref="G13:L13"/>
    <mergeCell ref="M13:R13"/>
    <mergeCell ref="S13:X13"/>
    <mergeCell ref="AB14:AC14"/>
    <mergeCell ref="B15:F15"/>
    <mergeCell ref="G15:L15"/>
    <mergeCell ref="M15:R15"/>
    <mergeCell ref="S15:X15"/>
    <mergeCell ref="Y15:AC15"/>
    <mergeCell ref="Y13:AC13"/>
    <mergeCell ref="B14:C14"/>
    <mergeCell ref="D14:F14"/>
    <mergeCell ref="G14:I14"/>
    <mergeCell ref="J14:L14"/>
    <mergeCell ref="M14:O14"/>
    <mergeCell ref="P14:R14"/>
    <mergeCell ref="S14:U14"/>
    <mergeCell ref="V14:X14"/>
    <mergeCell ref="Y14:AA14"/>
    <mergeCell ref="B17:F17"/>
    <mergeCell ref="G17:L17"/>
    <mergeCell ref="M17:R17"/>
    <mergeCell ref="S17:X17"/>
    <mergeCell ref="Y17:AC17"/>
    <mergeCell ref="A20:A21"/>
    <mergeCell ref="B20:F20"/>
    <mergeCell ref="G20:L20"/>
    <mergeCell ref="M20:R20"/>
    <mergeCell ref="S20:X20"/>
    <mergeCell ref="AB21:AC21"/>
    <mergeCell ref="B22:F22"/>
    <mergeCell ref="G22:L22"/>
    <mergeCell ref="M22:R22"/>
    <mergeCell ref="S22:X22"/>
    <mergeCell ref="Y22:AC22"/>
    <mergeCell ref="Y20:AC20"/>
    <mergeCell ref="B21:C21"/>
    <mergeCell ref="D21:F21"/>
    <mergeCell ref="G21:I21"/>
    <mergeCell ref="J21:L21"/>
    <mergeCell ref="M21:O21"/>
    <mergeCell ref="P21:R21"/>
    <mergeCell ref="S21:U21"/>
    <mergeCell ref="V21:X21"/>
    <mergeCell ref="Y21:AA21"/>
    <mergeCell ref="B24:F24"/>
    <mergeCell ref="G24:L24"/>
    <mergeCell ref="M24:R24"/>
    <mergeCell ref="S24:X24"/>
    <mergeCell ref="Y24:AC24"/>
    <mergeCell ref="A27:A28"/>
    <mergeCell ref="B27:F27"/>
    <mergeCell ref="G27:L27"/>
    <mergeCell ref="M27:R27"/>
    <mergeCell ref="S27:X27"/>
    <mergeCell ref="AB28:AC28"/>
    <mergeCell ref="B29:F29"/>
    <mergeCell ref="G29:L29"/>
    <mergeCell ref="M29:R29"/>
    <mergeCell ref="S29:X29"/>
    <mergeCell ref="Y29:AC29"/>
    <mergeCell ref="Y27:AC27"/>
    <mergeCell ref="B28:C28"/>
    <mergeCell ref="D28:F28"/>
    <mergeCell ref="G28:I28"/>
    <mergeCell ref="J28:L28"/>
    <mergeCell ref="M28:O28"/>
    <mergeCell ref="P28:R28"/>
    <mergeCell ref="S28:U28"/>
    <mergeCell ref="V28:X28"/>
    <mergeCell ref="Y28:AA28"/>
    <mergeCell ref="B31:F31"/>
    <mergeCell ref="G31:L31"/>
    <mergeCell ref="M31:R31"/>
    <mergeCell ref="S31:X31"/>
    <mergeCell ref="Y31:AC31"/>
    <mergeCell ref="A34:A35"/>
    <mergeCell ref="B34:F34"/>
    <mergeCell ref="G34:L34"/>
    <mergeCell ref="M34:R34"/>
    <mergeCell ref="S34:X34"/>
    <mergeCell ref="AB35:AC35"/>
    <mergeCell ref="B36:F36"/>
    <mergeCell ref="G36:L36"/>
    <mergeCell ref="M36:R36"/>
    <mergeCell ref="S36:X36"/>
    <mergeCell ref="Y36:AC36"/>
    <mergeCell ref="Y34:AC34"/>
    <mergeCell ref="B35:C35"/>
    <mergeCell ref="D35:F35"/>
    <mergeCell ref="G35:I35"/>
    <mergeCell ref="J35:L35"/>
    <mergeCell ref="M35:O35"/>
    <mergeCell ref="P35:R35"/>
    <mergeCell ref="S35:U35"/>
    <mergeCell ref="V35:X35"/>
    <mergeCell ref="Y35:AA35"/>
    <mergeCell ref="B38:F38"/>
    <mergeCell ref="G38:L38"/>
    <mergeCell ref="M38:R38"/>
    <mergeCell ref="S38:X38"/>
    <mergeCell ref="Y38:AC38"/>
    <mergeCell ref="A41:A42"/>
    <mergeCell ref="B41:F41"/>
    <mergeCell ref="G41:L41"/>
    <mergeCell ref="M41:R41"/>
    <mergeCell ref="S41:X41"/>
    <mergeCell ref="Y41:AC41"/>
    <mergeCell ref="B42:C42"/>
    <mergeCell ref="D42:F42"/>
    <mergeCell ref="G42:I42"/>
    <mergeCell ref="J42:L42"/>
    <mergeCell ref="M42:O42"/>
    <mergeCell ref="P42:R42"/>
    <mergeCell ref="S42:U42"/>
    <mergeCell ref="V42:X42"/>
    <mergeCell ref="Y42:AA42"/>
    <mergeCell ref="AB42:AC42"/>
    <mergeCell ref="A46:A47"/>
    <mergeCell ref="B46:F46"/>
    <mergeCell ref="G46:L46"/>
    <mergeCell ref="M46:R46"/>
    <mergeCell ref="S46:X46"/>
    <mergeCell ref="Y46:AC46"/>
    <mergeCell ref="B47:C47"/>
    <mergeCell ref="D47:F47"/>
    <mergeCell ref="G47:I47"/>
    <mergeCell ref="AB47:AC47"/>
    <mergeCell ref="B48:F48"/>
    <mergeCell ref="G48:L48"/>
    <mergeCell ref="M48:R48"/>
    <mergeCell ref="S48:X48"/>
    <mergeCell ref="Y48:AC48"/>
    <mergeCell ref="J47:L47"/>
    <mergeCell ref="M47:O47"/>
    <mergeCell ref="P47:R47"/>
    <mergeCell ref="S47:U47"/>
    <mergeCell ref="V47:X47"/>
    <mergeCell ref="Y47:AA47"/>
    <mergeCell ref="B49:F49"/>
    <mergeCell ref="G49:L49"/>
    <mergeCell ref="M49:R49"/>
    <mergeCell ref="S49:X49"/>
    <mergeCell ref="Y49:AC49"/>
    <mergeCell ref="A52:A53"/>
    <mergeCell ref="B52:F52"/>
    <mergeCell ref="G52:L52"/>
    <mergeCell ref="M52:R52"/>
    <mergeCell ref="S52:X52"/>
    <mergeCell ref="AB53:AC53"/>
    <mergeCell ref="B54:F54"/>
    <mergeCell ref="G54:L54"/>
    <mergeCell ref="M54:R54"/>
    <mergeCell ref="S54:X54"/>
    <mergeCell ref="Y54:AC54"/>
    <mergeCell ref="Y52:AC52"/>
    <mergeCell ref="B53:C53"/>
    <mergeCell ref="D53:F53"/>
    <mergeCell ref="G53:I53"/>
    <mergeCell ref="J53:L53"/>
    <mergeCell ref="M53:O53"/>
    <mergeCell ref="P53:R53"/>
    <mergeCell ref="S53:U53"/>
    <mergeCell ref="V53:X53"/>
    <mergeCell ref="Y53:AA53"/>
    <mergeCell ref="B55:F55"/>
    <mergeCell ref="G55:L55"/>
    <mergeCell ref="M55:R55"/>
    <mergeCell ref="S55:X55"/>
    <mergeCell ref="Y55:AC55"/>
    <mergeCell ref="A58:A59"/>
    <mergeCell ref="B58:F58"/>
    <mergeCell ref="G58:L58"/>
    <mergeCell ref="M58:R58"/>
    <mergeCell ref="S58:X58"/>
    <mergeCell ref="AB59:AC59"/>
    <mergeCell ref="B60:F60"/>
    <mergeCell ref="G60:L60"/>
    <mergeCell ref="M60:R60"/>
    <mergeCell ref="S60:X60"/>
    <mergeCell ref="Y60:AC60"/>
    <mergeCell ref="Y58:AC58"/>
    <mergeCell ref="B59:C59"/>
    <mergeCell ref="D59:F59"/>
    <mergeCell ref="G59:I59"/>
    <mergeCell ref="J59:L59"/>
    <mergeCell ref="M59:O59"/>
    <mergeCell ref="P59:R59"/>
    <mergeCell ref="S59:U59"/>
    <mergeCell ref="V59:X59"/>
    <mergeCell ref="Y59:AA59"/>
    <mergeCell ref="B62:F62"/>
    <mergeCell ref="G62:L62"/>
    <mergeCell ref="M62:R62"/>
    <mergeCell ref="S62:X62"/>
    <mergeCell ref="Y62:AC62"/>
    <mergeCell ref="A65:A66"/>
    <mergeCell ref="B65:F65"/>
    <mergeCell ref="G65:L65"/>
    <mergeCell ref="M65:R65"/>
    <mergeCell ref="S65:X65"/>
    <mergeCell ref="Y65:AC65"/>
    <mergeCell ref="B66:C66"/>
    <mergeCell ref="D66:F66"/>
    <mergeCell ref="G66:I66"/>
    <mergeCell ref="J66:L66"/>
    <mergeCell ref="M66:O66"/>
    <mergeCell ref="P66:R66"/>
    <mergeCell ref="S66:U66"/>
    <mergeCell ref="V66:X66"/>
    <mergeCell ref="Y66:AA66"/>
    <mergeCell ref="B68:F68"/>
    <mergeCell ref="G68:L68"/>
    <mergeCell ref="M68:R68"/>
    <mergeCell ref="S68:X68"/>
    <mergeCell ref="Y68:AC68"/>
    <mergeCell ref="AB66:AC66"/>
    <mergeCell ref="B67:F67"/>
    <mergeCell ref="G67:L67"/>
    <mergeCell ref="M67:R67"/>
    <mergeCell ref="S67:X67"/>
    <mergeCell ref="Y67:AC67"/>
  </mergeCells>
  <phoneticPr fontId="1"/>
  <printOptions horizontalCentered="1" verticalCentered="1"/>
  <pageMargins left="0.39370078740157483" right="0.39370078740157483" top="0.39370078740157483" bottom="0.39370078740157483" header="0" footer="0.19685039370078741"/>
  <pageSetup paperSize="9" scale="25" orientation="landscape" r:id="rId1"/>
  <headerFooter scaleWithDoc="0">
    <oddFooter>&amp;P / &amp;N ページ</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CC"/>
    <pageSetUpPr fitToPage="1"/>
  </sheetPr>
  <dimension ref="A1:AV103"/>
  <sheetViews>
    <sheetView showGridLines="0" zoomScale="130" zoomScaleNormal="130" workbookViewId="0"/>
  </sheetViews>
  <sheetFormatPr defaultRowHeight="9"/>
  <cols>
    <col min="1" max="1" width="9.88671875" style="547" customWidth="1"/>
    <col min="2" max="2" width="3.44140625" style="548" customWidth="1"/>
    <col min="3" max="4" width="4.21875" style="550" bestFit="1" customWidth="1"/>
    <col min="5" max="5" width="1.6640625" style="548" customWidth="1"/>
    <col min="6" max="6" width="4.21875" style="550" bestFit="1" customWidth="1"/>
    <col min="7" max="7" width="4.21875" style="548" bestFit="1" customWidth="1"/>
    <col min="8" max="8" width="1.6640625" style="548" customWidth="1"/>
    <col min="9" max="9" width="4.21875" style="550" bestFit="1" customWidth="1"/>
    <col min="10" max="10" width="4.21875" style="548" bestFit="1" customWidth="1"/>
    <col min="11" max="11" width="1.6640625" style="548" customWidth="1"/>
    <col min="12" max="12" width="3.44140625" style="548" bestFit="1" customWidth="1"/>
    <col min="13" max="13" width="3.44140625" style="549" bestFit="1" customWidth="1"/>
    <col min="14" max="14" width="1.6640625" style="548" customWidth="1"/>
    <col min="15" max="16" width="3.44140625" style="548" bestFit="1" customWidth="1"/>
    <col min="17" max="17" width="1.6640625" style="548" customWidth="1"/>
    <col min="18" max="18" width="3.44140625" style="549" bestFit="1" customWidth="1"/>
    <col min="19" max="19" width="3.44140625" style="548" bestFit="1" customWidth="1"/>
    <col min="20" max="20" width="1.6640625" style="548" customWidth="1"/>
    <col min="21" max="21" width="3.44140625" style="548" bestFit="1" customWidth="1"/>
    <col min="22" max="22" width="3.44140625" style="549" bestFit="1" customWidth="1"/>
    <col min="23" max="23" width="1.6640625" style="547" customWidth="1"/>
    <col min="24" max="25" width="3.44140625" style="548" bestFit="1" customWidth="1"/>
    <col min="26" max="26" width="1.6640625" style="548" customWidth="1"/>
    <col min="27" max="28" width="3.44140625" style="548" bestFit="1" customWidth="1"/>
    <col min="29" max="29" width="3.77734375" style="548" customWidth="1"/>
    <col min="30" max="30" width="0.44140625" style="547" customWidth="1"/>
    <col min="31" max="34" width="1.109375" style="547" customWidth="1"/>
    <col min="35" max="35" width="1.33203125" style="547" customWidth="1"/>
    <col min="36" max="36" width="1.21875" style="547" customWidth="1"/>
    <col min="37" max="37" width="1" style="547" customWidth="1"/>
    <col min="38" max="38" width="1.109375" style="547" customWidth="1"/>
    <col min="39" max="256" width="9" style="547"/>
    <col min="257" max="257" width="7.77734375" style="547" customWidth="1"/>
    <col min="258" max="258" width="3.44140625" style="547" customWidth="1"/>
    <col min="259" max="260" width="4.21875" style="547" bestFit="1" customWidth="1"/>
    <col min="261" max="261" width="1.6640625" style="547" customWidth="1"/>
    <col min="262" max="263" width="4.21875" style="547" bestFit="1" customWidth="1"/>
    <col min="264" max="264" width="1.6640625" style="547" customWidth="1"/>
    <col min="265" max="266" width="4.21875" style="547" bestFit="1" customWidth="1"/>
    <col min="267" max="267" width="1.6640625" style="547" customWidth="1"/>
    <col min="268" max="269" width="3.44140625" style="547" bestFit="1" customWidth="1"/>
    <col min="270" max="270" width="1.6640625" style="547" customWidth="1"/>
    <col min="271" max="272" width="3.44140625" style="547" bestFit="1" customWidth="1"/>
    <col min="273" max="273" width="1.6640625" style="547" customWidth="1"/>
    <col min="274" max="275" width="3.44140625" style="547" bestFit="1" customWidth="1"/>
    <col min="276" max="276" width="1.6640625" style="547" customWidth="1"/>
    <col min="277" max="278" width="3.44140625" style="547" bestFit="1" customWidth="1"/>
    <col min="279" max="279" width="1.6640625" style="547" customWidth="1"/>
    <col min="280" max="281" width="3.44140625" style="547" bestFit="1" customWidth="1"/>
    <col min="282" max="282" width="1.6640625" style="547" customWidth="1"/>
    <col min="283" max="284" width="3.44140625" style="547" bestFit="1" customWidth="1"/>
    <col min="285" max="285" width="3.77734375" style="547" customWidth="1"/>
    <col min="286" max="286" width="0.44140625" style="547" customWidth="1"/>
    <col min="287" max="290" width="1.109375" style="547" customWidth="1"/>
    <col min="291" max="291" width="1.33203125" style="547" customWidth="1"/>
    <col min="292" max="292" width="1.21875" style="547" customWidth="1"/>
    <col min="293" max="293" width="1" style="547" customWidth="1"/>
    <col min="294" max="294" width="1.109375" style="547" customWidth="1"/>
    <col min="295" max="512" width="9" style="547"/>
    <col min="513" max="513" width="7.77734375" style="547" customWidth="1"/>
    <col min="514" max="514" width="3.44140625" style="547" customWidth="1"/>
    <col min="515" max="516" width="4.21875" style="547" bestFit="1" customWidth="1"/>
    <col min="517" max="517" width="1.6640625" style="547" customWidth="1"/>
    <col min="518" max="519" width="4.21875" style="547" bestFit="1" customWidth="1"/>
    <col min="520" max="520" width="1.6640625" style="547" customWidth="1"/>
    <col min="521" max="522" width="4.21875" style="547" bestFit="1" customWidth="1"/>
    <col min="523" max="523" width="1.6640625" style="547" customWidth="1"/>
    <col min="524" max="525" width="3.44140625" style="547" bestFit="1" customWidth="1"/>
    <col min="526" max="526" width="1.6640625" style="547" customWidth="1"/>
    <col min="527" max="528" width="3.44140625" style="547" bestFit="1" customWidth="1"/>
    <col min="529" max="529" width="1.6640625" style="547" customWidth="1"/>
    <col min="530" max="531" width="3.44140625" style="547" bestFit="1" customWidth="1"/>
    <col min="532" max="532" width="1.6640625" style="547" customWidth="1"/>
    <col min="533" max="534" width="3.44140625" style="547" bestFit="1" customWidth="1"/>
    <col min="535" max="535" width="1.6640625" style="547" customWidth="1"/>
    <col min="536" max="537" width="3.44140625" style="547" bestFit="1" customWidth="1"/>
    <col min="538" max="538" width="1.6640625" style="547" customWidth="1"/>
    <col min="539" max="540" width="3.44140625" style="547" bestFit="1" customWidth="1"/>
    <col min="541" max="541" width="3.77734375" style="547" customWidth="1"/>
    <col min="542" max="542" width="0.44140625" style="547" customWidth="1"/>
    <col min="543" max="546" width="1.109375" style="547" customWidth="1"/>
    <col min="547" max="547" width="1.33203125" style="547" customWidth="1"/>
    <col min="548" max="548" width="1.21875" style="547" customWidth="1"/>
    <col min="549" max="549" width="1" style="547" customWidth="1"/>
    <col min="550" max="550" width="1.109375" style="547" customWidth="1"/>
    <col min="551" max="768" width="9" style="547"/>
    <col min="769" max="769" width="7.77734375" style="547" customWidth="1"/>
    <col min="770" max="770" width="3.44140625" style="547" customWidth="1"/>
    <col min="771" max="772" width="4.21875" style="547" bestFit="1" customWidth="1"/>
    <col min="773" max="773" width="1.6640625" style="547" customWidth="1"/>
    <col min="774" max="775" width="4.21875" style="547" bestFit="1" customWidth="1"/>
    <col min="776" max="776" width="1.6640625" style="547" customWidth="1"/>
    <col min="777" max="778" width="4.21875" style="547" bestFit="1" customWidth="1"/>
    <col min="779" max="779" width="1.6640625" style="547" customWidth="1"/>
    <col min="780" max="781" width="3.44140625" style="547" bestFit="1" customWidth="1"/>
    <col min="782" max="782" width="1.6640625" style="547" customWidth="1"/>
    <col min="783" max="784" width="3.44140625" style="547" bestFit="1" customWidth="1"/>
    <col min="785" max="785" width="1.6640625" style="547" customWidth="1"/>
    <col min="786" max="787" width="3.44140625" style="547" bestFit="1" customWidth="1"/>
    <col min="788" max="788" width="1.6640625" style="547" customWidth="1"/>
    <col min="789" max="790" width="3.44140625" style="547" bestFit="1" customWidth="1"/>
    <col min="791" max="791" width="1.6640625" style="547" customWidth="1"/>
    <col min="792" max="793" width="3.44140625" style="547" bestFit="1" customWidth="1"/>
    <col min="794" max="794" width="1.6640625" style="547" customWidth="1"/>
    <col min="795" max="796" width="3.44140625" style="547" bestFit="1" customWidth="1"/>
    <col min="797" max="797" width="3.77734375" style="547" customWidth="1"/>
    <col min="798" max="798" width="0.44140625" style="547" customWidth="1"/>
    <col min="799" max="802" width="1.109375" style="547" customWidth="1"/>
    <col min="803" max="803" width="1.33203125" style="547" customWidth="1"/>
    <col min="804" max="804" width="1.21875" style="547" customWidth="1"/>
    <col min="805" max="805" width="1" style="547" customWidth="1"/>
    <col min="806" max="806" width="1.109375" style="547" customWidth="1"/>
    <col min="807" max="1024" width="9" style="547"/>
    <col min="1025" max="1025" width="7.77734375" style="547" customWidth="1"/>
    <col min="1026" max="1026" width="3.44140625" style="547" customWidth="1"/>
    <col min="1027" max="1028" width="4.21875" style="547" bestFit="1" customWidth="1"/>
    <col min="1029" max="1029" width="1.6640625" style="547" customWidth="1"/>
    <col min="1030" max="1031" width="4.21875" style="547" bestFit="1" customWidth="1"/>
    <col min="1032" max="1032" width="1.6640625" style="547" customWidth="1"/>
    <col min="1033" max="1034" width="4.21875" style="547" bestFit="1" customWidth="1"/>
    <col min="1035" max="1035" width="1.6640625" style="547" customWidth="1"/>
    <col min="1036" max="1037" width="3.44140625" style="547" bestFit="1" customWidth="1"/>
    <col min="1038" max="1038" width="1.6640625" style="547" customWidth="1"/>
    <col min="1039" max="1040" width="3.44140625" style="547" bestFit="1" customWidth="1"/>
    <col min="1041" max="1041" width="1.6640625" style="547" customWidth="1"/>
    <col min="1042" max="1043" width="3.44140625" style="547" bestFit="1" customWidth="1"/>
    <col min="1044" max="1044" width="1.6640625" style="547" customWidth="1"/>
    <col min="1045" max="1046" width="3.44140625" style="547" bestFit="1" customWidth="1"/>
    <col min="1047" max="1047" width="1.6640625" style="547" customWidth="1"/>
    <col min="1048" max="1049" width="3.44140625" style="547" bestFit="1" customWidth="1"/>
    <col min="1050" max="1050" width="1.6640625" style="547" customWidth="1"/>
    <col min="1051" max="1052" width="3.44140625" style="547" bestFit="1" customWidth="1"/>
    <col min="1053" max="1053" width="3.77734375" style="547" customWidth="1"/>
    <col min="1054" max="1054" width="0.44140625" style="547" customWidth="1"/>
    <col min="1055" max="1058" width="1.109375" style="547" customWidth="1"/>
    <col min="1059" max="1059" width="1.33203125" style="547" customWidth="1"/>
    <col min="1060" max="1060" width="1.21875" style="547" customWidth="1"/>
    <col min="1061" max="1061" width="1" style="547" customWidth="1"/>
    <col min="1062" max="1062" width="1.109375" style="547" customWidth="1"/>
    <col min="1063" max="1280" width="9" style="547"/>
    <col min="1281" max="1281" width="7.77734375" style="547" customWidth="1"/>
    <col min="1282" max="1282" width="3.44140625" style="547" customWidth="1"/>
    <col min="1283" max="1284" width="4.21875" style="547" bestFit="1" customWidth="1"/>
    <col min="1285" max="1285" width="1.6640625" style="547" customWidth="1"/>
    <col min="1286" max="1287" width="4.21875" style="547" bestFit="1" customWidth="1"/>
    <col min="1288" max="1288" width="1.6640625" style="547" customWidth="1"/>
    <col min="1289" max="1290" width="4.21875" style="547" bestFit="1" customWidth="1"/>
    <col min="1291" max="1291" width="1.6640625" style="547" customWidth="1"/>
    <col min="1292" max="1293" width="3.44140625" style="547" bestFit="1" customWidth="1"/>
    <col min="1294" max="1294" width="1.6640625" style="547" customWidth="1"/>
    <col min="1295" max="1296" width="3.44140625" style="547" bestFit="1" customWidth="1"/>
    <col min="1297" max="1297" width="1.6640625" style="547" customWidth="1"/>
    <col min="1298" max="1299" width="3.44140625" style="547" bestFit="1" customWidth="1"/>
    <col min="1300" max="1300" width="1.6640625" style="547" customWidth="1"/>
    <col min="1301" max="1302" width="3.44140625" style="547" bestFit="1" customWidth="1"/>
    <col min="1303" max="1303" width="1.6640625" style="547" customWidth="1"/>
    <col min="1304" max="1305" width="3.44140625" style="547" bestFit="1" customWidth="1"/>
    <col min="1306" max="1306" width="1.6640625" style="547" customWidth="1"/>
    <col min="1307" max="1308" width="3.44140625" style="547" bestFit="1" customWidth="1"/>
    <col min="1309" max="1309" width="3.77734375" style="547" customWidth="1"/>
    <col min="1310" max="1310" width="0.44140625" style="547" customWidth="1"/>
    <col min="1311" max="1314" width="1.109375" style="547" customWidth="1"/>
    <col min="1315" max="1315" width="1.33203125" style="547" customWidth="1"/>
    <col min="1316" max="1316" width="1.21875" style="547" customWidth="1"/>
    <col min="1317" max="1317" width="1" style="547" customWidth="1"/>
    <col min="1318" max="1318" width="1.109375" style="547" customWidth="1"/>
    <col min="1319" max="1536" width="9" style="547"/>
    <col min="1537" max="1537" width="7.77734375" style="547" customWidth="1"/>
    <col min="1538" max="1538" width="3.44140625" style="547" customWidth="1"/>
    <col min="1539" max="1540" width="4.21875" style="547" bestFit="1" customWidth="1"/>
    <col min="1541" max="1541" width="1.6640625" style="547" customWidth="1"/>
    <col min="1542" max="1543" width="4.21875" style="547" bestFit="1" customWidth="1"/>
    <col min="1544" max="1544" width="1.6640625" style="547" customWidth="1"/>
    <col min="1545" max="1546" width="4.21875" style="547" bestFit="1" customWidth="1"/>
    <col min="1547" max="1547" width="1.6640625" style="547" customWidth="1"/>
    <col min="1548" max="1549" width="3.44140625" style="547" bestFit="1" customWidth="1"/>
    <col min="1550" max="1550" width="1.6640625" style="547" customWidth="1"/>
    <col min="1551" max="1552" width="3.44140625" style="547" bestFit="1" customWidth="1"/>
    <col min="1553" max="1553" width="1.6640625" style="547" customWidth="1"/>
    <col min="1554" max="1555" width="3.44140625" style="547" bestFit="1" customWidth="1"/>
    <col min="1556" max="1556" width="1.6640625" style="547" customWidth="1"/>
    <col min="1557" max="1558" width="3.44140625" style="547" bestFit="1" customWidth="1"/>
    <col min="1559" max="1559" width="1.6640625" style="547" customWidth="1"/>
    <col min="1560" max="1561" width="3.44140625" style="547" bestFit="1" customWidth="1"/>
    <col min="1562" max="1562" width="1.6640625" style="547" customWidth="1"/>
    <col min="1563" max="1564" width="3.44140625" style="547" bestFit="1" customWidth="1"/>
    <col min="1565" max="1565" width="3.77734375" style="547" customWidth="1"/>
    <col min="1566" max="1566" width="0.44140625" style="547" customWidth="1"/>
    <col min="1567" max="1570" width="1.109375" style="547" customWidth="1"/>
    <col min="1571" max="1571" width="1.33203125" style="547" customWidth="1"/>
    <col min="1572" max="1572" width="1.21875" style="547" customWidth="1"/>
    <col min="1573" max="1573" width="1" style="547" customWidth="1"/>
    <col min="1574" max="1574" width="1.109375" style="547" customWidth="1"/>
    <col min="1575" max="1792" width="9" style="547"/>
    <col min="1793" max="1793" width="7.77734375" style="547" customWidth="1"/>
    <col min="1794" max="1794" width="3.44140625" style="547" customWidth="1"/>
    <col min="1795" max="1796" width="4.21875" style="547" bestFit="1" customWidth="1"/>
    <col min="1797" max="1797" width="1.6640625" style="547" customWidth="1"/>
    <col min="1798" max="1799" width="4.21875" style="547" bestFit="1" customWidth="1"/>
    <col min="1800" max="1800" width="1.6640625" style="547" customWidth="1"/>
    <col min="1801" max="1802" width="4.21875" style="547" bestFit="1" customWidth="1"/>
    <col min="1803" max="1803" width="1.6640625" style="547" customWidth="1"/>
    <col min="1804" max="1805" width="3.44140625" style="547" bestFit="1" customWidth="1"/>
    <col min="1806" max="1806" width="1.6640625" style="547" customWidth="1"/>
    <col min="1807" max="1808" width="3.44140625" style="547" bestFit="1" customWidth="1"/>
    <col min="1809" max="1809" width="1.6640625" style="547" customWidth="1"/>
    <col min="1810" max="1811" width="3.44140625" style="547" bestFit="1" customWidth="1"/>
    <col min="1812" max="1812" width="1.6640625" style="547" customWidth="1"/>
    <col min="1813" max="1814" width="3.44140625" style="547" bestFit="1" customWidth="1"/>
    <col min="1815" max="1815" width="1.6640625" style="547" customWidth="1"/>
    <col min="1816" max="1817" width="3.44140625" style="547" bestFit="1" customWidth="1"/>
    <col min="1818" max="1818" width="1.6640625" style="547" customWidth="1"/>
    <col min="1819" max="1820" width="3.44140625" style="547" bestFit="1" customWidth="1"/>
    <col min="1821" max="1821" width="3.77734375" style="547" customWidth="1"/>
    <col min="1822" max="1822" width="0.44140625" style="547" customWidth="1"/>
    <col min="1823" max="1826" width="1.109375" style="547" customWidth="1"/>
    <col min="1827" max="1827" width="1.33203125" style="547" customWidth="1"/>
    <col min="1828" max="1828" width="1.21875" style="547" customWidth="1"/>
    <col min="1829" max="1829" width="1" style="547" customWidth="1"/>
    <col min="1830" max="1830" width="1.109375" style="547" customWidth="1"/>
    <col min="1831" max="2048" width="9" style="547"/>
    <col min="2049" max="2049" width="7.77734375" style="547" customWidth="1"/>
    <col min="2050" max="2050" width="3.44140625" style="547" customWidth="1"/>
    <col min="2051" max="2052" width="4.21875" style="547" bestFit="1" customWidth="1"/>
    <col min="2053" max="2053" width="1.6640625" style="547" customWidth="1"/>
    <col min="2054" max="2055" width="4.21875" style="547" bestFit="1" customWidth="1"/>
    <col min="2056" max="2056" width="1.6640625" style="547" customWidth="1"/>
    <col min="2057" max="2058" width="4.21875" style="547" bestFit="1" customWidth="1"/>
    <col min="2059" max="2059" width="1.6640625" style="547" customWidth="1"/>
    <col min="2060" max="2061" width="3.44140625" style="547" bestFit="1" customWidth="1"/>
    <col min="2062" max="2062" width="1.6640625" style="547" customWidth="1"/>
    <col min="2063" max="2064" width="3.44140625" style="547" bestFit="1" customWidth="1"/>
    <col min="2065" max="2065" width="1.6640625" style="547" customWidth="1"/>
    <col min="2066" max="2067" width="3.44140625" style="547" bestFit="1" customWidth="1"/>
    <col min="2068" max="2068" width="1.6640625" style="547" customWidth="1"/>
    <col min="2069" max="2070" width="3.44140625" style="547" bestFit="1" customWidth="1"/>
    <col min="2071" max="2071" width="1.6640625" style="547" customWidth="1"/>
    <col min="2072" max="2073" width="3.44140625" style="547" bestFit="1" customWidth="1"/>
    <col min="2074" max="2074" width="1.6640625" style="547" customWidth="1"/>
    <col min="2075" max="2076" width="3.44140625" style="547" bestFit="1" customWidth="1"/>
    <col min="2077" max="2077" width="3.77734375" style="547" customWidth="1"/>
    <col min="2078" max="2078" width="0.44140625" style="547" customWidth="1"/>
    <col min="2079" max="2082" width="1.109375" style="547" customWidth="1"/>
    <col min="2083" max="2083" width="1.33203125" style="547" customWidth="1"/>
    <col min="2084" max="2084" width="1.21875" style="547" customWidth="1"/>
    <col min="2085" max="2085" width="1" style="547" customWidth="1"/>
    <col min="2086" max="2086" width="1.109375" style="547" customWidth="1"/>
    <col min="2087" max="2304" width="9" style="547"/>
    <col min="2305" max="2305" width="7.77734375" style="547" customWidth="1"/>
    <col min="2306" max="2306" width="3.44140625" style="547" customWidth="1"/>
    <col min="2307" max="2308" width="4.21875" style="547" bestFit="1" customWidth="1"/>
    <col min="2309" max="2309" width="1.6640625" style="547" customWidth="1"/>
    <col min="2310" max="2311" width="4.21875" style="547" bestFit="1" customWidth="1"/>
    <col min="2312" max="2312" width="1.6640625" style="547" customWidth="1"/>
    <col min="2313" max="2314" width="4.21875" style="547" bestFit="1" customWidth="1"/>
    <col min="2315" max="2315" width="1.6640625" style="547" customWidth="1"/>
    <col min="2316" max="2317" width="3.44140625" style="547" bestFit="1" customWidth="1"/>
    <col min="2318" max="2318" width="1.6640625" style="547" customWidth="1"/>
    <col min="2319" max="2320" width="3.44140625" style="547" bestFit="1" customWidth="1"/>
    <col min="2321" max="2321" width="1.6640625" style="547" customWidth="1"/>
    <col min="2322" max="2323" width="3.44140625" style="547" bestFit="1" customWidth="1"/>
    <col min="2324" max="2324" width="1.6640625" style="547" customWidth="1"/>
    <col min="2325" max="2326" width="3.44140625" style="547" bestFit="1" customWidth="1"/>
    <col min="2327" max="2327" width="1.6640625" style="547" customWidth="1"/>
    <col min="2328" max="2329" width="3.44140625" style="547" bestFit="1" customWidth="1"/>
    <col min="2330" max="2330" width="1.6640625" style="547" customWidth="1"/>
    <col min="2331" max="2332" width="3.44140625" style="547" bestFit="1" customWidth="1"/>
    <col min="2333" max="2333" width="3.77734375" style="547" customWidth="1"/>
    <col min="2334" max="2334" width="0.44140625" style="547" customWidth="1"/>
    <col min="2335" max="2338" width="1.109375" style="547" customWidth="1"/>
    <col min="2339" max="2339" width="1.33203125" style="547" customWidth="1"/>
    <col min="2340" max="2340" width="1.21875" style="547" customWidth="1"/>
    <col min="2341" max="2341" width="1" style="547" customWidth="1"/>
    <col min="2342" max="2342" width="1.109375" style="547" customWidth="1"/>
    <col min="2343" max="2560" width="9" style="547"/>
    <col min="2561" max="2561" width="7.77734375" style="547" customWidth="1"/>
    <col min="2562" max="2562" width="3.44140625" style="547" customWidth="1"/>
    <col min="2563" max="2564" width="4.21875" style="547" bestFit="1" customWidth="1"/>
    <col min="2565" max="2565" width="1.6640625" style="547" customWidth="1"/>
    <col min="2566" max="2567" width="4.21875" style="547" bestFit="1" customWidth="1"/>
    <col min="2568" max="2568" width="1.6640625" style="547" customWidth="1"/>
    <col min="2569" max="2570" width="4.21875" style="547" bestFit="1" customWidth="1"/>
    <col min="2571" max="2571" width="1.6640625" style="547" customWidth="1"/>
    <col min="2572" max="2573" width="3.44140625" style="547" bestFit="1" customWidth="1"/>
    <col min="2574" max="2574" width="1.6640625" style="547" customWidth="1"/>
    <col min="2575" max="2576" width="3.44140625" style="547" bestFit="1" customWidth="1"/>
    <col min="2577" max="2577" width="1.6640625" style="547" customWidth="1"/>
    <col min="2578" max="2579" width="3.44140625" style="547" bestFit="1" customWidth="1"/>
    <col min="2580" max="2580" width="1.6640625" style="547" customWidth="1"/>
    <col min="2581" max="2582" width="3.44140625" style="547" bestFit="1" customWidth="1"/>
    <col min="2583" max="2583" width="1.6640625" style="547" customWidth="1"/>
    <col min="2584" max="2585" width="3.44140625" style="547" bestFit="1" customWidth="1"/>
    <col min="2586" max="2586" width="1.6640625" style="547" customWidth="1"/>
    <col min="2587" max="2588" width="3.44140625" style="547" bestFit="1" customWidth="1"/>
    <col min="2589" max="2589" width="3.77734375" style="547" customWidth="1"/>
    <col min="2590" max="2590" width="0.44140625" style="547" customWidth="1"/>
    <col min="2591" max="2594" width="1.109375" style="547" customWidth="1"/>
    <col min="2595" max="2595" width="1.33203125" style="547" customWidth="1"/>
    <col min="2596" max="2596" width="1.21875" style="547" customWidth="1"/>
    <col min="2597" max="2597" width="1" style="547" customWidth="1"/>
    <col min="2598" max="2598" width="1.109375" style="547" customWidth="1"/>
    <col min="2599" max="2816" width="9" style="547"/>
    <col min="2817" max="2817" width="7.77734375" style="547" customWidth="1"/>
    <col min="2818" max="2818" width="3.44140625" style="547" customWidth="1"/>
    <col min="2819" max="2820" width="4.21875" style="547" bestFit="1" customWidth="1"/>
    <col min="2821" max="2821" width="1.6640625" style="547" customWidth="1"/>
    <col min="2822" max="2823" width="4.21875" style="547" bestFit="1" customWidth="1"/>
    <col min="2824" max="2824" width="1.6640625" style="547" customWidth="1"/>
    <col min="2825" max="2826" width="4.21875" style="547" bestFit="1" customWidth="1"/>
    <col min="2827" max="2827" width="1.6640625" style="547" customWidth="1"/>
    <col min="2828" max="2829" width="3.44140625" style="547" bestFit="1" customWidth="1"/>
    <col min="2830" max="2830" width="1.6640625" style="547" customWidth="1"/>
    <col min="2831" max="2832" width="3.44140625" style="547" bestFit="1" customWidth="1"/>
    <col min="2833" max="2833" width="1.6640625" style="547" customWidth="1"/>
    <col min="2834" max="2835" width="3.44140625" style="547" bestFit="1" customWidth="1"/>
    <col min="2836" max="2836" width="1.6640625" style="547" customWidth="1"/>
    <col min="2837" max="2838" width="3.44140625" style="547" bestFit="1" customWidth="1"/>
    <col min="2839" max="2839" width="1.6640625" style="547" customWidth="1"/>
    <col min="2840" max="2841" width="3.44140625" style="547" bestFit="1" customWidth="1"/>
    <col min="2842" max="2842" width="1.6640625" style="547" customWidth="1"/>
    <col min="2843" max="2844" width="3.44140625" style="547" bestFit="1" customWidth="1"/>
    <col min="2845" max="2845" width="3.77734375" style="547" customWidth="1"/>
    <col min="2846" max="2846" width="0.44140625" style="547" customWidth="1"/>
    <col min="2847" max="2850" width="1.109375" style="547" customWidth="1"/>
    <col min="2851" max="2851" width="1.33203125" style="547" customWidth="1"/>
    <col min="2852" max="2852" width="1.21875" style="547" customWidth="1"/>
    <col min="2853" max="2853" width="1" style="547" customWidth="1"/>
    <col min="2854" max="2854" width="1.109375" style="547" customWidth="1"/>
    <col min="2855" max="3072" width="9" style="547"/>
    <col min="3073" max="3073" width="7.77734375" style="547" customWidth="1"/>
    <col min="3074" max="3074" width="3.44140625" style="547" customWidth="1"/>
    <col min="3075" max="3076" width="4.21875" style="547" bestFit="1" customWidth="1"/>
    <col min="3077" max="3077" width="1.6640625" style="547" customWidth="1"/>
    <col min="3078" max="3079" width="4.21875" style="547" bestFit="1" customWidth="1"/>
    <col min="3080" max="3080" width="1.6640625" style="547" customWidth="1"/>
    <col min="3081" max="3082" width="4.21875" style="547" bestFit="1" customWidth="1"/>
    <col min="3083" max="3083" width="1.6640625" style="547" customWidth="1"/>
    <col min="3084" max="3085" width="3.44140625" style="547" bestFit="1" customWidth="1"/>
    <col min="3086" max="3086" width="1.6640625" style="547" customWidth="1"/>
    <col min="3087" max="3088" width="3.44140625" style="547" bestFit="1" customWidth="1"/>
    <col min="3089" max="3089" width="1.6640625" style="547" customWidth="1"/>
    <col min="3090" max="3091" width="3.44140625" style="547" bestFit="1" customWidth="1"/>
    <col min="3092" max="3092" width="1.6640625" style="547" customWidth="1"/>
    <col min="3093" max="3094" width="3.44140625" style="547" bestFit="1" customWidth="1"/>
    <col min="3095" max="3095" width="1.6640625" style="547" customWidth="1"/>
    <col min="3096" max="3097" width="3.44140625" style="547" bestFit="1" customWidth="1"/>
    <col min="3098" max="3098" width="1.6640625" style="547" customWidth="1"/>
    <col min="3099" max="3100" width="3.44140625" style="547" bestFit="1" customWidth="1"/>
    <col min="3101" max="3101" width="3.77734375" style="547" customWidth="1"/>
    <col min="3102" max="3102" width="0.44140625" style="547" customWidth="1"/>
    <col min="3103" max="3106" width="1.109375" style="547" customWidth="1"/>
    <col min="3107" max="3107" width="1.33203125" style="547" customWidth="1"/>
    <col min="3108" max="3108" width="1.21875" style="547" customWidth="1"/>
    <col min="3109" max="3109" width="1" style="547" customWidth="1"/>
    <col min="3110" max="3110" width="1.109375" style="547" customWidth="1"/>
    <col min="3111" max="3328" width="9" style="547"/>
    <col min="3329" max="3329" width="7.77734375" style="547" customWidth="1"/>
    <col min="3330" max="3330" width="3.44140625" style="547" customWidth="1"/>
    <col min="3331" max="3332" width="4.21875" style="547" bestFit="1" customWidth="1"/>
    <col min="3333" max="3333" width="1.6640625" style="547" customWidth="1"/>
    <col min="3334" max="3335" width="4.21875" style="547" bestFit="1" customWidth="1"/>
    <col min="3336" max="3336" width="1.6640625" style="547" customWidth="1"/>
    <col min="3337" max="3338" width="4.21875" style="547" bestFit="1" customWidth="1"/>
    <col min="3339" max="3339" width="1.6640625" style="547" customWidth="1"/>
    <col min="3340" max="3341" width="3.44140625" style="547" bestFit="1" customWidth="1"/>
    <col min="3342" max="3342" width="1.6640625" style="547" customWidth="1"/>
    <col min="3343" max="3344" width="3.44140625" style="547" bestFit="1" customWidth="1"/>
    <col min="3345" max="3345" width="1.6640625" style="547" customWidth="1"/>
    <col min="3346" max="3347" width="3.44140625" style="547" bestFit="1" customWidth="1"/>
    <col min="3348" max="3348" width="1.6640625" style="547" customWidth="1"/>
    <col min="3349" max="3350" width="3.44140625" style="547" bestFit="1" customWidth="1"/>
    <col min="3351" max="3351" width="1.6640625" style="547" customWidth="1"/>
    <col min="3352" max="3353" width="3.44140625" style="547" bestFit="1" customWidth="1"/>
    <col min="3354" max="3354" width="1.6640625" style="547" customWidth="1"/>
    <col min="3355" max="3356" width="3.44140625" style="547" bestFit="1" customWidth="1"/>
    <col min="3357" max="3357" width="3.77734375" style="547" customWidth="1"/>
    <col min="3358" max="3358" width="0.44140625" style="547" customWidth="1"/>
    <col min="3359" max="3362" width="1.109375" style="547" customWidth="1"/>
    <col min="3363" max="3363" width="1.33203125" style="547" customWidth="1"/>
    <col min="3364" max="3364" width="1.21875" style="547" customWidth="1"/>
    <col min="3365" max="3365" width="1" style="547" customWidth="1"/>
    <col min="3366" max="3366" width="1.109375" style="547" customWidth="1"/>
    <col min="3367" max="3584" width="9" style="547"/>
    <col min="3585" max="3585" width="7.77734375" style="547" customWidth="1"/>
    <col min="3586" max="3586" width="3.44140625" style="547" customWidth="1"/>
    <col min="3587" max="3588" width="4.21875" style="547" bestFit="1" customWidth="1"/>
    <col min="3589" max="3589" width="1.6640625" style="547" customWidth="1"/>
    <col min="3590" max="3591" width="4.21875" style="547" bestFit="1" customWidth="1"/>
    <col min="3592" max="3592" width="1.6640625" style="547" customWidth="1"/>
    <col min="3593" max="3594" width="4.21875" style="547" bestFit="1" customWidth="1"/>
    <col min="3595" max="3595" width="1.6640625" style="547" customWidth="1"/>
    <col min="3596" max="3597" width="3.44140625" style="547" bestFit="1" customWidth="1"/>
    <col min="3598" max="3598" width="1.6640625" style="547" customWidth="1"/>
    <col min="3599" max="3600" width="3.44140625" style="547" bestFit="1" customWidth="1"/>
    <col min="3601" max="3601" width="1.6640625" style="547" customWidth="1"/>
    <col min="3602" max="3603" width="3.44140625" style="547" bestFit="1" customWidth="1"/>
    <col min="3604" max="3604" width="1.6640625" style="547" customWidth="1"/>
    <col min="3605" max="3606" width="3.44140625" style="547" bestFit="1" customWidth="1"/>
    <col min="3607" max="3607" width="1.6640625" style="547" customWidth="1"/>
    <col min="3608" max="3609" width="3.44140625" style="547" bestFit="1" customWidth="1"/>
    <col min="3610" max="3610" width="1.6640625" style="547" customWidth="1"/>
    <col min="3611" max="3612" width="3.44140625" style="547" bestFit="1" customWidth="1"/>
    <col min="3613" max="3613" width="3.77734375" style="547" customWidth="1"/>
    <col min="3614" max="3614" width="0.44140625" style="547" customWidth="1"/>
    <col min="3615" max="3618" width="1.109375" style="547" customWidth="1"/>
    <col min="3619" max="3619" width="1.33203125" style="547" customWidth="1"/>
    <col min="3620" max="3620" width="1.21875" style="547" customWidth="1"/>
    <col min="3621" max="3621" width="1" style="547" customWidth="1"/>
    <col min="3622" max="3622" width="1.109375" style="547" customWidth="1"/>
    <col min="3623" max="3840" width="9" style="547"/>
    <col min="3841" max="3841" width="7.77734375" style="547" customWidth="1"/>
    <col min="3842" max="3842" width="3.44140625" style="547" customWidth="1"/>
    <col min="3843" max="3844" width="4.21875" style="547" bestFit="1" customWidth="1"/>
    <col min="3845" max="3845" width="1.6640625" style="547" customWidth="1"/>
    <col min="3846" max="3847" width="4.21875" style="547" bestFit="1" customWidth="1"/>
    <col min="3848" max="3848" width="1.6640625" style="547" customWidth="1"/>
    <col min="3849" max="3850" width="4.21875" style="547" bestFit="1" customWidth="1"/>
    <col min="3851" max="3851" width="1.6640625" style="547" customWidth="1"/>
    <col min="3852" max="3853" width="3.44140625" style="547" bestFit="1" customWidth="1"/>
    <col min="3854" max="3854" width="1.6640625" style="547" customWidth="1"/>
    <col min="3855" max="3856" width="3.44140625" style="547" bestFit="1" customWidth="1"/>
    <col min="3857" max="3857" width="1.6640625" style="547" customWidth="1"/>
    <col min="3858" max="3859" width="3.44140625" style="547" bestFit="1" customWidth="1"/>
    <col min="3860" max="3860" width="1.6640625" style="547" customWidth="1"/>
    <col min="3861" max="3862" width="3.44140625" style="547" bestFit="1" customWidth="1"/>
    <col min="3863" max="3863" width="1.6640625" style="547" customWidth="1"/>
    <col min="3864" max="3865" width="3.44140625" style="547" bestFit="1" customWidth="1"/>
    <col min="3866" max="3866" width="1.6640625" style="547" customWidth="1"/>
    <col min="3867" max="3868" width="3.44140625" style="547" bestFit="1" customWidth="1"/>
    <col min="3869" max="3869" width="3.77734375" style="547" customWidth="1"/>
    <col min="3870" max="3870" width="0.44140625" style="547" customWidth="1"/>
    <col min="3871" max="3874" width="1.109375" style="547" customWidth="1"/>
    <col min="3875" max="3875" width="1.33203125" style="547" customWidth="1"/>
    <col min="3876" max="3876" width="1.21875" style="547" customWidth="1"/>
    <col min="3877" max="3877" width="1" style="547" customWidth="1"/>
    <col min="3878" max="3878" width="1.109375" style="547" customWidth="1"/>
    <col min="3879" max="4096" width="9" style="547"/>
    <col min="4097" max="4097" width="7.77734375" style="547" customWidth="1"/>
    <col min="4098" max="4098" width="3.44140625" style="547" customWidth="1"/>
    <col min="4099" max="4100" width="4.21875" style="547" bestFit="1" customWidth="1"/>
    <col min="4101" max="4101" width="1.6640625" style="547" customWidth="1"/>
    <col min="4102" max="4103" width="4.21875" style="547" bestFit="1" customWidth="1"/>
    <col min="4104" max="4104" width="1.6640625" style="547" customWidth="1"/>
    <col min="4105" max="4106" width="4.21875" style="547" bestFit="1" customWidth="1"/>
    <col min="4107" max="4107" width="1.6640625" style="547" customWidth="1"/>
    <col min="4108" max="4109" width="3.44140625" style="547" bestFit="1" customWidth="1"/>
    <col min="4110" max="4110" width="1.6640625" style="547" customWidth="1"/>
    <col min="4111" max="4112" width="3.44140625" style="547" bestFit="1" customWidth="1"/>
    <col min="4113" max="4113" width="1.6640625" style="547" customWidth="1"/>
    <col min="4114" max="4115" width="3.44140625" style="547" bestFit="1" customWidth="1"/>
    <col min="4116" max="4116" width="1.6640625" style="547" customWidth="1"/>
    <col min="4117" max="4118" width="3.44140625" style="547" bestFit="1" customWidth="1"/>
    <col min="4119" max="4119" width="1.6640625" style="547" customWidth="1"/>
    <col min="4120" max="4121" width="3.44140625" style="547" bestFit="1" customWidth="1"/>
    <col min="4122" max="4122" width="1.6640625" style="547" customWidth="1"/>
    <col min="4123" max="4124" width="3.44140625" style="547" bestFit="1" customWidth="1"/>
    <col min="4125" max="4125" width="3.77734375" style="547" customWidth="1"/>
    <col min="4126" max="4126" width="0.44140625" style="547" customWidth="1"/>
    <col min="4127" max="4130" width="1.109375" style="547" customWidth="1"/>
    <col min="4131" max="4131" width="1.33203125" style="547" customWidth="1"/>
    <col min="4132" max="4132" width="1.21875" style="547" customWidth="1"/>
    <col min="4133" max="4133" width="1" style="547" customWidth="1"/>
    <col min="4134" max="4134" width="1.109375" style="547" customWidth="1"/>
    <col min="4135" max="4352" width="9" style="547"/>
    <col min="4353" max="4353" width="7.77734375" style="547" customWidth="1"/>
    <col min="4354" max="4354" width="3.44140625" style="547" customWidth="1"/>
    <col min="4355" max="4356" width="4.21875" style="547" bestFit="1" customWidth="1"/>
    <col min="4357" max="4357" width="1.6640625" style="547" customWidth="1"/>
    <col min="4358" max="4359" width="4.21875" style="547" bestFit="1" customWidth="1"/>
    <col min="4360" max="4360" width="1.6640625" style="547" customWidth="1"/>
    <col min="4361" max="4362" width="4.21875" style="547" bestFit="1" customWidth="1"/>
    <col min="4363" max="4363" width="1.6640625" style="547" customWidth="1"/>
    <col min="4364" max="4365" width="3.44140625" style="547" bestFit="1" customWidth="1"/>
    <col min="4366" max="4366" width="1.6640625" style="547" customWidth="1"/>
    <col min="4367" max="4368" width="3.44140625" style="547" bestFit="1" customWidth="1"/>
    <col min="4369" max="4369" width="1.6640625" style="547" customWidth="1"/>
    <col min="4370" max="4371" width="3.44140625" style="547" bestFit="1" customWidth="1"/>
    <col min="4372" max="4372" width="1.6640625" style="547" customWidth="1"/>
    <col min="4373" max="4374" width="3.44140625" style="547" bestFit="1" customWidth="1"/>
    <col min="4375" max="4375" width="1.6640625" style="547" customWidth="1"/>
    <col min="4376" max="4377" width="3.44140625" style="547" bestFit="1" customWidth="1"/>
    <col min="4378" max="4378" width="1.6640625" style="547" customWidth="1"/>
    <col min="4379" max="4380" width="3.44140625" style="547" bestFit="1" customWidth="1"/>
    <col min="4381" max="4381" width="3.77734375" style="547" customWidth="1"/>
    <col min="4382" max="4382" width="0.44140625" style="547" customWidth="1"/>
    <col min="4383" max="4386" width="1.109375" style="547" customWidth="1"/>
    <col min="4387" max="4387" width="1.33203125" style="547" customWidth="1"/>
    <col min="4388" max="4388" width="1.21875" style="547" customWidth="1"/>
    <col min="4389" max="4389" width="1" style="547" customWidth="1"/>
    <col min="4390" max="4390" width="1.109375" style="547" customWidth="1"/>
    <col min="4391" max="4608" width="9" style="547"/>
    <col min="4609" max="4609" width="7.77734375" style="547" customWidth="1"/>
    <col min="4610" max="4610" width="3.44140625" style="547" customWidth="1"/>
    <col min="4611" max="4612" width="4.21875" style="547" bestFit="1" customWidth="1"/>
    <col min="4613" max="4613" width="1.6640625" style="547" customWidth="1"/>
    <col min="4614" max="4615" width="4.21875" style="547" bestFit="1" customWidth="1"/>
    <col min="4616" max="4616" width="1.6640625" style="547" customWidth="1"/>
    <col min="4617" max="4618" width="4.21875" style="547" bestFit="1" customWidth="1"/>
    <col min="4619" max="4619" width="1.6640625" style="547" customWidth="1"/>
    <col min="4620" max="4621" width="3.44140625" style="547" bestFit="1" customWidth="1"/>
    <col min="4622" max="4622" width="1.6640625" style="547" customWidth="1"/>
    <col min="4623" max="4624" width="3.44140625" style="547" bestFit="1" customWidth="1"/>
    <col min="4625" max="4625" width="1.6640625" style="547" customWidth="1"/>
    <col min="4626" max="4627" width="3.44140625" style="547" bestFit="1" customWidth="1"/>
    <col min="4628" max="4628" width="1.6640625" style="547" customWidth="1"/>
    <col min="4629" max="4630" width="3.44140625" style="547" bestFit="1" customWidth="1"/>
    <col min="4631" max="4631" width="1.6640625" style="547" customWidth="1"/>
    <col min="4632" max="4633" width="3.44140625" style="547" bestFit="1" customWidth="1"/>
    <col min="4634" max="4634" width="1.6640625" style="547" customWidth="1"/>
    <col min="4635" max="4636" width="3.44140625" style="547" bestFit="1" customWidth="1"/>
    <col min="4637" max="4637" width="3.77734375" style="547" customWidth="1"/>
    <col min="4638" max="4638" width="0.44140625" style="547" customWidth="1"/>
    <col min="4639" max="4642" width="1.109375" style="547" customWidth="1"/>
    <col min="4643" max="4643" width="1.33203125" style="547" customWidth="1"/>
    <col min="4644" max="4644" width="1.21875" style="547" customWidth="1"/>
    <col min="4645" max="4645" width="1" style="547" customWidth="1"/>
    <col min="4646" max="4646" width="1.109375" style="547" customWidth="1"/>
    <col min="4647" max="4864" width="9" style="547"/>
    <col min="4865" max="4865" width="7.77734375" style="547" customWidth="1"/>
    <col min="4866" max="4866" width="3.44140625" style="547" customWidth="1"/>
    <col min="4867" max="4868" width="4.21875" style="547" bestFit="1" customWidth="1"/>
    <col min="4869" max="4869" width="1.6640625" style="547" customWidth="1"/>
    <col min="4870" max="4871" width="4.21875" style="547" bestFit="1" customWidth="1"/>
    <col min="4872" max="4872" width="1.6640625" style="547" customWidth="1"/>
    <col min="4873" max="4874" width="4.21875" style="547" bestFit="1" customWidth="1"/>
    <col min="4875" max="4875" width="1.6640625" style="547" customWidth="1"/>
    <col min="4876" max="4877" width="3.44140625" style="547" bestFit="1" customWidth="1"/>
    <col min="4878" max="4878" width="1.6640625" style="547" customWidth="1"/>
    <col min="4879" max="4880" width="3.44140625" style="547" bestFit="1" customWidth="1"/>
    <col min="4881" max="4881" width="1.6640625" style="547" customWidth="1"/>
    <col min="4882" max="4883" width="3.44140625" style="547" bestFit="1" customWidth="1"/>
    <col min="4884" max="4884" width="1.6640625" style="547" customWidth="1"/>
    <col min="4885" max="4886" width="3.44140625" style="547" bestFit="1" customWidth="1"/>
    <col min="4887" max="4887" width="1.6640625" style="547" customWidth="1"/>
    <col min="4888" max="4889" width="3.44140625" style="547" bestFit="1" customWidth="1"/>
    <col min="4890" max="4890" width="1.6640625" style="547" customWidth="1"/>
    <col min="4891" max="4892" width="3.44140625" style="547" bestFit="1" customWidth="1"/>
    <col min="4893" max="4893" width="3.77734375" style="547" customWidth="1"/>
    <col min="4894" max="4894" width="0.44140625" style="547" customWidth="1"/>
    <col min="4895" max="4898" width="1.109375" style="547" customWidth="1"/>
    <col min="4899" max="4899" width="1.33203125" style="547" customWidth="1"/>
    <col min="4900" max="4900" width="1.21875" style="547" customWidth="1"/>
    <col min="4901" max="4901" width="1" style="547" customWidth="1"/>
    <col min="4902" max="4902" width="1.109375" style="547" customWidth="1"/>
    <col min="4903" max="5120" width="9" style="547"/>
    <col min="5121" max="5121" width="7.77734375" style="547" customWidth="1"/>
    <col min="5122" max="5122" width="3.44140625" style="547" customWidth="1"/>
    <col min="5123" max="5124" width="4.21875" style="547" bestFit="1" customWidth="1"/>
    <col min="5125" max="5125" width="1.6640625" style="547" customWidth="1"/>
    <col min="5126" max="5127" width="4.21875" style="547" bestFit="1" customWidth="1"/>
    <col min="5128" max="5128" width="1.6640625" style="547" customWidth="1"/>
    <col min="5129" max="5130" width="4.21875" style="547" bestFit="1" customWidth="1"/>
    <col min="5131" max="5131" width="1.6640625" style="547" customWidth="1"/>
    <col min="5132" max="5133" width="3.44140625" style="547" bestFit="1" customWidth="1"/>
    <col min="5134" max="5134" width="1.6640625" style="547" customWidth="1"/>
    <col min="5135" max="5136" width="3.44140625" style="547" bestFit="1" customWidth="1"/>
    <col min="5137" max="5137" width="1.6640625" style="547" customWidth="1"/>
    <col min="5138" max="5139" width="3.44140625" style="547" bestFit="1" customWidth="1"/>
    <col min="5140" max="5140" width="1.6640625" style="547" customWidth="1"/>
    <col min="5141" max="5142" width="3.44140625" style="547" bestFit="1" customWidth="1"/>
    <col min="5143" max="5143" width="1.6640625" style="547" customWidth="1"/>
    <col min="5144" max="5145" width="3.44140625" style="547" bestFit="1" customWidth="1"/>
    <col min="5146" max="5146" width="1.6640625" style="547" customWidth="1"/>
    <col min="5147" max="5148" width="3.44140625" style="547" bestFit="1" customWidth="1"/>
    <col min="5149" max="5149" width="3.77734375" style="547" customWidth="1"/>
    <col min="5150" max="5150" width="0.44140625" style="547" customWidth="1"/>
    <col min="5151" max="5154" width="1.109375" style="547" customWidth="1"/>
    <col min="5155" max="5155" width="1.33203125" style="547" customWidth="1"/>
    <col min="5156" max="5156" width="1.21875" style="547" customWidth="1"/>
    <col min="5157" max="5157" width="1" style="547" customWidth="1"/>
    <col min="5158" max="5158" width="1.109375" style="547" customWidth="1"/>
    <col min="5159" max="5376" width="9" style="547"/>
    <col min="5377" max="5377" width="7.77734375" style="547" customWidth="1"/>
    <col min="5378" max="5378" width="3.44140625" style="547" customWidth="1"/>
    <col min="5379" max="5380" width="4.21875" style="547" bestFit="1" customWidth="1"/>
    <col min="5381" max="5381" width="1.6640625" style="547" customWidth="1"/>
    <col min="5382" max="5383" width="4.21875" style="547" bestFit="1" customWidth="1"/>
    <col min="5384" max="5384" width="1.6640625" style="547" customWidth="1"/>
    <col min="5385" max="5386" width="4.21875" style="547" bestFit="1" customWidth="1"/>
    <col min="5387" max="5387" width="1.6640625" style="547" customWidth="1"/>
    <col min="5388" max="5389" width="3.44140625" style="547" bestFit="1" customWidth="1"/>
    <col min="5390" max="5390" width="1.6640625" style="547" customWidth="1"/>
    <col min="5391" max="5392" width="3.44140625" style="547" bestFit="1" customWidth="1"/>
    <col min="5393" max="5393" width="1.6640625" style="547" customWidth="1"/>
    <col min="5394" max="5395" width="3.44140625" style="547" bestFit="1" customWidth="1"/>
    <col min="5396" max="5396" width="1.6640625" style="547" customWidth="1"/>
    <col min="5397" max="5398" width="3.44140625" style="547" bestFit="1" customWidth="1"/>
    <col min="5399" max="5399" width="1.6640625" style="547" customWidth="1"/>
    <col min="5400" max="5401" width="3.44140625" style="547" bestFit="1" customWidth="1"/>
    <col min="5402" max="5402" width="1.6640625" style="547" customWidth="1"/>
    <col min="5403" max="5404" width="3.44140625" style="547" bestFit="1" customWidth="1"/>
    <col min="5405" max="5405" width="3.77734375" style="547" customWidth="1"/>
    <col min="5406" max="5406" width="0.44140625" style="547" customWidth="1"/>
    <col min="5407" max="5410" width="1.109375" style="547" customWidth="1"/>
    <col min="5411" max="5411" width="1.33203125" style="547" customWidth="1"/>
    <col min="5412" max="5412" width="1.21875" style="547" customWidth="1"/>
    <col min="5413" max="5413" width="1" style="547" customWidth="1"/>
    <col min="5414" max="5414" width="1.109375" style="547" customWidth="1"/>
    <col min="5415" max="5632" width="9" style="547"/>
    <col min="5633" max="5633" width="7.77734375" style="547" customWidth="1"/>
    <col min="5634" max="5634" width="3.44140625" style="547" customWidth="1"/>
    <col min="5635" max="5636" width="4.21875" style="547" bestFit="1" customWidth="1"/>
    <col min="5637" max="5637" width="1.6640625" style="547" customWidth="1"/>
    <col min="5638" max="5639" width="4.21875" style="547" bestFit="1" customWidth="1"/>
    <col min="5640" max="5640" width="1.6640625" style="547" customWidth="1"/>
    <col min="5641" max="5642" width="4.21875" style="547" bestFit="1" customWidth="1"/>
    <col min="5643" max="5643" width="1.6640625" style="547" customWidth="1"/>
    <col min="5644" max="5645" width="3.44140625" style="547" bestFit="1" customWidth="1"/>
    <col min="5646" max="5646" width="1.6640625" style="547" customWidth="1"/>
    <col min="5647" max="5648" width="3.44140625" style="547" bestFit="1" customWidth="1"/>
    <col min="5649" max="5649" width="1.6640625" style="547" customWidth="1"/>
    <col min="5650" max="5651" width="3.44140625" style="547" bestFit="1" customWidth="1"/>
    <col min="5652" max="5652" width="1.6640625" style="547" customWidth="1"/>
    <col min="5653" max="5654" width="3.44140625" style="547" bestFit="1" customWidth="1"/>
    <col min="5655" max="5655" width="1.6640625" style="547" customWidth="1"/>
    <col min="5656" max="5657" width="3.44140625" style="547" bestFit="1" customWidth="1"/>
    <col min="5658" max="5658" width="1.6640625" style="547" customWidth="1"/>
    <col min="5659" max="5660" width="3.44140625" style="547" bestFit="1" customWidth="1"/>
    <col min="5661" max="5661" width="3.77734375" style="547" customWidth="1"/>
    <col min="5662" max="5662" width="0.44140625" style="547" customWidth="1"/>
    <col min="5663" max="5666" width="1.109375" style="547" customWidth="1"/>
    <col min="5667" max="5667" width="1.33203125" style="547" customWidth="1"/>
    <col min="5668" max="5668" width="1.21875" style="547" customWidth="1"/>
    <col min="5669" max="5669" width="1" style="547" customWidth="1"/>
    <col min="5670" max="5670" width="1.109375" style="547" customWidth="1"/>
    <col min="5671" max="5888" width="9" style="547"/>
    <col min="5889" max="5889" width="7.77734375" style="547" customWidth="1"/>
    <col min="5890" max="5890" width="3.44140625" style="547" customWidth="1"/>
    <col min="5891" max="5892" width="4.21875" style="547" bestFit="1" customWidth="1"/>
    <col min="5893" max="5893" width="1.6640625" style="547" customWidth="1"/>
    <col min="5894" max="5895" width="4.21875" style="547" bestFit="1" customWidth="1"/>
    <col min="5896" max="5896" width="1.6640625" style="547" customWidth="1"/>
    <col min="5897" max="5898" width="4.21875" style="547" bestFit="1" customWidth="1"/>
    <col min="5899" max="5899" width="1.6640625" style="547" customWidth="1"/>
    <col min="5900" max="5901" width="3.44140625" style="547" bestFit="1" customWidth="1"/>
    <col min="5902" max="5902" width="1.6640625" style="547" customWidth="1"/>
    <col min="5903" max="5904" width="3.44140625" style="547" bestFit="1" customWidth="1"/>
    <col min="5905" max="5905" width="1.6640625" style="547" customWidth="1"/>
    <col min="5906" max="5907" width="3.44140625" style="547" bestFit="1" customWidth="1"/>
    <col min="5908" max="5908" width="1.6640625" style="547" customWidth="1"/>
    <col min="5909" max="5910" width="3.44140625" style="547" bestFit="1" customWidth="1"/>
    <col min="5911" max="5911" width="1.6640625" style="547" customWidth="1"/>
    <col min="5912" max="5913" width="3.44140625" style="547" bestFit="1" customWidth="1"/>
    <col min="5914" max="5914" width="1.6640625" style="547" customWidth="1"/>
    <col min="5915" max="5916" width="3.44140625" style="547" bestFit="1" customWidth="1"/>
    <col min="5917" max="5917" width="3.77734375" style="547" customWidth="1"/>
    <col min="5918" max="5918" width="0.44140625" style="547" customWidth="1"/>
    <col min="5919" max="5922" width="1.109375" style="547" customWidth="1"/>
    <col min="5923" max="5923" width="1.33203125" style="547" customWidth="1"/>
    <col min="5924" max="5924" width="1.21875" style="547" customWidth="1"/>
    <col min="5925" max="5925" width="1" style="547" customWidth="1"/>
    <col min="5926" max="5926" width="1.109375" style="547" customWidth="1"/>
    <col min="5927" max="6144" width="9" style="547"/>
    <col min="6145" max="6145" width="7.77734375" style="547" customWidth="1"/>
    <col min="6146" max="6146" width="3.44140625" style="547" customWidth="1"/>
    <col min="6147" max="6148" width="4.21875" style="547" bestFit="1" customWidth="1"/>
    <col min="6149" max="6149" width="1.6640625" style="547" customWidth="1"/>
    <col min="6150" max="6151" width="4.21875" style="547" bestFit="1" customWidth="1"/>
    <col min="6152" max="6152" width="1.6640625" style="547" customWidth="1"/>
    <col min="6153" max="6154" width="4.21875" style="547" bestFit="1" customWidth="1"/>
    <col min="6155" max="6155" width="1.6640625" style="547" customWidth="1"/>
    <col min="6156" max="6157" width="3.44140625" style="547" bestFit="1" customWidth="1"/>
    <col min="6158" max="6158" width="1.6640625" style="547" customWidth="1"/>
    <col min="6159" max="6160" width="3.44140625" style="547" bestFit="1" customWidth="1"/>
    <col min="6161" max="6161" width="1.6640625" style="547" customWidth="1"/>
    <col min="6162" max="6163" width="3.44140625" style="547" bestFit="1" customWidth="1"/>
    <col min="6164" max="6164" width="1.6640625" style="547" customWidth="1"/>
    <col min="6165" max="6166" width="3.44140625" style="547" bestFit="1" customWidth="1"/>
    <col min="6167" max="6167" width="1.6640625" style="547" customWidth="1"/>
    <col min="6168" max="6169" width="3.44140625" style="547" bestFit="1" customWidth="1"/>
    <col min="6170" max="6170" width="1.6640625" style="547" customWidth="1"/>
    <col min="6171" max="6172" width="3.44140625" style="547" bestFit="1" customWidth="1"/>
    <col min="6173" max="6173" width="3.77734375" style="547" customWidth="1"/>
    <col min="6174" max="6174" width="0.44140625" style="547" customWidth="1"/>
    <col min="6175" max="6178" width="1.109375" style="547" customWidth="1"/>
    <col min="6179" max="6179" width="1.33203125" style="547" customWidth="1"/>
    <col min="6180" max="6180" width="1.21875" style="547" customWidth="1"/>
    <col min="6181" max="6181" width="1" style="547" customWidth="1"/>
    <col min="6182" max="6182" width="1.109375" style="547" customWidth="1"/>
    <col min="6183" max="6400" width="9" style="547"/>
    <col min="6401" max="6401" width="7.77734375" style="547" customWidth="1"/>
    <col min="6402" max="6402" width="3.44140625" style="547" customWidth="1"/>
    <col min="6403" max="6404" width="4.21875" style="547" bestFit="1" customWidth="1"/>
    <col min="6405" max="6405" width="1.6640625" style="547" customWidth="1"/>
    <col min="6406" max="6407" width="4.21875" style="547" bestFit="1" customWidth="1"/>
    <col min="6408" max="6408" width="1.6640625" style="547" customWidth="1"/>
    <col min="6409" max="6410" width="4.21875" style="547" bestFit="1" customWidth="1"/>
    <col min="6411" max="6411" width="1.6640625" style="547" customWidth="1"/>
    <col min="6412" max="6413" width="3.44140625" style="547" bestFit="1" customWidth="1"/>
    <col min="6414" max="6414" width="1.6640625" style="547" customWidth="1"/>
    <col min="6415" max="6416" width="3.44140625" style="547" bestFit="1" customWidth="1"/>
    <col min="6417" max="6417" width="1.6640625" style="547" customWidth="1"/>
    <col min="6418" max="6419" width="3.44140625" style="547" bestFit="1" customWidth="1"/>
    <col min="6420" max="6420" width="1.6640625" style="547" customWidth="1"/>
    <col min="6421" max="6422" width="3.44140625" style="547" bestFit="1" customWidth="1"/>
    <col min="6423" max="6423" width="1.6640625" style="547" customWidth="1"/>
    <col min="6424" max="6425" width="3.44140625" style="547" bestFit="1" customWidth="1"/>
    <col min="6426" max="6426" width="1.6640625" style="547" customWidth="1"/>
    <col min="6427" max="6428" width="3.44140625" style="547" bestFit="1" customWidth="1"/>
    <col min="6429" max="6429" width="3.77734375" style="547" customWidth="1"/>
    <col min="6430" max="6430" width="0.44140625" style="547" customWidth="1"/>
    <col min="6431" max="6434" width="1.109375" style="547" customWidth="1"/>
    <col min="6435" max="6435" width="1.33203125" style="547" customWidth="1"/>
    <col min="6436" max="6436" width="1.21875" style="547" customWidth="1"/>
    <col min="6437" max="6437" width="1" style="547" customWidth="1"/>
    <col min="6438" max="6438" width="1.109375" style="547" customWidth="1"/>
    <col min="6439" max="6656" width="9" style="547"/>
    <col min="6657" max="6657" width="7.77734375" style="547" customWidth="1"/>
    <col min="6658" max="6658" width="3.44140625" style="547" customWidth="1"/>
    <col min="6659" max="6660" width="4.21875" style="547" bestFit="1" customWidth="1"/>
    <col min="6661" max="6661" width="1.6640625" style="547" customWidth="1"/>
    <col min="6662" max="6663" width="4.21875" style="547" bestFit="1" customWidth="1"/>
    <col min="6664" max="6664" width="1.6640625" style="547" customWidth="1"/>
    <col min="6665" max="6666" width="4.21875" style="547" bestFit="1" customWidth="1"/>
    <col min="6667" max="6667" width="1.6640625" style="547" customWidth="1"/>
    <col min="6668" max="6669" width="3.44140625" style="547" bestFit="1" customWidth="1"/>
    <col min="6670" max="6670" width="1.6640625" style="547" customWidth="1"/>
    <col min="6671" max="6672" width="3.44140625" style="547" bestFit="1" customWidth="1"/>
    <col min="6673" max="6673" width="1.6640625" style="547" customWidth="1"/>
    <col min="6674" max="6675" width="3.44140625" style="547" bestFit="1" customWidth="1"/>
    <col min="6676" max="6676" width="1.6640625" style="547" customWidth="1"/>
    <col min="6677" max="6678" width="3.44140625" style="547" bestFit="1" customWidth="1"/>
    <col min="6679" max="6679" width="1.6640625" style="547" customWidth="1"/>
    <col min="6680" max="6681" width="3.44140625" style="547" bestFit="1" customWidth="1"/>
    <col min="6682" max="6682" width="1.6640625" style="547" customWidth="1"/>
    <col min="6683" max="6684" width="3.44140625" style="547" bestFit="1" customWidth="1"/>
    <col min="6685" max="6685" width="3.77734375" style="547" customWidth="1"/>
    <col min="6686" max="6686" width="0.44140625" style="547" customWidth="1"/>
    <col min="6687" max="6690" width="1.109375" style="547" customWidth="1"/>
    <col min="6691" max="6691" width="1.33203125" style="547" customWidth="1"/>
    <col min="6692" max="6692" width="1.21875" style="547" customWidth="1"/>
    <col min="6693" max="6693" width="1" style="547" customWidth="1"/>
    <col min="6694" max="6694" width="1.109375" style="547" customWidth="1"/>
    <col min="6695" max="6912" width="9" style="547"/>
    <col min="6913" max="6913" width="7.77734375" style="547" customWidth="1"/>
    <col min="6914" max="6914" width="3.44140625" style="547" customWidth="1"/>
    <col min="6915" max="6916" width="4.21875" style="547" bestFit="1" customWidth="1"/>
    <col min="6917" max="6917" width="1.6640625" style="547" customWidth="1"/>
    <col min="6918" max="6919" width="4.21875" style="547" bestFit="1" customWidth="1"/>
    <col min="6920" max="6920" width="1.6640625" style="547" customWidth="1"/>
    <col min="6921" max="6922" width="4.21875" style="547" bestFit="1" customWidth="1"/>
    <col min="6923" max="6923" width="1.6640625" style="547" customWidth="1"/>
    <col min="6924" max="6925" width="3.44140625" style="547" bestFit="1" customWidth="1"/>
    <col min="6926" max="6926" width="1.6640625" style="547" customWidth="1"/>
    <col min="6927" max="6928" width="3.44140625" style="547" bestFit="1" customWidth="1"/>
    <col min="6929" max="6929" width="1.6640625" style="547" customWidth="1"/>
    <col min="6930" max="6931" width="3.44140625" style="547" bestFit="1" customWidth="1"/>
    <col min="6932" max="6932" width="1.6640625" style="547" customWidth="1"/>
    <col min="6933" max="6934" width="3.44140625" style="547" bestFit="1" customWidth="1"/>
    <col min="6935" max="6935" width="1.6640625" style="547" customWidth="1"/>
    <col min="6936" max="6937" width="3.44140625" style="547" bestFit="1" customWidth="1"/>
    <col min="6938" max="6938" width="1.6640625" style="547" customWidth="1"/>
    <col min="6939" max="6940" width="3.44140625" style="547" bestFit="1" customWidth="1"/>
    <col min="6941" max="6941" width="3.77734375" style="547" customWidth="1"/>
    <col min="6942" max="6942" width="0.44140625" style="547" customWidth="1"/>
    <col min="6943" max="6946" width="1.109375" style="547" customWidth="1"/>
    <col min="6947" max="6947" width="1.33203125" style="547" customWidth="1"/>
    <col min="6948" max="6948" width="1.21875" style="547" customWidth="1"/>
    <col min="6949" max="6949" width="1" style="547" customWidth="1"/>
    <col min="6950" max="6950" width="1.109375" style="547" customWidth="1"/>
    <col min="6951" max="7168" width="9" style="547"/>
    <col min="7169" max="7169" width="7.77734375" style="547" customWidth="1"/>
    <col min="7170" max="7170" width="3.44140625" style="547" customWidth="1"/>
    <col min="7171" max="7172" width="4.21875" style="547" bestFit="1" customWidth="1"/>
    <col min="7173" max="7173" width="1.6640625" style="547" customWidth="1"/>
    <col min="7174" max="7175" width="4.21875" style="547" bestFit="1" customWidth="1"/>
    <col min="7176" max="7176" width="1.6640625" style="547" customWidth="1"/>
    <col min="7177" max="7178" width="4.21875" style="547" bestFit="1" customWidth="1"/>
    <col min="7179" max="7179" width="1.6640625" style="547" customWidth="1"/>
    <col min="7180" max="7181" width="3.44140625" style="547" bestFit="1" customWidth="1"/>
    <col min="7182" max="7182" width="1.6640625" style="547" customWidth="1"/>
    <col min="7183" max="7184" width="3.44140625" style="547" bestFit="1" customWidth="1"/>
    <col min="7185" max="7185" width="1.6640625" style="547" customWidth="1"/>
    <col min="7186" max="7187" width="3.44140625" style="547" bestFit="1" customWidth="1"/>
    <col min="7188" max="7188" width="1.6640625" style="547" customWidth="1"/>
    <col min="7189" max="7190" width="3.44140625" style="547" bestFit="1" customWidth="1"/>
    <col min="7191" max="7191" width="1.6640625" style="547" customWidth="1"/>
    <col min="7192" max="7193" width="3.44140625" style="547" bestFit="1" customWidth="1"/>
    <col min="7194" max="7194" width="1.6640625" style="547" customWidth="1"/>
    <col min="7195" max="7196" width="3.44140625" style="547" bestFit="1" customWidth="1"/>
    <col min="7197" max="7197" width="3.77734375" style="547" customWidth="1"/>
    <col min="7198" max="7198" width="0.44140625" style="547" customWidth="1"/>
    <col min="7199" max="7202" width="1.109375" style="547" customWidth="1"/>
    <col min="7203" max="7203" width="1.33203125" style="547" customWidth="1"/>
    <col min="7204" max="7204" width="1.21875" style="547" customWidth="1"/>
    <col min="7205" max="7205" width="1" style="547" customWidth="1"/>
    <col min="7206" max="7206" width="1.109375" style="547" customWidth="1"/>
    <col min="7207" max="7424" width="9" style="547"/>
    <col min="7425" max="7425" width="7.77734375" style="547" customWidth="1"/>
    <col min="7426" max="7426" width="3.44140625" style="547" customWidth="1"/>
    <col min="7427" max="7428" width="4.21875" style="547" bestFit="1" customWidth="1"/>
    <col min="7429" max="7429" width="1.6640625" style="547" customWidth="1"/>
    <col min="7430" max="7431" width="4.21875" style="547" bestFit="1" customWidth="1"/>
    <col min="7432" max="7432" width="1.6640625" style="547" customWidth="1"/>
    <col min="7433" max="7434" width="4.21875" style="547" bestFit="1" customWidth="1"/>
    <col min="7435" max="7435" width="1.6640625" style="547" customWidth="1"/>
    <col min="7436" max="7437" width="3.44140625" style="547" bestFit="1" customWidth="1"/>
    <col min="7438" max="7438" width="1.6640625" style="547" customWidth="1"/>
    <col min="7439" max="7440" width="3.44140625" style="547" bestFit="1" customWidth="1"/>
    <col min="7441" max="7441" width="1.6640625" style="547" customWidth="1"/>
    <col min="7442" max="7443" width="3.44140625" style="547" bestFit="1" customWidth="1"/>
    <col min="7444" max="7444" width="1.6640625" style="547" customWidth="1"/>
    <col min="7445" max="7446" width="3.44140625" style="547" bestFit="1" customWidth="1"/>
    <col min="7447" max="7447" width="1.6640625" style="547" customWidth="1"/>
    <col min="7448" max="7449" width="3.44140625" style="547" bestFit="1" customWidth="1"/>
    <col min="7450" max="7450" width="1.6640625" style="547" customWidth="1"/>
    <col min="7451" max="7452" width="3.44140625" style="547" bestFit="1" customWidth="1"/>
    <col min="7453" max="7453" width="3.77734375" style="547" customWidth="1"/>
    <col min="7454" max="7454" width="0.44140625" style="547" customWidth="1"/>
    <col min="7455" max="7458" width="1.109375" style="547" customWidth="1"/>
    <col min="7459" max="7459" width="1.33203125" style="547" customWidth="1"/>
    <col min="7460" max="7460" width="1.21875" style="547" customWidth="1"/>
    <col min="7461" max="7461" width="1" style="547" customWidth="1"/>
    <col min="7462" max="7462" width="1.109375" style="547" customWidth="1"/>
    <col min="7463" max="7680" width="9" style="547"/>
    <col min="7681" max="7681" width="7.77734375" style="547" customWidth="1"/>
    <col min="7682" max="7682" width="3.44140625" style="547" customWidth="1"/>
    <col min="7683" max="7684" width="4.21875" style="547" bestFit="1" customWidth="1"/>
    <col min="7685" max="7685" width="1.6640625" style="547" customWidth="1"/>
    <col min="7686" max="7687" width="4.21875" style="547" bestFit="1" customWidth="1"/>
    <col min="7688" max="7688" width="1.6640625" style="547" customWidth="1"/>
    <col min="7689" max="7690" width="4.21875" style="547" bestFit="1" customWidth="1"/>
    <col min="7691" max="7691" width="1.6640625" style="547" customWidth="1"/>
    <col min="7692" max="7693" width="3.44140625" style="547" bestFit="1" customWidth="1"/>
    <col min="7694" max="7694" width="1.6640625" style="547" customWidth="1"/>
    <col min="7695" max="7696" width="3.44140625" style="547" bestFit="1" customWidth="1"/>
    <col min="7697" max="7697" width="1.6640625" style="547" customWidth="1"/>
    <col min="7698" max="7699" width="3.44140625" style="547" bestFit="1" customWidth="1"/>
    <col min="7700" max="7700" width="1.6640625" style="547" customWidth="1"/>
    <col min="7701" max="7702" width="3.44140625" style="547" bestFit="1" customWidth="1"/>
    <col min="7703" max="7703" width="1.6640625" style="547" customWidth="1"/>
    <col min="7704" max="7705" width="3.44140625" style="547" bestFit="1" customWidth="1"/>
    <col min="7706" max="7706" width="1.6640625" style="547" customWidth="1"/>
    <col min="7707" max="7708" width="3.44140625" style="547" bestFit="1" customWidth="1"/>
    <col min="7709" max="7709" width="3.77734375" style="547" customWidth="1"/>
    <col min="7710" max="7710" width="0.44140625" style="547" customWidth="1"/>
    <col min="7711" max="7714" width="1.109375" style="547" customWidth="1"/>
    <col min="7715" max="7715" width="1.33203125" style="547" customWidth="1"/>
    <col min="7716" max="7716" width="1.21875" style="547" customWidth="1"/>
    <col min="7717" max="7717" width="1" style="547" customWidth="1"/>
    <col min="7718" max="7718" width="1.109375" style="547" customWidth="1"/>
    <col min="7719" max="7936" width="9" style="547"/>
    <col min="7937" max="7937" width="7.77734375" style="547" customWidth="1"/>
    <col min="7938" max="7938" width="3.44140625" style="547" customWidth="1"/>
    <col min="7939" max="7940" width="4.21875" style="547" bestFit="1" customWidth="1"/>
    <col min="7941" max="7941" width="1.6640625" style="547" customWidth="1"/>
    <col min="7942" max="7943" width="4.21875" style="547" bestFit="1" customWidth="1"/>
    <col min="7944" max="7944" width="1.6640625" style="547" customWidth="1"/>
    <col min="7945" max="7946" width="4.21875" style="547" bestFit="1" customWidth="1"/>
    <col min="7947" max="7947" width="1.6640625" style="547" customWidth="1"/>
    <col min="7948" max="7949" width="3.44140625" style="547" bestFit="1" customWidth="1"/>
    <col min="7950" max="7950" width="1.6640625" style="547" customWidth="1"/>
    <col min="7951" max="7952" width="3.44140625" style="547" bestFit="1" customWidth="1"/>
    <col min="7953" max="7953" width="1.6640625" style="547" customWidth="1"/>
    <col min="7954" max="7955" width="3.44140625" style="547" bestFit="1" customWidth="1"/>
    <col min="7956" max="7956" width="1.6640625" style="547" customWidth="1"/>
    <col min="7957" max="7958" width="3.44140625" style="547" bestFit="1" customWidth="1"/>
    <col min="7959" max="7959" width="1.6640625" style="547" customWidth="1"/>
    <col min="7960" max="7961" width="3.44140625" style="547" bestFit="1" customWidth="1"/>
    <col min="7962" max="7962" width="1.6640625" style="547" customWidth="1"/>
    <col min="7963" max="7964" width="3.44140625" style="547" bestFit="1" customWidth="1"/>
    <col min="7965" max="7965" width="3.77734375" style="547" customWidth="1"/>
    <col min="7966" max="7966" width="0.44140625" style="547" customWidth="1"/>
    <col min="7967" max="7970" width="1.109375" style="547" customWidth="1"/>
    <col min="7971" max="7971" width="1.33203125" style="547" customWidth="1"/>
    <col min="7972" max="7972" width="1.21875" style="547" customWidth="1"/>
    <col min="7973" max="7973" width="1" style="547" customWidth="1"/>
    <col min="7974" max="7974" width="1.109375" style="547" customWidth="1"/>
    <col min="7975" max="8192" width="9" style="547"/>
    <col min="8193" max="8193" width="7.77734375" style="547" customWidth="1"/>
    <col min="8194" max="8194" width="3.44140625" style="547" customWidth="1"/>
    <col min="8195" max="8196" width="4.21875" style="547" bestFit="1" customWidth="1"/>
    <col min="8197" max="8197" width="1.6640625" style="547" customWidth="1"/>
    <col min="8198" max="8199" width="4.21875" style="547" bestFit="1" customWidth="1"/>
    <col min="8200" max="8200" width="1.6640625" style="547" customWidth="1"/>
    <col min="8201" max="8202" width="4.21875" style="547" bestFit="1" customWidth="1"/>
    <col min="8203" max="8203" width="1.6640625" style="547" customWidth="1"/>
    <col min="8204" max="8205" width="3.44140625" style="547" bestFit="1" customWidth="1"/>
    <col min="8206" max="8206" width="1.6640625" style="547" customWidth="1"/>
    <col min="8207" max="8208" width="3.44140625" style="547" bestFit="1" customWidth="1"/>
    <col min="8209" max="8209" width="1.6640625" style="547" customWidth="1"/>
    <col min="8210" max="8211" width="3.44140625" style="547" bestFit="1" customWidth="1"/>
    <col min="8212" max="8212" width="1.6640625" style="547" customWidth="1"/>
    <col min="8213" max="8214" width="3.44140625" style="547" bestFit="1" customWidth="1"/>
    <col min="8215" max="8215" width="1.6640625" style="547" customWidth="1"/>
    <col min="8216" max="8217" width="3.44140625" style="547" bestFit="1" customWidth="1"/>
    <col min="8218" max="8218" width="1.6640625" style="547" customWidth="1"/>
    <col min="8219" max="8220" width="3.44140625" style="547" bestFit="1" customWidth="1"/>
    <col min="8221" max="8221" width="3.77734375" style="547" customWidth="1"/>
    <col min="8222" max="8222" width="0.44140625" style="547" customWidth="1"/>
    <col min="8223" max="8226" width="1.109375" style="547" customWidth="1"/>
    <col min="8227" max="8227" width="1.33203125" style="547" customWidth="1"/>
    <col min="8228" max="8228" width="1.21875" style="547" customWidth="1"/>
    <col min="8229" max="8229" width="1" style="547" customWidth="1"/>
    <col min="8230" max="8230" width="1.109375" style="547" customWidth="1"/>
    <col min="8231" max="8448" width="9" style="547"/>
    <col min="8449" max="8449" width="7.77734375" style="547" customWidth="1"/>
    <col min="8450" max="8450" width="3.44140625" style="547" customWidth="1"/>
    <col min="8451" max="8452" width="4.21875" style="547" bestFit="1" customWidth="1"/>
    <col min="8453" max="8453" width="1.6640625" style="547" customWidth="1"/>
    <col min="8454" max="8455" width="4.21875" style="547" bestFit="1" customWidth="1"/>
    <col min="8456" max="8456" width="1.6640625" style="547" customWidth="1"/>
    <col min="8457" max="8458" width="4.21875" style="547" bestFit="1" customWidth="1"/>
    <col min="8459" max="8459" width="1.6640625" style="547" customWidth="1"/>
    <col min="8460" max="8461" width="3.44140625" style="547" bestFit="1" customWidth="1"/>
    <col min="8462" max="8462" width="1.6640625" style="547" customWidth="1"/>
    <col min="8463" max="8464" width="3.44140625" style="547" bestFit="1" customWidth="1"/>
    <col min="8465" max="8465" width="1.6640625" style="547" customWidth="1"/>
    <col min="8466" max="8467" width="3.44140625" style="547" bestFit="1" customWidth="1"/>
    <col min="8468" max="8468" width="1.6640625" style="547" customWidth="1"/>
    <col min="8469" max="8470" width="3.44140625" style="547" bestFit="1" customWidth="1"/>
    <col min="8471" max="8471" width="1.6640625" style="547" customWidth="1"/>
    <col min="8472" max="8473" width="3.44140625" style="547" bestFit="1" customWidth="1"/>
    <col min="8474" max="8474" width="1.6640625" style="547" customWidth="1"/>
    <col min="8475" max="8476" width="3.44140625" style="547" bestFit="1" customWidth="1"/>
    <col min="8477" max="8477" width="3.77734375" style="547" customWidth="1"/>
    <col min="8478" max="8478" width="0.44140625" style="547" customWidth="1"/>
    <col min="8479" max="8482" width="1.109375" style="547" customWidth="1"/>
    <col min="8483" max="8483" width="1.33203125" style="547" customWidth="1"/>
    <col min="8484" max="8484" width="1.21875" style="547" customWidth="1"/>
    <col min="8485" max="8485" width="1" style="547" customWidth="1"/>
    <col min="8486" max="8486" width="1.109375" style="547" customWidth="1"/>
    <col min="8487" max="8704" width="9" style="547"/>
    <col min="8705" max="8705" width="7.77734375" style="547" customWidth="1"/>
    <col min="8706" max="8706" width="3.44140625" style="547" customWidth="1"/>
    <col min="8707" max="8708" width="4.21875" style="547" bestFit="1" customWidth="1"/>
    <col min="8709" max="8709" width="1.6640625" style="547" customWidth="1"/>
    <col min="8710" max="8711" width="4.21875" style="547" bestFit="1" customWidth="1"/>
    <col min="8712" max="8712" width="1.6640625" style="547" customWidth="1"/>
    <col min="8713" max="8714" width="4.21875" style="547" bestFit="1" customWidth="1"/>
    <col min="8715" max="8715" width="1.6640625" style="547" customWidth="1"/>
    <col min="8716" max="8717" width="3.44140625" style="547" bestFit="1" customWidth="1"/>
    <col min="8718" max="8718" width="1.6640625" style="547" customWidth="1"/>
    <col min="8719" max="8720" width="3.44140625" style="547" bestFit="1" customWidth="1"/>
    <col min="8721" max="8721" width="1.6640625" style="547" customWidth="1"/>
    <col min="8722" max="8723" width="3.44140625" style="547" bestFit="1" customWidth="1"/>
    <col min="8724" max="8724" width="1.6640625" style="547" customWidth="1"/>
    <col min="8725" max="8726" width="3.44140625" style="547" bestFit="1" customWidth="1"/>
    <col min="8727" max="8727" width="1.6640625" style="547" customWidth="1"/>
    <col min="8728" max="8729" width="3.44140625" style="547" bestFit="1" customWidth="1"/>
    <col min="8730" max="8730" width="1.6640625" style="547" customWidth="1"/>
    <col min="8731" max="8732" width="3.44140625" style="547" bestFit="1" customWidth="1"/>
    <col min="8733" max="8733" width="3.77734375" style="547" customWidth="1"/>
    <col min="8734" max="8734" width="0.44140625" style="547" customWidth="1"/>
    <col min="8735" max="8738" width="1.109375" style="547" customWidth="1"/>
    <col min="8739" max="8739" width="1.33203125" style="547" customWidth="1"/>
    <col min="8740" max="8740" width="1.21875" style="547" customWidth="1"/>
    <col min="8741" max="8741" width="1" style="547" customWidth="1"/>
    <col min="8742" max="8742" width="1.109375" style="547" customWidth="1"/>
    <col min="8743" max="8960" width="9" style="547"/>
    <col min="8961" max="8961" width="7.77734375" style="547" customWidth="1"/>
    <col min="8962" max="8962" width="3.44140625" style="547" customWidth="1"/>
    <col min="8963" max="8964" width="4.21875" style="547" bestFit="1" customWidth="1"/>
    <col min="8965" max="8965" width="1.6640625" style="547" customWidth="1"/>
    <col min="8966" max="8967" width="4.21875" style="547" bestFit="1" customWidth="1"/>
    <col min="8968" max="8968" width="1.6640625" style="547" customWidth="1"/>
    <col min="8969" max="8970" width="4.21875" style="547" bestFit="1" customWidth="1"/>
    <col min="8971" max="8971" width="1.6640625" style="547" customWidth="1"/>
    <col min="8972" max="8973" width="3.44140625" style="547" bestFit="1" customWidth="1"/>
    <col min="8974" max="8974" width="1.6640625" style="547" customWidth="1"/>
    <col min="8975" max="8976" width="3.44140625" style="547" bestFit="1" customWidth="1"/>
    <col min="8977" max="8977" width="1.6640625" style="547" customWidth="1"/>
    <col min="8978" max="8979" width="3.44140625" style="547" bestFit="1" customWidth="1"/>
    <col min="8980" max="8980" width="1.6640625" style="547" customWidth="1"/>
    <col min="8981" max="8982" width="3.44140625" style="547" bestFit="1" customWidth="1"/>
    <col min="8983" max="8983" width="1.6640625" style="547" customWidth="1"/>
    <col min="8984" max="8985" width="3.44140625" style="547" bestFit="1" customWidth="1"/>
    <col min="8986" max="8986" width="1.6640625" style="547" customWidth="1"/>
    <col min="8987" max="8988" width="3.44140625" style="547" bestFit="1" customWidth="1"/>
    <col min="8989" max="8989" width="3.77734375" style="547" customWidth="1"/>
    <col min="8990" max="8990" width="0.44140625" style="547" customWidth="1"/>
    <col min="8991" max="8994" width="1.109375" style="547" customWidth="1"/>
    <col min="8995" max="8995" width="1.33203125" style="547" customWidth="1"/>
    <col min="8996" max="8996" width="1.21875" style="547" customWidth="1"/>
    <col min="8997" max="8997" width="1" style="547" customWidth="1"/>
    <col min="8998" max="8998" width="1.109375" style="547" customWidth="1"/>
    <col min="8999" max="9216" width="9" style="547"/>
    <col min="9217" max="9217" width="7.77734375" style="547" customWidth="1"/>
    <col min="9218" max="9218" width="3.44140625" style="547" customWidth="1"/>
    <col min="9219" max="9220" width="4.21875" style="547" bestFit="1" customWidth="1"/>
    <col min="9221" max="9221" width="1.6640625" style="547" customWidth="1"/>
    <col min="9222" max="9223" width="4.21875" style="547" bestFit="1" customWidth="1"/>
    <col min="9224" max="9224" width="1.6640625" style="547" customWidth="1"/>
    <col min="9225" max="9226" width="4.21875" style="547" bestFit="1" customWidth="1"/>
    <col min="9227" max="9227" width="1.6640625" style="547" customWidth="1"/>
    <col min="9228" max="9229" width="3.44140625" style="547" bestFit="1" customWidth="1"/>
    <col min="9230" max="9230" width="1.6640625" style="547" customWidth="1"/>
    <col min="9231" max="9232" width="3.44140625" style="547" bestFit="1" customWidth="1"/>
    <col min="9233" max="9233" width="1.6640625" style="547" customWidth="1"/>
    <col min="9234" max="9235" width="3.44140625" style="547" bestFit="1" customWidth="1"/>
    <col min="9236" max="9236" width="1.6640625" style="547" customWidth="1"/>
    <col min="9237" max="9238" width="3.44140625" style="547" bestFit="1" customWidth="1"/>
    <col min="9239" max="9239" width="1.6640625" style="547" customWidth="1"/>
    <col min="9240" max="9241" width="3.44140625" style="547" bestFit="1" customWidth="1"/>
    <col min="9242" max="9242" width="1.6640625" style="547" customWidth="1"/>
    <col min="9243" max="9244" width="3.44140625" style="547" bestFit="1" customWidth="1"/>
    <col min="9245" max="9245" width="3.77734375" style="547" customWidth="1"/>
    <col min="9246" max="9246" width="0.44140625" style="547" customWidth="1"/>
    <col min="9247" max="9250" width="1.109375" style="547" customWidth="1"/>
    <col min="9251" max="9251" width="1.33203125" style="547" customWidth="1"/>
    <col min="9252" max="9252" width="1.21875" style="547" customWidth="1"/>
    <col min="9253" max="9253" width="1" style="547" customWidth="1"/>
    <col min="9254" max="9254" width="1.109375" style="547" customWidth="1"/>
    <col min="9255" max="9472" width="9" style="547"/>
    <col min="9473" max="9473" width="7.77734375" style="547" customWidth="1"/>
    <col min="9474" max="9474" width="3.44140625" style="547" customWidth="1"/>
    <col min="9475" max="9476" width="4.21875" style="547" bestFit="1" customWidth="1"/>
    <col min="9477" max="9477" width="1.6640625" style="547" customWidth="1"/>
    <col min="9478" max="9479" width="4.21875" style="547" bestFit="1" customWidth="1"/>
    <col min="9480" max="9480" width="1.6640625" style="547" customWidth="1"/>
    <col min="9481" max="9482" width="4.21875" style="547" bestFit="1" customWidth="1"/>
    <col min="9483" max="9483" width="1.6640625" style="547" customWidth="1"/>
    <col min="9484" max="9485" width="3.44140625" style="547" bestFit="1" customWidth="1"/>
    <col min="9486" max="9486" width="1.6640625" style="547" customWidth="1"/>
    <col min="9487" max="9488" width="3.44140625" style="547" bestFit="1" customWidth="1"/>
    <col min="9489" max="9489" width="1.6640625" style="547" customWidth="1"/>
    <col min="9490" max="9491" width="3.44140625" style="547" bestFit="1" customWidth="1"/>
    <col min="9492" max="9492" width="1.6640625" style="547" customWidth="1"/>
    <col min="9493" max="9494" width="3.44140625" style="547" bestFit="1" customWidth="1"/>
    <col min="9495" max="9495" width="1.6640625" style="547" customWidth="1"/>
    <col min="9496" max="9497" width="3.44140625" style="547" bestFit="1" customWidth="1"/>
    <col min="9498" max="9498" width="1.6640625" style="547" customWidth="1"/>
    <col min="9499" max="9500" width="3.44140625" style="547" bestFit="1" customWidth="1"/>
    <col min="9501" max="9501" width="3.77734375" style="547" customWidth="1"/>
    <col min="9502" max="9502" width="0.44140625" style="547" customWidth="1"/>
    <col min="9503" max="9506" width="1.109375" style="547" customWidth="1"/>
    <col min="9507" max="9507" width="1.33203125" style="547" customWidth="1"/>
    <col min="9508" max="9508" width="1.21875" style="547" customWidth="1"/>
    <col min="9509" max="9509" width="1" style="547" customWidth="1"/>
    <col min="9510" max="9510" width="1.109375" style="547" customWidth="1"/>
    <col min="9511" max="9728" width="9" style="547"/>
    <col min="9729" max="9729" width="7.77734375" style="547" customWidth="1"/>
    <col min="9730" max="9730" width="3.44140625" style="547" customWidth="1"/>
    <col min="9731" max="9732" width="4.21875" style="547" bestFit="1" customWidth="1"/>
    <col min="9733" max="9733" width="1.6640625" style="547" customWidth="1"/>
    <col min="9734" max="9735" width="4.21875" style="547" bestFit="1" customWidth="1"/>
    <col min="9736" max="9736" width="1.6640625" style="547" customWidth="1"/>
    <col min="9737" max="9738" width="4.21875" style="547" bestFit="1" customWidth="1"/>
    <col min="9739" max="9739" width="1.6640625" style="547" customWidth="1"/>
    <col min="9740" max="9741" width="3.44140625" style="547" bestFit="1" customWidth="1"/>
    <col min="9742" max="9742" width="1.6640625" style="547" customWidth="1"/>
    <col min="9743" max="9744" width="3.44140625" style="547" bestFit="1" customWidth="1"/>
    <col min="9745" max="9745" width="1.6640625" style="547" customWidth="1"/>
    <col min="9746" max="9747" width="3.44140625" style="547" bestFit="1" customWidth="1"/>
    <col min="9748" max="9748" width="1.6640625" style="547" customWidth="1"/>
    <col min="9749" max="9750" width="3.44140625" style="547" bestFit="1" customWidth="1"/>
    <col min="9751" max="9751" width="1.6640625" style="547" customWidth="1"/>
    <col min="9752" max="9753" width="3.44140625" style="547" bestFit="1" customWidth="1"/>
    <col min="9754" max="9754" width="1.6640625" style="547" customWidth="1"/>
    <col min="9755" max="9756" width="3.44140625" style="547" bestFit="1" customWidth="1"/>
    <col min="9757" max="9757" width="3.77734375" style="547" customWidth="1"/>
    <col min="9758" max="9758" width="0.44140625" style="547" customWidth="1"/>
    <col min="9759" max="9762" width="1.109375" style="547" customWidth="1"/>
    <col min="9763" max="9763" width="1.33203125" style="547" customWidth="1"/>
    <col min="9764" max="9764" width="1.21875" style="547" customWidth="1"/>
    <col min="9765" max="9765" width="1" style="547" customWidth="1"/>
    <col min="9766" max="9766" width="1.109375" style="547" customWidth="1"/>
    <col min="9767" max="9984" width="9" style="547"/>
    <col min="9985" max="9985" width="7.77734375" style="547" customWidth="1"/>
    <col min="9986" max="9986" width="3.44140625" style="547" customWidth="1"/>
    <col min="9987" max="9988" width="4.21875" style="547" bestFit="1" customWidth="1"/>
    <col min="9989" max="9989" width="1.6640625" style="547" customWidth="1"/>
    <col min="9990" max="9991" width="4.21875" style="547" bestFit="1" customWidth="1"/>
    <col min="9992" max="9992" width="1.6640625" style="547" customWidth="1"/>
    <col min="9993" max="9994" width="4.21875" style="547" bestFit="1" customWidth="1"/>
    <col min="9995" max="9995" width="1.6640625" style="547" customWidth="1"/>
    <col min="9996" max="9997" width="3.44140625" style="547" bestFit="1" customWidth="1"/>
    <col min="9998" max="9998" width="1.6640625" style="547" customWidth="1"/>
    <col min="9999" max="10000" width="3.44140625" style="547" bestFit="1" customWidth="1"/>
    <col min="10001" max="10001" width="1.6640625" style="547" customWidth="1"/>
    <col min="10002" max="10003" width="3.44140625" style="547" bestFit="1" customWidth="1"/>
    <col min="10004" max="10004" width="1.6640625" style="547" customWidth="1"/>
    <col min="10005" max="10006" width="3.44140625" style="547" bestFit="1" customWidth="1"/>
    <col min="10007" max="10007" width="1.6640625" style="547" customWidth="1"/>
    <col min="10008" max="10009" width="3.44140625" style="547" bestFit="1" customWidth="1"/>
    <col min="10010" max="10010" width="1.6640625" style="547" customWidth="1"/>
    <col min="10011" max="10012" width="3.44140625" style="547" bestFit="1" customWidth="1"/>
    <col min="10013" max="10013" width="3.77734375" style="547" customWidth="1"/>
    <col min="10014" max="10014" width="0.44140625" style="547" customWidth="1"/>
    <col min="10015" max="10018" width="1.109375" style="547" customWidth="1"/>
    <col min="10019" max="10019" width="1.33203125" style="547" customWidth="1"/>
    <col min="10020" max="10020" width="1.21875" style="547" customWidth="1"/>
    <col min="10021" max="10021" width="1" style="547" customWidth="1"/>
    <col min="10022" max="10022" width="1.109375" style="547" customWidth="1"/>
    <col min="10023" max="10240" width="9" style="547"/>
    <col min="10241" max="10241" width="7.77734375" style="547" customWidth="1"/>
    <col min="10242" max="10242" width="3.44140625" style="547" customWidth="1"/>
    <col min="10243" max="10244" width="4.21875" style="547" bestFit="1" customWidth="1"/>
    <col min="10245" max="10245" width="1.6640625" style="547" customWidth="1"/>
    <col min="10246" max="10247" width="4.21875" style="547" bestFit="1" customWidth="1"/>
    <col min="10248" max="10248" width="1.6640625" style="547" customWidth="1"/>
    <col min="10249" max="10250" width="4.21875" style="547" bestFit="1" customWidth="1"/>
    <col min="10251" max="10251" width="1.6640625" style="547" customWidth="1"/>
    <col min="10252" max="10253" width="3.44140625" style="547" bestFit="1" customWidth="1"/>
    <col min="10254" max="10254" width="1.6640625" style="547" customWidth="1"/>
    <col min="10255" max="10256" width="3.44140625" style="547" bestFit="1" customWidth="1"/>
    <col min="10257" max="10257" width="1.6640625" style="547" customWidth="1"/>
    <col min="10258" max="10259" width="3.44140625" style="547" bestFit="1" customWidth="1"/>
    <col min="10260" max="10260" width="1.6640625" style="547" customWidth="1"/>
    <col min="10261" max="10262" width="3.44140625" style="547" bestFit="1" customWidth="1"/>
    <col min="10263" max="10263" width="1.6640625" style="547" customWidth="1"/>
    <col min="10264" max="10265" width="3.44140625" style="547" bestFit="1" customWidth="1"/>
    <col min="10266" max="10266" width="1.6640625" style="547" customWidth="1"/>
    <col min="10267" max="10268" width="3.44140625" style="547" bestFit="1" customWidth="1"/>
    <col min="10269" max="10269" width="3.77734375" style="547" customWidth="1"/>
    <col min="10270" max="10270" width="0.44140625" style="547" customWidth="1"/>
    <col min="10271" max="10274" width="1.109375" style="547" customWidth="1"/>
    <col min="10275" max="10275" width="1.33203125" style="547" customWidth="1"/>
    <col min="10276" max="10276" width="1.21875" style="547" customWidth="1"/>
    <col min="10277" max="10277" width="1" style="547" customWidth="1"/>
    <col min="10278" max="10278" width="1.109375" style="547" customWidth="1"/>
    <col min="10279" max="10496" width="9" style="547"/>
    <col min="10497" max="10497" width="7.77734375" style="547" customWidth="1"/>
    <col min="10498" max="10498" width="3.44140625" style="547" customWidth="1"/>
    <col min="10499" max="10500" width="4.21875" style="547" bestFit="1" customWidth="1"/>
    <col min="10501" max="10501" width="1.6640625" style="547" customWidth="1"/>
    <col min="10502" max="10503" width="4.21875" style="547" bestFit="1" customWidth="1"/>
    <col min="10504" max="10504" width="1.6640625" style="547" customWidth="1"/>
    <col min="10505" max="10506" width="4.21875" style="547" bestFit="1" customWidth="1"/>
    <col min="10507" max="10507" width="1.6640625" style="547" customWidth="1"/>
    <col min="10508" max="10509" width="3.44140625" style="547" bestFit="1" customWidth="1"/>
    <col min="10510" max="10510" width="1.6640625" style="547" customWidth="1"/>
    <col min="10511" max="10512" width="3.44140625" style="547" bestFit="1" customWidth="1"/>
    <col min="10513" max="10513" width="1.6640625" style="547" customWidth="1"/>
    <col min="10514" max="10515" width="3.44140625" style="547" bestFit="1" customWidth="1"/>
    <col min="10516" max="10516" width="1.6640625" style="547" customWidth="1"/>
    <col min="10517" max="10518" width="3.44140625" style="547" bestFit="1" customWidth="1"/>
    <col min="10519" max="10519" width="1.6640625" style="547" customWidth="1"/>
    <col min="10520" max="10521" width="3.44140625" style="547" bestFit="1" customWidth="1"/>
    <col min="10522" max="10522" width="1.6640625" style="547" customWidth="1"/>
    <col min="10523" max="10524" width="3.44140625" style="547" bestFit="1" customWidth="1"/>
    <col min="10525" max="10525" width="3.77734375" style="547" customWidth="1"/>
    <col min="10526" max="10526" width="0.44140625" style="547" customWidth="1"/>
    <col min="10527" max="10530" width="1.109375" style="547" customWidth="1"/>
    <col min="10531" max="10531" width="1.33203125" style="547" customWidth="1"/>
    <col min="10532" max="10532" width="1.21875" style="547" customWidth="1"/>
    <col min="10533" max="10533" width="1" style="547" customWidth="1"/>
    <col min="10534" max="10534" width="1.109375" style="547" customWidth="1"/>
    <col min="10535" max="10752" width="9" style="547"/>
    <col min="10753" max="10753" width="7.77734375" style="547" customWidth="1"/>
    <col min="10754" max="10754" width="3.44140625" style="547" customWidth="1"/>
    <col min="10755" max="10756" width="4.21875" style="547" bestFit="1" customWidth="1"/>
    <col min="10757" max="10757" width="1.6640625" style="547" customWidth="1"/>
    <col min="10758" max="10759" width="4.21875" style="547" bestFit="1" customWidth="1"/>
    <col min="10760" max="10760" width="1.6640625" style="547" customWidth="1"/>
    <col min="10761" max="10762" width="4.21875" style="547" bestFit="1" customWidth="1"/>
    <col min="10763" max="10763" width="1.6640625" style="547" customWidth="1"/>
    <col min="10764" max="10765" width="3.44140625" style="547" bestFit="1" customWidth="1"/>
    <col min="10766" max="10766" width="1.6640625" style="547" customWidth="1"/>
    <col min="10767" max="10768" width="3.44140625" style="547" bestFit="1" customWidth="1"/>
    <col min="10769" max="10769" width="1.6640625" style="547" customWidth="1"/>
    <col min="10770" max="10771" width="3.44140625" style="547" bestFit="1" customWidth="1"/>
    <col min="10772" max="10772" width="1.6640625" style="547" customWidth="1"/>
    <col min="10773" max="10774" width="3.44140625" style="547" bestFit="1" customWidth="1"/>
    <col min="10775" max="10775" width="1.6640625" style="547" customWidth="1"/>
    <col min="10776" max="10777" width="3.44140625" style="547" bestFit="1" customWidth="1"/>
    <col min="10778" max="10778" width="1.6640625" style="547" customWidth="1"/>
    <col min="10779" max="10780" width="3.44140625" style="547" bestFit="1" customWidth="1"/>
    <col min="10781" max="10781" width="3.77734375" style="547" customWidth="1"/>
    <col min="10782" max="10782" width="0.44140625" style="547" customWidth="1"/>
    <col min="10783" max="10786" width="1.109375" style="547" customWidth="1"/>
    <col min="10787" max="10787" width="1.33203125" style="547" customWidth="1"/>
    <col min="10788" max="10788" width="1.21875" style="547" customWidth="1"/>
    <col min="10789" max="10789" width="1" style="547" customWidth="1"/>
    <col min="10790" max="10790" width="1.109375" style="547" customWidth="1"/>
    <col min="10791" max="11008" width="9" style="547"/>
    <col min="11009" max="11009" width="7.77734375" style="547" customWidth="1"/>
    <col min="11010" max="11010" width="3.44140625" style="547" customWidth="1"/>
    <col min="11011" max="11012" width="4.21875" style="547" bestFit="1" customWidth="1"/>
    <col min="11013" max="11013" width="1.6640625" style="547" customWidth="1"/>
    <col min="11014" max="11015" width="4.21875" style="547" bestFit="1" customWidth="1"/>
    <col min="11016" max="11016" width="1.6640625" style="547" customWidth="1"/>
    <col min="11017" max="11018" width="4.21875" style="547" bestFit="1" customWidth="1"/>
    <col min="11019" max="11019" width="1.6640625" style="547" customWidth="1"/>
    <col min="11020" max="11021" width="3.44140625" style="547" bestFit="1" customWidth="1"/>
    <col min="11022" max="11022" width="1.6640625" style="547" customWidth="1"/>
    <col min="11023" max="11024" width="3.44140625" style="547" bestFit="1" customWidth="1"/>
    <col min="11025" max="11025" width="1.6640625" style="547" customWidth="1"/>
    <col min="11026" max="11027" width="3.44140625" style="547" bestFit="1" customWidth="1"/>
    <col min="11028" max="11028" width="1.6640625" style="547" customWidth="1"/>
    <col min="11029" max="11030" width="3.44140625" style="547" bestFit="1" customWidth="1"/>
    <col min="11031" max="11031" width="1.6640625" style="547" customWidth="1"/>
    <col min="11032" max="11033" width="3.44140625" style="547" bestFit="1" customWidth="1"/>
    <col min="11034" max="11034" width="1.6640625" style="547" customWidth="1"/>
    <col min="11035" max="11036" width="3.44140625" style="547" bestFit="1" customWidth="1"/>
    <col min="11037" max="11037" width="3.77734375" style="547" customWidth="1"/>
    <col min="11038" max="11038" width="0.44140625" style="547" customWidth="1"/>
    <col min="11039" max="11042" width="1.109375" style="547" customWidth="1"/>
    <col min="11043" max="11043" width="1.33203125" style="547" customWidth="1"/>
    <col min="11044" max="11044" width="1.21875" style="547" customWidth="1"/>
    <col min="11045" max="11045" width="1" style="547" customWidth="1"/>
    <col min="11046" max="11046" width="1.109375" style="547" customWidth="1"/>
    <col min="11047" max="11264" width="9" style="547"/>
    <col min="11265" max="11265" width="7.77734375" style="547" customWidth="1"/>
    <col min="11266" max="11266" width="3.44140625" style="547" customWidth="1"/>
    <col min="11267" max="11268" width="4.21875" style="547" bestFit="1" customWidth="1"/>
    <col min="11269" max="11269" width="1.6640625" style="547" customWidth="1"/>
    <col min="11270" max="11271" width="4.21875" style="547" bestFit="1" customWidth="1"/>
    <col min="11272" max="11272" width="1.6640625" style="547" customWidth="1"/>
    <col min="11273" max="11274" width="4.21875" style="547" bestFit="1" customWidth="1"/>
    <col min="11275" max="11275" width="1.6640625" style="547" customWidth="1"/>
    <col min="11276" max="11277" width="3.44140625" style="547" bestFit="1" customWidth="1"/>
    <col min="11278" max="11278" width="1.6640625" style="547" customWidth="1"/>
    <col min="11279" max="11280" width="3.44140625" style="547" bestFit="1" customWidth="1"/>
    <col min="11281" max="11281" width="1.6640625" style="547" customWidth="1"/>
    <col min="11282" max="11283" width="3.44140625" style="547" bestFit="1" customWidth="1"/>
    <col min="11284" max="11284" width="1.6640625" style="547" customWidth="1"/>
    <col min="11285" max="11286" width="3.44140625" style="547" bestFit="1" customWidth="1"/>
    <col min="11287" max="11287" width="1.6640625" style="547" customWidth="1"/>
    <col min="11288" max="11289" width="3.44140625" style="547" bestFit="1" customWidth="1"/>
    <col min="11290" max="11290" width="1.6640625" style="547" customWidth="1"/>
    <col min="11291" max="11292" width="3.44140625" style="547" bestFit="1" customWidth="1"/>
    <col min="11293" max="11293" width="3.77734375" style="547" customWidth="1"/>
    <col min="11294" max="11294" width="0.44140625" style="547" customWidth="1"/>
    <col min="11295" max="11298" width="1.109375" style="547" customWidth="1"/>
    <col min="11299" max="11299" width="1.33203125" style="547" customWidth="1"/>
    <col min="11300" max="11300" width="1.21875" style="547" customWidth="1"/>
    <col min="11301" max="11301" width="1" style="547" customWidth="1"/>
    <col min="11302" max="11302" width="1.109375" style="547" customWidth="1"/>
    <col min="11303" max="11520" width="9" style="547"/>
    <col min="11521" max="11521" width="7.77734375" style="547" customWidth="1"/>
    <col min="11522" max="11522" width="3.44140625" style="547" customWidth="1"/>
    <col min="11523" max="11524" width="4.21875" style="547" bestFit="1" customWidth="1"/>
    <col min="11525" max="11525" width="1.6640625" style="547" customWidth="1"/>
    <col min="11526" max="11527" width="4.21875" style="547" bestFit="1" customWidth="1"/>
    <col min="11528" max="11528" width="1.6640625" style="547" customWidth="1"/>
    <col min="11529" max="11530" width="4.21875" style="547" bestFit="1" customWidth="1"/>
    <col min="11531" max="11531" width="1.6640625" style="547" customWidth="1"/>
    <col min="11532" max="11533" width="3.44140625" style="547" bestFit="1" customWidth="1"/>
    <col min="11534" max="11534" width="1.6640625" style="547" customWidth="1"/>
    <col min="11535" max="11536" width="3.44140625" style="547" bestFit="1" customWidth="1"/>
    <col min="11537" max="11537" width="1.6640625" style="547" customWidth="1"/>
    <col min="11538" max="11539" width="3.44140625" style="547" bestFit="1" customWidth="1"/>
    <col min="11540" max="11540" width="1.6640625" style="547" customWidth="1"/>
    <col min="11541" max="11542" width="3.44140625" style="547" bestFit="1" customWidth="1"/>
    <col min="11543" max="11543" width="1.6640625" style="547" customWidth="1"/>
    <col min="11544" max="11545" width="3.44140625" style="547" bestFit="1" customWidth="1"/>
    <col min="11546" max="11546" width="1.6640625" style="547" customWidth="1"/>
    <col min="11547" max="11548" width="3.44140625" style="547" bestFit="1" customWidth="1"/>
    <col min="11549" max="11549" width="3.77734375" style="547" customWidth="1"/>
    <col min="11550" max="11550" width="0.44140625" style="547" customWidth="1"/>
    <col min="11551" max="11554" width="1.109375" style="547" customWidth="1"/>
    <col min="11555" max="11555" width="1.33203125" style="547" customWidth="1"/>
    <col min="11556" max="11556" width="1.21875" style="547" customWidth="1"/>
    <col min="11557" max="11557" width="1" style="547" customWidth="1"/>
    <col min="11558" max="11558" width="1.109375" style="547" customWidth="1"/>
    <col min="11559" max="11776" width="9" style="547"/>
    <col min="11777" max="11777" width="7.77734375" style="547" customWidth="1"/>
    <col min="11778" max="11778" width="3.44140625" style="547" customWidth="1"/>
    <col min="11779" max="11780" width="4.21875" style="547" bestFit="1" customWidth="1"/>
    <col min="11781" max="11781" width="1.6640625" style="547" customWidth="1"/>
    <col min="11782" max="11783" width="4.21875" style="547" bestFit="1" customWidth="1"/>
    <col min="11784" max="11784" width="1.6640625" style="547" customWidth="1"/>
    <col min="11785" max="11786" width="4.21875" style="547" bestFit="1" customWidth="1"/>
    <col min="11787" max="11787" width="1.6640625" style="547" customWidth="1"/>
    <col min="11788" max="11789" width="3.44140625" style="547" bestFit="1" customWidth="1"/>
    <col min="11790" max="11790" width="1.6640625" style="547" customWidth="1"/>
    <col min="11791" max="11792" width="3.44140625" style="547" bestFit="1" customWidth="1"/>
    <col min="11793" max="11793" width="1.6640625" style="547" customWidth="1"/>
    <col min="11794" max="11795" width="3.44140625" style="547" bestFit="1" customWidth="1"/>
    <col min="11796" max="11796" width="1.6640625" style="547" customWidth="1"/>
    <col min="11797" max="11798" width="3.44140625" style="547" bestFit="1" customWidth="1"/>
    <col min="11799" max="11799" width="1.6640625" style="547" customWidth="1"/>
    <col min="11800" max="11801" width="3.44140625" style="547" bestFit="1" customWidth="1"/>
    <col min="11802" max="11802" width="1.6640625" style="547" customWidth="1"/>
    <col min="11803" max="11804" width="3.44140625" style="547" bestFit="1" customWidth="1"/>
    <col min="11805" max="11805" width="3.77734375" style="547" customWidth="1"/>
    <col min="11806" max="11806" width="0.44140625" style="547" customWidth="1"/>
    <col min="11807" max="11810" width="1.109375" style="547" customWidth="1"/>
    <col min="11811" max="11811" width="1.33203125" style="547" customWidth="1"/>
    <col min="11812" max="11812" width="1.21875" style="547" customWidth="1"/>
    <col min="11813" max="11813" width="1" style="547" customWidth="1"/>
    <col min="11814" max="11814" width="1.109375" style="547" customWidth="1"/>
    <col min="11815" max="12032" width="9" style="547"/>
    <col min="12033" max="12033" width="7.77734375" style="547" customWidth="1"/>
    <col min="12034" max="12034" width="3.44140625" style="547" customWidth="1"/>
    <col min="12035" max="12036" width="4.21875" style="547" bestFit="1" customWidth="1"/>
    <col min="12037" max="12037" width="1.6640625" style="547" customWidth="1"/>
    <col min="12038" max="12039" width="4.21875" style="547" bestFit="1" customWidth="1"/>
    <col min="12040" max="12040" width="1.6640625" style="547" customWidth="1"/>
    <col min="12041" max="12042" width="4.21875" style="547" bestFit="1" customWidth="1"/>
    <col min="12043" max="12043" width="1.6640625" style="547" customWidth="1"/>
    <col min="12044" max="12045" width="3.44140625" style="547" bestFit="1" customWidth="1"/>
    <col min="12046" max="12046" width="1.6640625" style="547" customWidth="1"/>
    <col min="12047" max="12048" width="3.44140625" style="547" bestFit="1" customWidth="1"/>
    <col min="12049" max="12049" width="1.6640625" style="547" customWidth="1"/>
    <col min="12050" max="12051" width="3.44140625" style="547" bestFit="1" customWidth="1"/>
    <col min="12052" max="12052" width="1.6640625" style="547" customWidth="1"/>
    <col min="12053" max="12054" width="3.44140625" style="547" bestFit="1" customWidth="1"/>
    <col min="12055" max="12055" width="1.6640625" style="547" customWidth="1"/>
    <col min="12056" max="12057" width="3.44140625" style="547" bestFit="1" customWidth="1"/>
    <col min="12058" max="12058" width="1.6640625" style="547" customWidth="1"/>
    <col min="12059" max="12060" width="3.44140625" style="547" bestFit="1" customWidth="1"/>
    <col min="12061" max="12061" width="3.77734375" style="547" customWidth="1"/>
    <col min="12062" max="12062" width="0.44140625" style="547" customWidth="1"/>
    <col min="12063" max="12066" width="1.109375" style="547" customWidth="1"/>
    <col min="12067" max="12067" width="1.33203125" style="547" customWidth="1"/>
    <col min="12068" max="12068" width="1.21875" style="547" customWidth="1"/>
    <col min="12069" max="12069" width="1" style="547" customWidth="1"/>
    <col min="12070" max="12070" width="1.109375" style="547" customWidth="1"/>
    <col min="12071" max="12288" width="9" style="547"/>
    <col min="12289" max="12289" width="7.77734375" style="547" customWidth="1"/>
    <col min="12290" max="12290" width="3.44140625" style="547" customWidth="1"/>
    <col min="12291" max="12292" width="4.21875" style="547" bestFit="1" customWidth="1"/>
    <col min="12293" max="12293" width="1.6640625" style="547" customWidth="1"/>
    <col min="12294" max="12295" width="4.21875" style="547" bestFit="1" customWidth="1"/>
    <col min="12296" max="12296" width="1.6640625" style="547" customWidth="1"/>
    <col min="12297" max="12298" width="4.21875" style="547" bestFit="1" customWidth="1"/>
    <col min="12299" max="12299" width="1.6640625" style="547" customWidth="1"/>
    <col min="12300" max="12301" width="3.44140625" style="547" bestFit="1" customWidth="1"/>
    <col min="12302" max="12302" width="1.6640625" style="547" customWidth="1"/>
    <col min="12303" max="12304" width="3.44140625" style="547" bestFit="1" customWidth="1"/>
    <col min="12305" max="12305" width="1.6640625" style="547" customWidth="1"/>
    <col min="12306" max="12307" width="3.44140625" style="547" bestFit="1" customWidth="1"/>
    <col min="12308" max="12308" width="1.6640625" style="547" customWidth="1"/>
    <col min="12309" max="12310" width="3.44140625" style="547" bestFit="1" customWidth="1"/>
    <col min="12311" max="12311" width="1.6640625" style="547" customWidth="1"/>
    <col min="12312" max="12313" width="3.44140625" style="547" bestFit="1" customWidth="1"/>
    <col min="12314" max="12314" width="1.6640625" style="547" customWidth="1"/>
    <col min="12315" max="12316" width="3.44140625" style="547" bestFit="1" customWidth="1"/>
    <col min="12317" max="12317" width="3.77734375" style="547" customWidth="1"/>
    <col min="12318" max="12318" width="0.44140625" style="547" customWidth="1"/>
    <col min="12319" max="12322" width="1.109375" style="547" customWidth="1"/>
    <col min="12323" max="12323" width="1.33203125" style="547" customWidth="1"/>
    <col min="12324" max="12324" width="1.21875" style="547" customWidth="1"/>
    <col min="12325" max="12325" width="1" style="547" customWidth="1"/>
    <col min="12326" max="12326" width="1.109375" style="547" customWidth="1"/>
    <col min="12327" max="12544" width="9" style="547"/>
    <col min="12545" max="12545" width="7.77734375" style="547" customWidth="1"/>
    <col min="12546" max="12546" width="3.44140625" style="547" customWidth="1"/>
    <col min="12547" max="12548" width="4.21875" style="547" bestFit="1" customWidth="1"/>
    <col min="12549" max="12549" width="1.6640625" style="547" customWidth="1"/>
    <col min="12550" max="12551" width="4.21875" style="547" bestFit="1" customWidth="1"/>
    <col min="12552" max="12552" width="1.6640625" style="547" customWidth="1"/>
    <col min="12553" max="12554" width="4.21875" style="547" bestFit="1" customWidth="1"/>
    <col min="12555" max="12555" width="1.6640625" style="547" customWidth="1"/>
    <col min="12556" max="12557" width="3.44140625" style="547" bestFit="1" customWidth="1"/>
    <col min="12558" max="12558" width="1.6640625" style="547" customWidth="1"/>
    <col min="12559" max="12560" width="3.44140625" style="547" bestFit="1" customWidth="1"/>
    <col min="12561" max="12561" width="1.6640625" style="547" customWidth="1"/>
    <col min="12562" max="12563" width="3.44140625" style="547" bestFit="1" customWidth="1"/>
    <col min="12564" max="12564" width="1.6640625" style="547" customWidth="1"/>
    <col min="12565" max="12566" width="3.44140625" style="547" bestFit="1" customWidth="1"/>
    <col min="12567" max="12567" width="1.6640625" style="547" customWidth="1"/>
    <col min="12568" max="12569" width="3.44140625" style="547" bestFit="1" customWidth="1"/>
    <col min="12570" max="12570" width="1.6640625" style="547" customWidth="1"/>
    <col min="12571" max="12572" width="3.44140625" style="547" bestFit="1" customWidth="1"/>
    <col min="12573" max="12573" width="3.77734375" style="547" customWidth="1"/>
    <col min="12574" max="12574" width="0.44140625" style="547" customWidth="1"/>
    <col min="12575" max="12578" width="1.109375" style="547" customWidth="1"/>
    <col min="12579" max="12579" width="1.33203125" style="547" customWidth="1"/>
    <col min="12580" max="12580" width="1.21875" style="547" customWidth="1"/>
    <col min="12581" max="12581" width="1" style="547" customWidth="1"/>
    <col min="12582" max="12582" width="1.109375" style="547" customWidth="1"/>
    <col min="12583" max="12800" width="9" style="547"/>
    <col min="12801" max="12801" width="7.77734375" style="547" customWidth="1"/>
    <col min="12802" max="12802" width="3.44140625" style="547" customWidth="1"/>
    <col min="12803" max="12804" width="4.21875" style="547" bestFit="1" customWidth="1"/>
    <col min="12805" max="12805" width="1.6640625" style="547" customWidth="1"/>
    <col min="12806" max="12807" width="4.21875" style="547" bestFit="1" customWidth="1"/>
    <col min="12808" max="12808" width="1.6640625" style="547" customWidth="1"/>
    <col min="12809" max="12810" width="4.21875" style="547" bestFit="1" customWidth="1"/>
    <col min="12811" max="12811" width="1.6640625" style="547" customWidth="1"/>
    <col min="12812" max="12813" width="3.44140625" style="547" bestFit="1" customWidth="1"/>
    <col min="12814" max="12814" width="1.6640625" style="547" customWidth="1"/>
    <col min="12815" max="12816" width="3.44140625" style="547" bestFit="1" customWidth="1"/>
    <col min="12817" max="12817" width="1.6640625" style="547" customWidth="1"/>
    <col min="12818" max="12819" width="3.44140625" style="547" bestFit="1" customWidth="1"/>
    <col min="12820" max="12820" width="1.6640625" style="547" customWidth="1"/>
    <col min="12821" max="12822" width="3.44140625" style="547" bestFit="1" customWidth="1"/>
    <col min="12823" max="12823" width="1.6640625" style="547" customWidth="1"/>
    <col min="12824" max="12825" width="3.44140625" style="547" bestFit="1" customWidth="1"/>
    <col min="12826" max="12826" width="1.6640625" style="547" customWidth="1"/>
    <col min="12827" max="12828" width="3.44140625" style="547" bestFit="1" customWidth="1"/>
    <col min="12829" max="12829" width="3.77734375" style="547" customWidth="1"/>
    <col min="12830" max="12830" width="0.44140625" style="547" customWidth="1"/>
    <col min="12831" max="12834" width="1.109375" style="547" customWidth="1"/>
    <col min="12835" max="12835" width="1.33203125" style="547" customWidth="1"/>
    <col min="12836" max="12836" width="1.21875" style="547" customWidth="1"/>
    <col min="12837" max="12837" width="1" style="547" customWidth="1"/>
    <col min="12838" max="12838" width="1.109375" style="547" customWidth="1"/>
    <col min="12839" max="13056" width="9" style="547"/>
    <col min="13057" max="13057" width="7.77734375" style="547" customWidth="1"/>
    <col min="13058" max="13058" width="3.44140625" style="547" customWidth="1"/>
    <col min="13059" max="13060" width="4.21875" style="547" bestFit="1" customWidth="1"/>
    <col min="13061" max="13061" width="1.6640625" style="547" customWidth="1"/>
    <col min="13062" max="13063" width="4.21875" style="547" bestFit="1" customWidth="1"/>
    <col min="13064" max="13064" width="1.6640625" style="547" customWidth="1"/>
    <col min="13065" max="13066" width="4.21875" style="547" bestFit="1" customWidth="1"/>
    <col min="13067" max="13067" width="1.6640625" style="547" customWidth="1"/>
    <col min="13068" max="13069" width="3.44140625" style="547" bestFit="1" customWidth="1"/>
    <col min="13070" max="13070" width="1.6640625" style="547" customWidth="1"/>
    <col min="13071" max="13072" width="3.44140625" style="547" bestFit="1" customWidth="1"/>
    <col min="13073" max="13073" width="1.6640625" style="547" customWidth="1"/>
    <col min="13074" max="13075" width="3.44140625" style="547" bestFit="1" customWidth="1"/>
    <col min="13076" max="13076" width="1.6640625" style="547" customWidth="1"/>
    <col min="13077" max="13078" width="3.44140625" style="547" bestFit="1" customWidth="1"/>
    <col min="13079" max="13079" width="1.6640625" style="547" customWidth="1"/>
    <col min="13080" max="13081" width="3.44140625" style="547" bestFit="1" customWidth="1"/>
    <col min="13082" max="13082" width="1.6640625" style="547" customWidth="1"/>
    <col min="13083" max="13084" width="3.44140625" style="547" bestFit="1" customWidth="1"/>
    <col min="13085" max="13085" width="3.77734375" style="547" customWidth="1"/>
    <col min="13086" max="13086" width="0.44140625" style="547" customWidth="1"/>
    <col min="13087" max="13090" width="1.109375" style="547" customWidth="1"/>
    <col min="13091" max="13091" width="1.33203125" style="547" customWidth="1"/>
    <col min="13092" max="13092" width="1.21875" style="547" customWidth="1"/>
    <col min="13093" max="13093" width="1" style="547" customWidth="1"/>
    <col min="13094" max="13094" width="1.109375" style="547" customWidth="1"/>
    <col min="13095" max="13312" width="9" style="547"/>
    <col min="13313" max="13313" width="7.77734375" style="547" customWidth="1"/>
    <col min="13314" max="13314" width="3.44140625" style="547" customWidth="1"/>
    <col min="13315" max="13316" width="4.21875" style="547" bestFit="1" customWidth="1"/>
    <col min="13317" max="13317" width="1.6640625" style="547" customWidth="1"/>
    <col min="13318" max="13319" width="4.21875" style="547" bestFit="1" customWidth="1"/>
    <col min="13320" max="13320" width="1.6640625" style="547" customWidth="1"/>
    <col min="13321" max="13322" width="4.21875" style="547" bestFit="1" customWidth="1"/>
    <col min="13323" max="13323" width="1.6640625" style="547" customWidth="1"/>
    <col min="13324" max="13325" width="3.44140625" style="547" bestFit="1" customWidth="1"/>
    <col min="13326" max="13326" width="1.6640625" style="547" customWidth="1"/>
    <col min="13327" max="13328" width="3.44140625" style="547" bestFit="1" customWidth="1"/>
    <col min="13329" max="13329" width="1.6640625" style="547" customWidth="1"/>
    <col min="13330" max="13331" width="3.44140625" style="547" bestFit="1" customWidth="1"/>
    <col min="13332" max="13332" width="1.6640625" style="547" customWidth="1"/>
    <col min="13333" max="13334" width="3.44140625" style="547" bestFit="1" customWidth="1"/>
    <col min="13335" max="13335" width="1.6640625" style="547" customWidth="1"/>
    <col min="13336" max="13337" width="3.44140625" style="547" bestFit="1" customWidth="1"/>
    <col min="13338" max="13338" width="1.6640625" style="547" customWidth="1"/>
    <col min="13339" max="13340" width="3.44140625" style="547" bestFit="1" customWidth="1"/>
    <col min="13341" max="13341" width="3.77734375" style="547" customWidth="1"/>
    <col min="13342" max="13342" width="0.44140625" style="547" customWidth="1"/>
    <col min="13343" max="13346" width="1.109375" style="547" customWidth="1"/>
    <col min="13347" max="13347" width="1.33203125" style="547" customWidth="1"/>
    <col min="13348" max="13348" width="1.21875" style="547" customWidth="1"/>
    <col min="13349" max="13349" width="1" style="547" customWidth="1"/>
    <col min="13350" max="13350" width="1.109375" style="547" customWidth="1"/>
    <col min="13351" max="13568" width="9" style="547"/>
    <col min="13569" max="13569" width="7.77734375" style="547" customWidth="1"/>
    <col min="13570" max="13570" width="3.44140625" style="547" customWidth="1"/>
    <col min="13571" max="13572" width="4.21875" style="547" bestFit="1" customWidth="1"/>
    <col min="13573" max="13573" width="1.6640625" style="547" customWidth="1"/>
    <col min="13574" max="13575" width="4.21875" style="547" bestFit="1" customWidth="1"/>
    <col min="13576" max="13576" width="1.6640625" style="547" customWidth="1"/>
    <col min="13577" max="13578" width="4.21875" style="547" bestFit="1" customWidth="1"/>
    <col min="13579" max="13579" width="1.6640625" style="547" customWidth="1"/>
    <col min="13580" max="13581" width="3.44140625" style="547" bestFit="1" customWidth="1"/>
    <col min="13582" max="13582" width="1.6640625" style="547" customWidth="1"/>
    <col min="13583" max="13584" width="3.44140625" style="547" bestFit="1" customWidth="1"/>
    <col min="13585" max="13585" width="1.6640625" style="547" customWidth="1"/>
    <col min="13586" max="13587" width="3.44140625" style="547" bestFit="1" customWidth="1"/>
    <col min="13588" max="13588" width="1.6640625" style="547" customWidth="1"/>
    <col min="13589" max="13590" width="3.44140625" style="547" bestFit="1" customWidth="1"/>
    <col min="13591" max="13591" width="1.6640625" style="547" customWidth="1"/>
    <col min="13592" max="13593" width="3.44140625" style="547" bestFit="1" customWidth="1"/>
    <col min="13594" max="13594" width="1.6640625" style="547" customWidth="1"/>
    <col min="13595" max="13596" width="3.44140625" style="547" bestFit="1" customWidth="1"/>
    <col min="13597" max="13597" width="3.77734375" style="547" customWidth="1"/>
    <col min="13598" max="13598" width="0.44140625" style="547" customWidth="1"/>
    <col min="13599" max="13602" width="1.109375" style="547" customWidth="1"/>
    <col min="13603" max="13603" width="1.33203125" style="547" customWidth="1"/>
    <col min="13604" max="13604" width="1.21875" style="547" customWidth="1"/>
    <col min="13605" max="13605" width="1" style="547" customWidth="1"/>
    <col min="13606" max="13606" width="1.109375" style="547" customWidth="1"/>
    <col min="13607" max="13824" width="9" style="547"/>
    <col min="13825" max="13825" width="7.77734375" style="547" customWidth="1"/>
    <col min="13826" max="13826" width="3.44140625" style="547" customWidth="1"/>
    <col min="13827" max="13828" width="4.21875" style="547" bestFit="1" customWidth="1"/>
    <col min="13829" max="13829" width="1.6640625" style="547" customWidth="1"/>
    <col min="13830" max="13831" width="4.21875" style="547" bestFit="1" customWidth="1"/>
    <col min="13832" max="13832" width="1.6640625" style="547" customWidth="1"/>
    <col min="13833" max="13834" width="4.21875" style="547" bestFit="1" customWidth="1"/>
    <col min="13835" max="13835" width="1.6640625" style="547" customWidth="1"/>
    <col min="13836" max="13837" width="3.44140625" style="547" bestFit="1" customWidth="1"/>
    <col min="13838" max="13838" width="1.6640625" style="547" customWidth="1"/>
    <col min="13839" max="13840" width="3.44140625" style="547" bestFit="1" customWidth="1"/>
    <col min="13841" max="13841" width="1.6640625" style="547" customWidth="1"/>
    <col min="13842" max="13843" width="3.44140625" style="547" bestFit="1" customWidth="1"/>
    <col min="13844" max="13844" width="1.6640625" style="547" customWidth="1"/>
    <col min="13845" max="13846" width="3.44140625" style="547" bestFit="1" customWidth="1"/>
    <col min="13847" max="13847" width="1.6640625" style="547" customWidth="1"/>
    <col min="13848" max="13849" width="3.44140625" style="547" bestFit="1" customWidth="1"/>
    <col min="13850" max="13850" width="1.6640625" style="547" customWidth="1"/>
    <col min="13851" max="13852" width="3.44140625" style="547" bestFit="1" customWidth="1"/>
    <col min="13853" max="13853" width="3.77734375" style="547" customWidth="1"/>
    <col min="13854" max="13854" width="0.44140625" style="547" customWidth="1"/>
    <col min="13855" max="13858" width="1.109375" style="547" customWidth="1"/>
    <col min="13859" max="13859" width="1.33203125" style="547" customWidth="1"/>
    <col min="13860" max="13860" width="1.21875" style="547" customWidth="1"/>
    <col min="13861" max="13861" width="1" style="547" customWidth="1"/>
    <col min="13862" max="13862" width="1.109375" style="547" customWidth="1"/>
    <col min="13863" max="14080" width="9" style="547"/>
    <col min="14081" max="14081" width="7.77734375" style="547" customWidth="1"/>
    <col min="14082" max="14082" width="3.44140625" style="547" customWidth="1"/>
    <col min="14083" max="14084" width="4.21875" style="547" bestFit="1" customWidth="1"/>
    <col min="14085" max="14085" width="1.6640625" style="547" customWidth="1"/>
    <col min="14086" max="14087" width="4.21875" style="547" bestFit="1" customWidth="1"/>
    <col min="14088" max="14088" width="1.6640625" style="547" customWidth="1"/>
    <col min="14089" max="14090" width="4.21875" style="547" bestFit="1" customWidth="1"/>
    <col min="14091" max="14091" width="1.6640625" style="547" customWidth="1"/>
    <col min="14092" max="14093" width="3.44140625" style="547" bestFit="1" customWidth="1"/>
    <col min="14094" max="14094" width="1.6640625" style="547" customWidth="1"/>
    <col min="14095" max="14096" width="3.44140625" style="547" bestFit="1" customWidth="1"/>
    <col min="14097" max="14097" width="1.6640625" style="547" customWidth="1"/>
    <col min="14098" max="14099" width="3.44140625" style="547" bestFit="1" customWidth="1"/>
    <col min="14100" max="14100" width="1.6640625" style="547" customWidth="1"/>
    <col min="14101" max="14102" width="3.44140625" style="547" bestFit="1" customWidth="1"/>
    <col min="14103" max="14103" width="1.6640625" style="547" customWidth="1"/>
    <col min="14104" max="14105" width="3.44140625" style="547" bestFit="1" customWidth="1"/>
    <col min="14106" max="14106" width="1.6640625" style="547" customWidth="1"/>
    <col min="14107" max="14108" width="3.44140625" style="547" bestFit="1" customWidth="1"/>
    <col min="14109" max="14109" width="3.77734375" style="547" customWidth="1"/>
    <col min="14110" max="14110" width="0.44140625" style="547" customWidth="1"/>
    <col min="14111" max="14114" width="1.109375" style="547" customWidth="1"/>
    <col min="14115" max="14115" width="1.33203125" style="547" customWidth="1"/>
    <col min="14116" max="14116" width="1.21875" style="547" customWidth="1"/>
    <col min="14117" max="14117" width="1" style="547" customWidth="1"/>
    <col min="14118" max="14118" width="1.109375" style="547" customWidth="1"/>
    <col min="14119" max="14336" width="9" style="547"/>
    <col min="14337" max="14337" width="7.77734375" style="547" customWidth="1"/>
    <col min="14338" max="14338" width="3.44140625" style="547" customWidth="1"/>
    <col min="14339" max="14340" width="4.21875" style="547" bestFit="1" customWidth="1"/>
    <col min="14341" max="14341" width="1.6640625" style="547" customWidth="1"/>
    <col min="14342" max="14343" width="4.21875" style="547" bestFit="1" customWidth="1"/>
    <col min="14344" max="14344" width="1.6640625" style="547" customWidth="1"/>
    <col min="14345" max="14346" width="4.21875" style="547" bestFit="1" customWidth="1"/>
    <col min="14347" max="14347" width="1.6640625" style="547" customWidth="1"/>
    <col min="14348" max="14349" width="3.44140625" style="547" bestFit="1" customWidth="1"/>
    <col min="14350" max="14350" width="1.6640625" style="547" customWidth="1"/>
    <col min="14351" max="14352" width="3.44140625" style="547" bestFit="1" customWidth="1"/>
    <col min="14353" max="14353" width="1.6640625" style="547" customWidth="1"/>
    <col min="14354" max="14355" width="3.44140625" style="547" bestFit="1" customWidth="1"/>
    <col min="14356" max="14356" width="1.6640625" style="547" customWidth="1"/>
    <col min="14357" max="14358" width="3.44140625" style="547" bestFit="1" customWidth="1"/>
    <col min="14359" max="14359" width="1.6640625" style="547" customWidth="1"/>
    <col min="14360" max="14361" width="3.44140625" style="547" bestFit="1" customWidth="1"/>
    <col min="14362" max="14362" width="1.6640625" style="547" customWidth="1"/>
    <col min="14363" max="14364" width="3.44140625" style="547" bestFit="1" customWidth="1"/>
    <col min="14365" max="14365" width="3.77734375" style="547" customWidth="1"/>
    <col min="14366" max="14366" width="0.44140625" style="547" customWidth="1"/>
    <col min="14367" max="14370" width="1.109375" style="547" customWidth="1"/>
    <col min="14371" max="14371" width="1.33203125" style="547" customWidth="1"/>
    <col min="14372" max="14372" width="1.21875" style="547" customWidth="1"/>
    <col min="14373" max="14373" width="1" style="547" customWidth="1"/>
    <col min="14374" max="14374" width="1.109375" style="547" customWidth="1"/>
    <col min="14375" max="14592" width="9" style="547"/>
    <col min="14593" max="14593" width="7.77734375" style="547" customWidth="1"/>
    <col min="14594" max="14594" width="3.44140625" style="547" customWidth="1"/>
    <col min="14595" max="14596" width="4.21875" style="547" bestFit="1" customWidth="1"/>
    <col min="14597" max="14597" width="1.6640625" style="547" customWidth="1"/>
    <col min="14598" max="14599" width="4.21875" style="547" bestFit="1" customWidth="1"/>
    <col min="14600" max="14600" width="1.6640625" style="547" customWidth="1"/>
    <col min="14601" max="14602" width="4.21875" style="547" bestFit="1" customWidth="1"/>
    <col min="14603" max="14603" width="1.6640625" style="547" customWidth="1"/>
    <col min="14604" max="14605" width="3.44140625" style="547" bestFit="1" customWidth="1"/>
    <col min="14606" max="14606" width="1.6640625" style="547" customWidth="1"/>
    <col min="14607" max="14608" width="3.44140625" style="547" bestFit="1" customWidth="1"/>
    <col min="14609" max="14609" width="1.6640625" style="547" customWidth="1"/>
    <col min="14610" max="14611" width="3.44140625" style="547" bestFit="1" customWidth="1"/>
    <col min="14612" max="14612" width="1.6640625" style="547" customWidth="1"/>
    <col min="14613" max="14614" width="3.44140625" style="547" bestFit="1" customWidth="1"/>
    <col min="14615" max="14615" width="1.6640625" style="547" customWidth="1"/>
    <col min="14616" max="14617" width="3.44140625" style="547" bestFit="1" customWidth="1"/>
    <col min="14618" max="14618" width="1.6640625" style="547" customWidth="1"/>
    <col min="14619" max="14620" width="3.44140625" style="547" bestFit="1" customWidth="1"/>
    <col min="14621" max="14621" width="3.77734375" style="547" customWidth="1"/>
    <col min="14622" max="14622" width="0.44140625" style="547" customWidth="1"/>
    <col min="14623" max="14626" width="1.109375" style="547" customWidth="1"/>
    <col min="14627" max="14627" width="1.33203125" style="547" customWidth="1"/>
    <col min="14628" max="14628" width="1.21875" style="547" customWidth="1"/>
    <col min="14629" max="14629" width="1" style="547" customWidth="1"/>
    <col min="14630" max="14630" width="1.109375" style="547" customWidth="1"/>
    <col min="14631" max="14848" width="9" style="547"/>
    <col min="14849" max="14849" width="7.77734375" style="547" customWidth="1"/>
    <col min="14850" max="14850" width="3.44140625" style="547" customWidth="1"/>
    <col min="14851" max="14852" width="4.21875" style="547" bestFit="1" customWidth="1"/>
    <col min="14853" max="14853" width="1.6640625" style="547" customWidth="1"/>
    <col min="14854" max="14855" width="4.21875" style="547" bestFit="1" customWidth="1"/>
    <col min="14856" max="14856" width="1.6640625" style="547" customWidth="1"/>
    <col min="14857" max="14858" width="4.21875" style="547" bestFit="1" customWidth="1"/>
    <col min="14859" max="14859" width="1.6640625" style="547" customWidth="1"/>
    <col min="14860" max="14861" width="3.44140625" style="547" bestFit="1" customWidth="1"/>
    <col min="14862" max="14862" width="1.6640625" style="547" customWidth="1"/>
    <col min="14863" max="14864" width="3.44140625" style="547" bestFit="1" customWidth="1"/>
    <col min="14865" max="14865" width="1.6640625" style="547" customWidth="1"/>
    <col min="14866" max="14867" width="3.44140625" style="547" bestFit="1" customWidth="1"/>
    <col min="14868" max="14868" width="1.6640625" style="547" customWidth="1"/>
    <col min="14869" max="14870" width="3.44140625" style="547" bestFit="1" customWidth="1"/>
    <col min="14871" max="14871" width="1.6640625" style="547" customWidth="1"/>
    <col min="14872" max="14873" width="3.44140625" style="547" bestFit="1" customWidth="1"/>
    <col min="14874" max="14874" width="1.6640625" style="547" customWidth="1"/>
    <col min="14875" max="14876" width="3.44140625" style="547" bestFit="1" customWidth="1"/>
    <col min="14877" max="14877" width="3.77734375" style="547" customWidth="1"/>
    <col min="14878" max="14878" width="0.44140625" style="547" customWidth="1"/>
    <col min="14879" max="14882" width="1.109375" style="547" customWidth="1"/>
    <col min="14883" max="14883" width="1.33203125" style="547" customWidth="1"/>
    <col min="14884" max="14884" width="1.21875" style="547" customWidth="1"/>
    <col min="14885" max="14885" width="1" style="547" customWidth="1"/>
    <col min="14886" max="14886" width="1.109375" style="547" customWidth="1"/>
    <col min="14887" max="15104" width="9" style="547"/>
    <col min="15105" max="15105" width="7.77734375" style="547" customWidth="1"/>
    <col min="15106" max="15106" width="3.44140625" style="547" customWidth="1"/>
    <col min="15107" max="15108" width="4.21875" style="547" bestFit="1" customWidth="1"/>
    <col min="15109" max="15109" width="1.6640625" style="547" customWidth="1"/>
    <col min="15110" max="15111" width="4.21875" style="547" bestFit="1" customWidth="1"/>
    <col min="15112" max="15112" width="1.6640625" style="547" customWidth="1"/>
    <col min="15113" max="15114" width="4.21875" style="547" bestFit="1" customWidth="1"/>
    <col min="15115" max="15115" width="1.6640625" style="547" customWidth="1"/>
    <col min="15116" max="15117" width="3.44140625" style="547" bestFit="1" customWidth="1"/>
    <col min="15118" max="15118" width="1.6640625" style="547" customWidth="1"/>
    <col min="15119" max="15120" width="3.44140625" style="547" bestFit="1" customWidth="1"/>
    <col min="15121" max="15121" width="1.6640625" style="547" customWidth="1"/>
    <col min="15122" max="15123" width="3.44140625" style="547" bestFit="1" customWidth="1"/>
    <col min="15124" max="15124" width="1.6640625" style="547" customWidth="1"/>
    <col min="15125" max="15126" width="3.44140625" style="547" bestFit="1" customWidth="1"/>
    <col min="15127" max="15127" width="1.6640625" style="547" customWidth="1"/>
    <col min="15128" max="15129" width="3.44140625" style="547" bestFit="1" customWidth="1"/>
    <col min="15130" max="15130" width="1.6640625" style="547" customWidth="1"/>
    <col min="15131" max="15132" width="3.44140625" style="547" bestFit="1" customWidth="1"/>
    <col min="15133" max="15133" width="3.77734375" style="547" customWidth="1"/>
    <col min="15134" max="15134" width="0.44140625" style="547" customWidth="1"/>
    <col min="15135" max="15138" width="1.109375" style="547" customWidth="1"/>
    <col min="15139" max="15139" width="1.33203125" style="547" customWidth="1"/>
    <col min="15140" max="15140" width="1.21875" style="547" customWidth="1"/>
    <col min="15141" max="15141" width="1" style="547" customWidth="1"/>
    <col min="15142" max="15142" width="1.109375" style="547" customWidth="1"/>
    <col min="15143" max="15360" width="9" style="547"/>
    <col min="15361" max="15361" width="7.77734375" style="547" customWidth="1"/>
    <col min="15362" max="15362" width="3.44140625" style="547" customWidth="1"/>
    <col min="15363" max="15364" width="4.21875" style="547" bestFit="1" customWidth="1"/>
    <col min="15365" max="15365" width="1.6640625" style="547" customWidth="1"/>
    <col min="15366" max="15367" width="4.21875" style="547" bestFit="1" customWidth="1"/>
    <col min="15368" max="15368" width="1.6640625" style="547" customWidth="1"/>
    <col min="15369" max="15370" width="4.21875" style="547" bestFit="1" customWidth="1"/>
    <col min="15371" max="15371" width="1.6640625" style="547" customWidth="1"/>
    <col min="15372" max="15373" width="3.44140625" style="547" bestFit="1" customWidth="1"/>
    <col min="15374" max="15374" width="1.6640625" style="547" customWidth="1"/>
    <col min="15375" max="15376" width="3.44140625" style="547" bestFit="1" customWidth="1"/>
    <col min="15377" max="15377" width="1.6640625" style="547" customWidth="1"/>
    <col min="15378" max="15379" width="3.44140625" style="547" bestFit="1" customWidth="1"/>
    <col min="15380" max="15380" width="1.6640625" style="547" customWidth="1"/>
    <col min="15381" max="15382" width="3.44140625" style="547" bestFit="1" customWidth="1"/>
    <col min="15383" max="15383" width="1.6640625" style="547" customWidth="1"/>
    <col min="15384" max="15385" width="3.44140625" style="547" bestFit="1" customWidth="1"/>
    <col min="15386" max="15386" width="1.6640625" style="547" customWidth="1"/>
    <col min="15387" max="15388" width="3.44140625" style="547" bestFit="1" customWidth="1"/>
    <col min="15389" max="15389" width="3.77734375" style="547" customWidth="1"/>
    <col min="15390" max="15390" width="0.44140625" style="547" customWidth="1"/>
    <col min="15391" max="15394" width="1.109375" style="547" customWidth="1"/>
    <col min="15395" max="15395" width="1.33203125" style="547" customWidth="1"/>
    <col min="15396" max="15396" width="1.21875" style="547" customWidth="1"/>
    <col min="15397" max="15397" width="1" style="547" customWidth="1"/>
    <col min="15398" max="15398" width="1.109375" style="547" customWidth="1"/>
    <col min="15399" max="15616" width="9" style="547"/>
    <col min="15617" max="15617" width="7.77734375" style="547" customWidth="1"/>
    <col min="15618" max="15618" width="3.44140625" style="547" customWidth="1"/>
    <col min="15619" max="15620" width="4.21875" style="547" bestFit="1" customWidth="1"/>
    <col min="15621" max="15621" width="1.6640625" style="547" customWidth="1"/>
    <col min="15622" max="15623" width="4.21875" style="547" bestFit="1" customWidth="1"/>
    <col min="15624" max="15624" width="1.6640625" style="547" customWidth="1"/>
    <col min="15625" max="15626" width="4.21875" style="547" bestFit="1" customWidth="1"/>
    <col min="15627" max="15627" width="1.6640625" style="547" customWidth="1"/>
    <col min="15628" max="15629" width="3.44140625" style="547" bestFit="1" customWidth="1"/>
    <col min="15630" max="15630" width="1.6640625" style="547" customWidth="1"/>
    <col min="15631" max="15632" width="3.44140625" style="547" bestFit="1" customWidth="1"/>
    <col min="15633" max="15633" width="1.6640625" style="547" customWidth="1"/>
    <col min="15634" max="15635" width="3.44140625" style="547" bestFit="1" customWidth="1"/>
    <col min="15636" max="15636" width="1.6640625" style="547" customWidth="1"/>
    <col min="15637" max="15638" width="3.44140625" style="547" bestFit="1" customWidth="1"/>
    <col min="15639" max="15639" width="1.6640625" style="547" customWidth="1"/>
    <col min="15640" max="15641" width="3.44140625" style="547" bestFit="1" customWidth="1"/>
    <col min="15642" max="15642" width="1.6640625" style="547" customWidth="1"/>
    <col min="15643" max="15644" width="3.44140625" style="547" bestFit="1" customWidth="1"/>
    <col min="15645" max="15645" width="3.77734375" style="547" customWidth="1"/>
    <col min="15646" max="15646" width="0.44140625" style="547" customWidth="1"/>
    <col min="15647" max="15650" width="1.109375" style="547" customWidth="1"/>
    <col min="15651" max="15651" width="1.33203125" style="547" customWidth="1"/>
    <col min="15652" max="15652" width="1.21875" style="547" customWidth="1"/>
    <col min="15653" max="15653" width="1" style="547" customWidth="1"/>
    <col min="15654" max="15654" width="1.109375" style="547" customWidth="1"/>
    <col min="15655" max="15872" width="9" style="547"/>
    <col min="15873" max="15873" width="7.77734375" style="547" customWidth="1"/>
    <col min="15874" max="15874" width="3.44140625" style="547" customWidth="1"/>
    <col min="15875" max="15876" width="4.21875" style="547" bestFit="1" customWidth="1"/>
    <col min="15877" max="15877" width="1.6640625" style="547" customWidth="1"/>
    <col min="15878" max="15879" width="4.21875" style="547" bestFit="1" customWidth="1"/>
    <col min="15880" max="15880" width="1.6640625" style="547" customWidth="1"/>
    <col min="15881" max="15882" width="4.21875" style="547" bestFit="1" customWidth="1"/>
    <col min="15883" max="15883" width="1.6640625" style="547" customWidth="1"/>
    <col min="15884" max="15885" width="3.44140625" style="547" bestFit="1" customWidth="1"/>
    <col min="15886" max="15886" width="1.6640625" style="547" customWidth="1"/>
    <col min="15887" max="15888" width="3.44140625" style="547" bestFit="1" customWidth="1"/>
    <col min="15889" max="15889" width="1.6640625" style="547" customWidth="1"/>
    <col min="15890" max="15891" width="3.44140625" style="547" bestFit="1" customWidth="1"/>
    <col min="15892" max="15892" width="1.6640625" style="547" customWidth="1"/>
    <col min="15893" max="15894" width="3.44140625" style="547" bestFit="1" customWidth="1"/>
    <col min="15895" max="15895" width="1.6640625" style="547" customWidth="1"/>
    <col min="15896" max="15897" width="3.44140625" style="547" bestFit="1" customWidth="1"/>
    <col min="15898" max="15898" width="1.6640625" style="547" customWidth="1"/>
    <col min="15899" max="15900" width="3.44140625" style="547" bestFit="1" customWidth="1"/>
    <col min="15901" max="15901" width="3.77734375" style="547" customWidth="1"/>
    <col min="15902" max="15902" width="0.44140625" style="547" customWidth="1"/>
    <col min="15903" max="15906" width="1.109375" style="547" customWidth="1"/>
    <col min="15907" max="15907" width="1.33203125" style="547" customWidth="1"/>
    <col min="15908" max="15908" width="1.21875" style="547" customWidth="1"/>
    <col min="15909" max="15909" width="1" style="547" customWidth="1"/>
    <col min="15910" max="15910" width="1.109375" style="547" customWidth="1"/>
    <col min="15911" max="16128" width="9" style="547"/>
    <col min="16129" max="16129" width="7.77734375" style="547" customWidth="1"/>
    <col min="16130" max="16130" width="3.44140625" style="547" customWidth="1"/>
    <col min="16131" max="16132" width="4.21875" style="547" bestFit="1" customWidth="1"/>
    <col min="16133" max="16133" width="1.6640625" style="547" customWidth="1"/>
    <col min="16134" max="16135" width="4.21875" style="547" bestFit="1" customWidth="1"/>
    <col min="16136" max="16136" width="1.6640625" style="547" customWidth="1"/>
    <col min="16137" max="16138" width="4.21875" style="547" bestFit="1" customWidth="1"/>
    <col min="16139" max="16139" width="1.6640625" style="547" customWidth="1"/>
    <col min="16140" max="16141" width="3.44140625" style="547" bestFit="1" customWidth="1"/>
    <col min="16142" max="16142" width="1.6640625" style="547" customWidth="1"/>
    <col min="16143" max="16144" width="3.44140625" style="547" bestFit="1" customWidth="1"/>
    <col min="16145" max="16145" width="1.6640625" style="547" customWidth="1"/>
    <col min="16146" max="16147" width="3.44140625" style="547" bestFit="1" customWidth="1"/>
    <col min="16148" max="16148" width="1.6640625" style="547" customWidth="1"/>
    <col min="16149" max="16150" width="3.44140625" style="547" bestFit="1" customWidth="1"/>
    <col min="16151" max="16151" width="1.6640625" style="547" customWidth="1"/>
    <col min="16152" max="16153" width="3.44140625" style="547" bestFit="1" customWidth="1"/>
    <col min="16154" max="16154" width="1.6640625" style="547" customWidth="1"/>
    <col min="16155" max="16156" width="3.44140625" style="547" bestFit="1" customWidth="1"/>
    <col min="16157" max="16157" width="3.77734375" style="547" customWidth="1"/>
    <col min="16158" max="16158" width="0.44140625" style="547" customWidth="1"/>
    <col min="16159" max="16162" width="1.109375" style="547" customWidth="1"/>
    <col min="16163" max="16163" width="1.33203125" style="547" customWidth="1"/>
    <col min="16164" max="16164" width="1.21875" style="547" customWidth="1"/>
    <col min="16165" max="16165" width="1" style="547" customWidth="1"/>
    <col min="16166" max="16166" width="1.109375" style="547" customWidth="1"/>
    <col min="16167" max="16384" width="9" style="547"/>
  </cols>
  <sheetData>
    <row r="1" spans="1:47" ht="12.6" thickBot="1">
      <c r="A1" s="553" t="s">
        <v>866</v>
      </c>
      <c r="Z1" s="2395" t="str">
        <f>'学校入力シート（要入力）'!$I$42&amp;"年度版"</f>
        <v>2025年度版</v>
      </c>
      <c r="AA1" s="2396"/>
      <c r="AB1" s="2396"/>
      <c r="AC1" s="2396"/>
    </row>
    <row r="2" spans="1:47" ht="12" customHeight="1">
      <c r="A2" s="987" t="s">
        <v>878</v>
      </c>
      <c r="Z2" s="2399" t="s">
        <v>524</v>
      </c>
      <c r="AA2" s="2400"/>
      <c r="AB2" s="2400"/>
      <c r="AC2" s="2401"/>
    </row>
    <row r="3" spans="1:47" ht="12" customHeight="1" thickBot="1">
      <c r="A3" s="986" t="s">
        <v>1078</v>
      </c>
      <c r="Z3" s="2402"/>
      <c r="AA3" s="2403"/>
      <c r="AB3" s="2403"/>
      <c r="AC3" s="2404"/>
    </row>
    <row r="4" spans="1:47" ht="10.5" customHeight="1">
      <c r="A4" s="986"/>
      <c r="Z4" s="898"/>
      <c r="AA4" s="898"/>
      <c r="AB4" s="898"/>
      <c r="AC4" s="898"/>
    </row>
    <row r="5" spans="1:47" ht="10.5" customHeight="1">
      <c r="A5" s="547" t="s">
        <v>567</v>
      </c>
      <c r="Z5" s="898"/>
      <c r="AA5" s="898"/>
      <c r="AB5" s="898"/>
      <c r="AC5" s="898"/>
    </row>
    <row r="6" spans="1:47" s="556" customFormat="1" ht="7.5" customHeight="1">
      <c r="A6" s="2431"/>
      <c r="B6" s="2360">
        <v>2</v>
      </c>
      <c r="C6" s="2361"/>
      <c r="D6" s="2361"/>
      <c r="E6" s="2361"/>
      <c r="F6" s="2362"/>
      <c r="G6" s="2363">
        <v>4</v>
      </c>
      <c r="H6" s="2361"/>
      <c r="I6" s="2361"/>
      <c r="J6" s="2361"/>
      <c r="K6" s="2361"/>
      <c r="L6" s="2362"/>
      <c r="M6" s="2363">
        <v>6</v>
      </c>
      <c r="N6" s="2361"/>
      <c r="O6" s="2361"/>
      <c r="P6" s="2361"/>
      <c r="Q6" s="2361"/>
      <c r="R6" s="2362"/>
      <c r="S6" s="2363">
        <v>8</v>
      </c>
      <c r="T6" s="2361"/>
      <c r="U6" s="2361"/>
      <c r="V6" s="2361"/>
      <c r="W6" s="2361"/>
      <c r="X6" s="2362"/>
      <c r="Y6" s="2363">
        <v>10</v>
      </c>
      <c r="Z6" s="2361"/>
      <c r="AA6" s="2361"/>
      <c r="AB6" s="2361"/>
      <c r="AC6" s="2362"/>
    </row>
    <row r="7" spans="1:47" s="556" customFormat="1" ht="7.5" customHeight="1">
      <c r="A7" s="2413"/>
      <c r="B7" s="2364">
        <v>1</v>
      </c>
      <c r="C7" s="2365"/>
      <c r="D7" s="2355">
        <v>2</v>
      </c>
      <c r="E7" s="2366"/>
      <c r="F7" s="2356"/>
      <c r="G7" s="2364">
        <v>3</v>
      </c>
      <c r="H7" s="2366"/>
      <c r="I7" s="2365"/>
      <c r="J7" s="2355">
        <v>4</v>
      </c>
      <c r="K7" s="2366"/>
      <c r="L7" s="2356"/>
      <c r="M7" s="2364">
        <v>5</v>
      </c>
      <c r="N7" s="2366"/>
      <c r="O7" s="2365"/>
      <c r="P7" s="2355">
        <v>6</v>
      </c>
      <c r="Q7" s="2366"/>
      <c r="R7" s="2356"/>
      <c r="S7" s="2364">
        <v>7</v>
      </c>
      <c r="T7" s="2366"/>
      <c r="U7" s="2365"/>
      <c r="V7" s="2355">
        <v>8</v>
      </c>
      <c r="W7" s="2366"/>
      <c r="X7" s="2356"/>
      <c r="Y7" s="2364">
        <v>9</v>
      </c>
      <c r="Z7" s="2366"/>
      <c r="AA7" s="2365"/>
      <c r="AB7" s="2355">
        <v>10</v>
      </c>
      <c r="AC7" s="2356"/>
    </row>
    <row r="8" spans="1:47" ht="11.25" customHeight="1">
      <c r="A8" s="890" t="s">
        <v>510</v>
      </c>
      <c r="B8" s="2427" t="s">
        <v>1113</v>
      </c>
      <c r="C8" s="2428"/>
      <c r="D8" s="2428"/>
      <c r="E8" s="2428"/>
      <c r="F8" s="2429"/>
      <c r="G8" s="2430" t="s">
        <v>1114</v>
      </c>
      <c r="H8" s="2428"/>
      <c r="I8" s="2428"/>
      <c r="J8" s="2428"/>
      <c r="K8" s="2428"/>
      <c r="L8" s="2429"/>
      <c r="M8" s="2430" t="s">
        <v>1145</v>
      </c>
      <c r="N8" s="2428"/>
      <c r="O8" s="2428"/>
      <c r="P8" s="2428"/>
      <c r="Q8" s="2428"/>
      <c r="R8" s="2429"/>
      <c r="S8" s="2430" t="s">
        <v>1116</v>
      </c>
      <c r="T8" s="2428"/>
      <c r="U8" s="2428"/>
      <c r="V8" s="2428"/>
      <c r="W8" s="2428"/>
      <c r="X8" s="2429"/>
      <c r="Y8" s="2430" t="s">
        <v>1117</v>
      </c>
      <c r="Z8" s="2428"/>
      <c r="AA8" s="2428"/>
      <c r="AB8" s="2428"/>
      <c r="AC8" s="2429"/>
      <c r="AM8" s="558"/>
      <c r="AN8" s="558"/>
      <c r="AO8" s="558"/>
      <c r="AP8" s="558"/>
      <c r="AQ8" s="558"/>
      <c r="AR8" s="558"/>
      <c r="AS8" s="558"/>
      <c r="AT8" s="558"/>
      <c r="AU8" s="558"/>
    </row>
    <row r="9" spans="1:47" ht="11.25" customHeight="1">
      <c r="A9" s="856" t="s">
        <v>512</v>
      </c>
      <c r="B9" s="1009" t="s">
        <v>511</v>
      </c>
      <c r="C9" s="1010">
        <v>-0.23486589999999999</v>
      </c>
      <c r="D9" s="1011">
        <v>-0.23486588999999999</v>
      </c>
      <c r="E9" s="1012" t="s">
        <v>511</v>
      </c>
      <c r="F9" s="1010">
        <v>-0.13754395</v>
      </c>
      <c r="G9" s="1011">
        <v>-0.13754394</v>
      </c>
      <c r="H9" s="1012" t="s">
        <v>511</v>
      </c>
      <c r="I9" s="1010">
        <v>-8.9192739999999993E-2</v>
      </c>
      <c r="J9" s="1011">
        <v>-8.9192729999999998E-2</v>
      </c>
      <c r="K9" s="1012" t="s">
        <v>511</v>
      </c>
      <c r="L9" s="1010">
        <v>-4.434074000000001E-2</v>
      </c>
      <c r="M9" s="1011">
        <v>-4.4340730000000009E-2</v>
      </c>
      <c r="N9" s="1012" t="s">
        <v>511</v>
      </c>
      <c r="O9" s="1010">
        <v>-1.2771159999999998E-2</v>
      </c>
      <c r="P9" s="1011">
        <v>-1.277115E-2</v>
      </c>
      <c r="Q9" s="1012" t="s">
        <v>511</v>
      </c>
      <c r="R9" s="1010">
        <v>1.593406E-2</v>
      </c>
      <c r="S9" s="1011">
        <v>1.5934070000000002E-2</v>
      </c>
      <c r="T9" s="1012" t="s">
        <v>511</v>
      </c>
      <c r="U9" s="1010">
        <v>4.742263E-2</v>
      </c>
      <c r="V9" s="1011">
        <v>4.7422640000000002E-2</v>
      </c>
      <c r="W9" s="1013" t="s">
        <v>511</v>
      </c>
      <c r="X9" s="1010">
        <v>8.3820430000000001E-2</v>
      </c>
      <c r="Y9" s="1011">
        <v>8.382044000000001E-2</v>
      </c>
      <c r="Z9" s="1012" t="s">
        <v>511</v>
      </c>
      <c r="AA9" s="1010">
        <v>0.13141956000000002</v>
      </c>
      <c r="AB9" s="1011">
        <v>0.13141957000000001</v>
      </c>
      <c r="AC9" s="1014" t="s">
        <v>511</v>
      </c>
    </row>
    <row r="10" spans="1:47" ht="11.25" customHeight="1">
      <c r="A10" s="891" t="s">
        <v>950</v>
      </c>
      <c r="B10" s="2383" t="s">
        <v>538</v>
      </c>
      <c r="C10" s="2383"/>
      <c r="D10" s="2383"/>
      <c r="E10" s="2383"/>
      <c r="F10" s="2383"/>
      <c r="G10" s="2383" t="s">
        <v>544</v>
      </c>
      <c r="H10" s="2383"/>
      <c r="I10" s="2383"/>
      <c r="J10" s="2383"/>
      <c r="K10" s="2383"/>
      <c r="L10" s="2383"/>
      <c r="M10" s="2383" t="s">
        <v>536</v>
      </c>
      <c r="N10" s="2383"/>
      <c r="O10" s="2383"/>
      <c r="P10" s="2383"/>
      <c r="Q10" s="2383"/>
      <c r="R10" s="2383"/>
      <c r="S10" s="2383" t="s">
        <v>545</v>
      </c>
      <c r="T10" s="2383"/>
      <c r="U10" s="2383"/>
      <c r="V10" s="2383"/>
      <c r="W10" s="2383"/>
      <c r="X10" s="2383"/>
      <c r="Y10" s="2383" t="s">
        <v>540</v>
      </c>
      <c r="Z10" s="2383"/>
      <c r="AA10" s="2383"/>
      <c r="AB10" s="2383"/>
      <c r="AC10" s="2383"/>
    </row>
    <row r="11" spans="1:47" ht="5.25" customHeight="1">
      <c r="B11" s="1015"/>
      <c r="C11" s="1015"/>
      <c r="D11" s="1015"/>
      <c r="E11" s="1015"/>
      <c r="F11" s="1015"/>
      <c r="G11" s="1015"/>
      <c r="H11" s="1015"/>
      <c r="I11" s="1015"/>
      <c r="J11" s="1015"/>
      <c r="K11" s="1015"/>
      <c r="L11" s="1015"/>
      <c r="M11" s="1015"/>
      <c r="N11" s="1015"/>
      <c r="O11" s="1015"/>
      <c r="P11" s="1015"/>
      <c r="Q11" s="1015"/>
      <c r="R11" s="1015"/>
      <c r="S11" s="1015"/>
      <c r="T11" s="1015"/>
      <c r="U11" s="1015"/>
      <c r="V11" s="1015"/>
      <c r="W11" s="1016"/>
      <c r="X11" s="1015"/>
      <c r="Y11" s="1015"/>
      <c r="Z11" s="1015"/>
      <c r="AA11" s="1015"/>
      <c r="AB11" s="1015"/>
      <c r="AC11" s="1015"/>
    </row>
    <row r="12" spans="1:47">
      <c r="A12" s="547" t="s">
        <v>951</v>
      </c>
      <c r="B12" s="1015"/>
      <c r="C12" s="1015"/>
      <c r="D12" s="1015"/>
      <c r="E12" s="1015"/>
      <c r="F12" s="1015"/>
      <c r="G12" s="1015"/>
      <c r="H12" s="1015"/>
      <c r="I12" s="1015"/>
      <c r="J12" s="1015"/>
      <c r="K12" s="1015"/>
      <c r="L12" s="1015"/>
      <c r="M12" s="1015"/>
      <c r="N12" s="1015"/>
      <c r="O12" s="1015"/>
      <c r="P12" s="1015"/>
      <c r="Q12" s="1015"/>
      <c r="R12" s="1015"/>
      <c r="S12" s="1015"/>
      <c r="T12" s="1015"/>
      <c r="U12" s="1015"/>
      <c r="V12" s="1015"/>
      <c r="W12" s="1016"/>
      <c r="X12" s="1015"/>
      <c r="Y12" s="1015"/>
      <c r="Z12" s="1015"/>
      <c r="AA12" s="1015"/>
      <c r="AB12" s="1015"/>
      <c r="AC12" s="1015"/>
    </row>
    <row r="13" spans="1:47" s="556" customFormat="1" ht="7.5" customHeight="1">
      <c r="A13" s="2420"/>
      <c r="B13" s="2414">
        <v>2</v>
      </c>
      <c r="C13" s="2415"/>
      <c r="D13" s="2415"/>
      <c r="E13" s="2415"/>
      <c r="F13" s="2415"/>
      <c r="G13" s="2415">
        <v>4</v>
      </c>
      <c r="H13" s="2415"/>
      <c r="I13" s="2415"/>
      <c r="J13" s="2415"/>
      <c r="K13" s="2415"/>
      <c r="L13" s="2415"/>
      <c r="M13" s="2415">
        <v>6</v>
      </c>
      <c r="N13" s="2415"/>
      <c r="O13" s="2415"/>
      <c r="P13" s="2415"/>
      <c r="Q13" s="2415"/>
      <c r="R13" s="2415"/>
      <c r="S13" s="2415">
        <v>8</v>
      </c>
      <c r="T13" s="2415"/>
      <c r="U13" s="2415"/>
      <c r="V13" s="2415"/>
      <c r="W13" s="2415"/>
      <c r="X13" s="2415"/>
      <c r="Y13" s="2415">
        <v>10</v>
      </c>
      <c r="Z13" s="2415"/>
      <c r="AA13" s="2415"/>
      <c r="AB13" s="2415"/>
      <c r="AC13" s="2415"/>
    </row>
    <row r="14" spans="1:47" s="556" customFormat="1" ht="7.5" customHeight="1">
      <c r="A14" s="2413"/>
      <c r="B14" s="2416">
        <v>1</v>
      </c>
      <c r="C14" s="2373"/>
      <c r="D14" s="2408">
        <v>2</v>
      </c>
      <c r="E14" s="2373"/>
      <c r="F14" s="2375"/>
      <c r="G14" s="2417">
        <v>3</v>
      </c>
      <c r="H14" s="2373"/>
      <c r="I14" s="2373"/>
      <c r="J14" s="2408">
        <v>4</v>
      </c>
      <c r="K14" s="2373"/>
      <c r="L14" s="2376"/>
      <c r="M14" s="2416">
        <v>5</v>
      </c>
      <c r="N14" s="2373"/>
      <c r="O14" s="2373"/>
      <c r="P14" s="2408">
        <v>6</v>
      </c>
      <c r="Q14" s="2373"/>
      <c r="R14" s="2375"/>
      <c r="S14" s="2417">
        <v>7</v>
      </c>
      <c r="T14" s="2373"/>
      <c r="U14" s="2373"/>
      <c r="V14" s="2408">
        <v>8</v>
      </c>
      <c r="W14" s="2373"/>
      <c r="X14" s="2376"/>
      <c r="Y14" s="2416">
        <v>9</v>
      </c>
      <c r="Z14" s="2373"/>
      <c r="AA14" s="2373"/>
      <c r="AB14" s="2408">
        <v>10</v>
      </c>
      <c r="AC14" s="2376"/>
    </row>
    <row r="15" spans="1:47" ht="11.25" customHeight="1">
      <c r="A15" s="890" t="s">
        <v>510</v>
      </c>
      <c r="B15" s="2423" t="s">
        <v>1122</v>
      </c>
      <c r="C15" s="2424"/>
      <c r="D15" s="2424"/>
      <c r="E15" s="2424"/>
      <c r="F15" s="2425"/>
      <c r="G15" s="2426" t="s">
        <v>1121</v>
      </c>
      <c r="H15" s="2424"/>
      <c r="I15" s="2424"/>
      <c r="J15" s="2424"/>
      <c r="K15" s="2424"/>
      <c r="L15" s="2425"/>
      <c r="M15" s="2426" t="s">
        <v>1120</v>
      </c>
      <c r="N15" s="2424"/>
      <c r="O15" s="2424"/>
      <c r="P15" s="2424"/>
      <c r="Q15" s="2424"/>
      <c r="R15" s="2425"/>
      <c r="S15" s="2426" t="s">
        <v>1119</v>
      </c>
      <c r="T15" s="2424"/>
      <c r="U15" s="2424"/>
      <c r="V15" s="2424"/>
      <c r="W15" s="2424"/>
      <c r="X15" s="2425"/>
      <c r="Y15" s="2426" t="s">
        <v>1118</v>
      </c>
      <c r="Z15" s="2424"/>
      <c r="AA15" s="2424"/>
      <c r="AB15" s="2424"/>
      <c r="AC15" s="2425"/>
    </row>
    <row r="16" spans="1:47" ht="11.25" customHeight="1">
      <c r="A16" s="856" t="s">
        <v>512</v>
      </c>
      <c r="B16" s="1009" t="s">
        <v>511</v>
      </c>
      <c r="C16" s="1010">
        <v>0.80134905000000001</v>
      </c>
      <c r="D16" s="1011">
        <v>0.80134903999999996</v>
      </c>
      <c r="E16" s="1012" t="s">
        <v>511</v>
      </c>
      <c r="F16" s="1010">
        <v>0.74817809999999996</v>
      </c>
      <c r="G16" s="1011">
        <v>0.74817809000000002</v>
      </c>
      <c r="H16" s="1012" t="s">
        <v>511</v>
      </c>
      <c r="I16" s="1010">
        <v>0.70637919000000016</v>
      </c>
      <c r="J16" s="1011">
        <v>0.70637918</v>
      </c>
      <c r="K16" s="1012" t="s">
        <v>511</v>
      </c>
      <c r="L16" s="1010">
        <v>0.67018352000000003</v>
      </c>
      <c r="M16" s="1011">
        <v>0.67018350999999998</v>
      </c>
      <c r="N16" s="1012" t="s">
        <v>511</v>
      </c>
      <c r="O16" s="1010">
        <v>0.64779209000000004</v>
      </c>
      <c r="P16" s="1011">
        <v>0.64779207999999999</v>
      </c>
      <c r="Q16" s="1012" t="s">
        <v>511</v>
      </c>
      <c r="R16" s="1010">
        <v>0.62299989</v>
      </c>
      <c r="S16" s="1011">
        <v>0.62299987999999995</v>
      </c>
      <c r="T16" s="1012" t="s">
        <v>511</v>
      </c>
      <c r="U16" s="1010">
        <v>0.59124412999999998</v>
      </c>
      <c r="V16" s="1011">
        <v>0.59124411999999993</v>
      </c>
      <c r="W16" s="1013" t="s">
        <v>511</v>
      </c>
      <c r="X16" s="1010">
        <v>0.55791365000000004</v>
      </c>
      <c r="Y16" s="1011">
        <v>0.55791363999999999</v>
      </c>
      <c r="Z16" s="1012" t="s">
        <v>511</v>
      </c>
      <c r="AA16" s="1010">
        <v>0.51307915999999998</v>
      </c>
      <c r="AB16" s="1011">
        <v>0.51307914999999993</v>
      </c>
      <c r="AC16" s="1014" t="s">
        <v>511</v>
      </c>
    </row>
    <row r="17" spans="1:47" ht="11.25" customHeight="1">
      <c r="A17" s="891" t="s">
        <v>952</v>
      </c>
      <c r="B17" s="2383" t="s">
        <v>540</v>
      </c>
      <c r="C17" s="2383"/>
      <c r="D17" s="2383"/>
      <c r="E17" s="2383"/>
      <c r="F17" s="2383"/>
      <c r="G17" s="2383" t="s">
        <v>545</v>
      </c>
      <c r="H17" s="2383"/>
      <c r="I17" s="2383"/>
      <c r="J17" s="2383"/>
      <c r="K17" s="2383"/>
      <c r="L17" s="2383"/>
      <c r="M17" s="2383" t="s">
        <v>536</v>
      </c>
      <c r="N17" s="2383"/>
      <c r="O17" s="2383"/>
      <c r="P17" s="2383"/>
      <c r="Q17" s="2383"/>
      <c r="R17" s="2383"/>
      <c r="S17" s="2383" t="s">
        <v>544</v>
      </c>
      <c r="T17" s="2383"/>
      <c r="U17" s="2383"/>
      <c r="V17" s="2383"/>
      <c r="W17" s="2383"/>
      <c r="X17" s="2383"/>
      <c r="Y17" s="2383" t="s">
        <v>538</v>
      </c>
      <c r="Z17" s="2383"/>
      <c r="AA17" s="2383"/>
      <c r="AB17" s="2383"/>
      <c r="AC17" s="2383"/>
    </row>
    <row r="18" spans="1:47" ht="4.5" customHeight="1">
      <c r="B18" s="1015"/>
      <c r="C18" s="1015"/>
      <c r="D18" s="1015"/>
      <c r="E18" s="1015"/>
      <c r="F18" s="1015"/>
      <c r="G18" s="1015"/>
      <c r="H18" s="1015"/>
      <c r="I18" s="1015"/>
      <c r="J18" s="1015"/>
      <c r="K18" s="1015"/>
      <c r="L18" s="1015"/>
      <c r="M18" s="1015"/>
      <c r="N18" s="1015"/>
      <c r="O18" s="1015"/>
      <c r="P18" s="1015"/>
      <c r="Q18" s="1015"/>
      <c r="R18" s="1015"/>
      <c r="S18" s="1015"/>
      <c r="T18" s="1015"/>
      <c r="U18" s="1015"/>
      <c r="V18" s="1015"/>
      <c r="W18" s="1016"/>
      <c r="X18" s="1015"/>
      <c r="Y18" s="1015"/>
      <c r="Z18" s="1015"/>
      <c r="AA18" s="1015"/>
      <c r="AB18" s="1015"/>
      <c r="AC18" s="1015"/>
    </row>
    <row r="19" spans="1:47">
      <c r="A19" s="547" t="s">
        <v>534</v>
      </c>
      <c r="B19" s="1015"/>
      <c r="C19" s="1015"/>
      <c r="D19" s="1015"/>
      <c r="E19" s="1015"/>
      <c r="F19" s="1015"/>
      <c r="G19" s="1015"/>
      <c r="H19" s="1015"/>
      <c r="I19" s="1015"/>
      <c r="J19" s="1015"/>
      <c r="K19" s="1015"/>
      <c r="L19" s="1015"/>
      <c r="M19" s="1015"/>
      <c r="N19" s="1015"/>
      <c r="O19" s="1015"/>
      <c r="P19" s="1015"/>
      <c r="Q19" s="1015"/>
      <c r="R19" s="1015"/>
      <c r="S19" s="1015"/>
      <c r="T19" s="1015"/>
      <c r="U19" s="1015"/>
      <c r="V19" s="1015"/>
      <c r="W19" s="1016"/>
      <c r="X19" s="1015"/>
      <c r="Y19" s="1015"/>
      <c r="Z19" s="1015"/>
      <c r="AA19" s="1015"/>
      <c r="AB19" s="1015"/>
      <c r="AC19" s="1015"/>
    </row>
    <row r="20" spans="1:47" s="556" customFormat="1" ht="7.5" customHeight="1">
      <c r="A20" s="2420"/>
      <c r="B20" s="2414">
        <v>2</v>
      </c>
      <c r="C20" s="2415"/>
      <c r="D20" s="2415"/>
      <c r="E20" s="2415"/>
      <c r="F20" s="2415"/>
      <c r="G20" s="2415">
        <v>4</v>
      </c>
      <c r="H20" s="2415"/>
      <c r="I20" s="2415"/>
      <c r="J20" s="2415"/>
      <c r="K20" s="2415"/>
      <c r="L20" s="2415"/>
      <c r="M20" s="2415">
        <v>6</v>
      </c>
      <c r="N20" s="2415"/>
      <c r="O20" s="2415"/>
      <c r="P20" s="2415"/>
      <c r="Q20" s="2415"/>
      <c r="R20" s="2415"/>
      <c r="S20" s="2415">
        <v>8</v>
      </c>
      <c r="T20" s="2415"/>
      <c r="U20" s="2415"/>
      <c r="V20" s="2415"/>
      <c r="W20" s="2415"/>
      <c r="X20" s="2415"/>
      <c r="Y20" s="2415">
        <v>10</v>
      </c>
      <c r="Z20" s="2415"/>
      <c r="AA20" s="2415"/>
      <c r="AB20" s="2415"/>
      <c r="AC20" s="2415"/>
    </row>
    <row r="21" spans="1:47" s="556" customFormat="1" ht="7.5" customHeight="1">
      <c r="A21" s="2413"/>
      <c r="B21" s="2416">
        <v>1</v>
      </c>
      <c r="C21" s="2373"/>
      <c r="D21" s="2408">
        <v>2</v>
      </c>
      <c r="E21" s="2373"/>
      <c r="F21" s="2375"/>
      <c r="G21" s="2417">
        <v>3</v>
      </c>
      <c r="H21" s="2373"/>
      <c r="I21" s="2373"/>
      <c r="J21" s="2408">
        <v>4</v>
      </c>
      <c r="K21" s="2373"/>
      <c r="L21" s="2376"/>
      <c r="M21" s="2416">
        <v>5</v>
      </c>
      <c r="N21" s="2373"/>
      <c r="O21" s="2373"/>
      <c r="P21" s="2408">
        <v>6</v>
      </c>
      <c r="Q21" s="2373"/>
      <c r="R21" s="2375"/>
      <c r="S21" s="2417">
        <v>7</v>
      </c>
      <c r="T21" s="2373"/>
      <c r="U21" s="2373"/>
      <c r="V21" s="2408">
        <v>8</v>
      </c>
      <c r="W21" s="2373"/>
      <c r="X21" s="2376"/>
      <c r="Y21" s="2416">
        <v>9</v>
      </c>
      <c r="Z21" s="2373"/>
      <c r="AA21" s="2373"/>
      <c r="AB21" s="2408">
        <v>10</v>
      </c>
      <c r="AC21" s="2376"/>
    </row>
    <row r="22" spans="1:47" ht="11.25" customHeight="1">
      <c r="A22" s="890" t="s">
        <v>510</v>
      </c>
      <c r="B22" s="2423" t="s">
        <v>1146</v>
      </c>
      <c r="C22" s="2424"/>
      <c r="D22" s="2424"/>
      <c r="E22" s="2424"/>
      <c r="F22" s="2425"/>
      <c r="G22" s="2426" t="s">
        <v>867</v>
      </c>
      <c r="H22" s="2424"/>
      <c r="I22" s="2424"/>
      <c r="J22" s="2424"/>
      <c r="K22" s="2424"/>
      <c r="L22" s="2425"/>
      <c r="M22" s="2426" t="s">
        <v>1147</v>
      </c>
      <c r="N22" s="2424"/>
      <c r="O22" s="2424"/>
      <c r="P22" s="2424"/>
      <c r="Q22" s="2424"/>
      <c r="R22" s="2425"/>
      <c r="S22" s="2426" t="s">
        <v>1148</v>
      </c>
      <c r="T22" s="2424"/>
      <c r="U22" s="2424"/>
      <c r="V22" s="2424"/>
      <c r="W22" s="2424"/>
      <c r="X22" s="2425"/>
      <c r="Y22" s="2426" t="s">
        <v>1149</v>
      </c>
      <c r="Z22" s="2424"/>
      <c r="AA22" s="2424"/>
      <c r="AB22" s="2424"/>
      <c r="AC22" s="2425"/>
    </row>
    <row r="23" spans="1:47" s="557" customFormat="1" ht="11.25" customHeight="1">
      <c r="A23" s="857" t="s">
        <v>512</v>
      </c>
      <c r="B23" s="1017" t="s">
        <v>511</v>
      </c>
      <c r="C23" s="1018">
        <v>0.78823527999999998</v>
      </c>
      <c r="D23" s="1019">
        <v>0.78823529000000003</v>
      </c>
      <c r="E23" s="1020" t="s">
        <v>511</v>
      </c>
      <c r="F23" s="1018">
        <v>0.99999998999999995</v>
      </c>
      <c r="G23" s="1019">
        <v>1</v>
      </c>
      <c r="H23" s="1020" t="s">
        <v>511</v>
      </c>
      <c r="I23" s="1018">
        <v>1.22999999</v>
      </c>
      <c r="J23" s="1019">
        <v>1.23</v>
      </c>
      <c r="K23" s="1020" t="s">
        <v>511</v>
      </c>
      <c r="L23" s="1018">
        <v>1.5624999900000001</v>
      </c>
      <c r="M23" s="1019">
        <v>1.5625</v>
      </c>
      <c r="N23" s="1020" t="s">
        <v>511</v>
      </c>
      <c r="O23" s="1018">
        <v>1.8973684100000001</v>
      </c>
      <c r="P23" s="1019">
        <v>1.8973684200000001</v>
      </c>
      <c r="Q23" s="1020" t="s">
        <v>511</v>
      </c>
      <c r="R23" s="1018">
        <v>2.3166666600000001</v>
      </c>
      <c r="S23" s="1019">
        <v>2.31666667</v>
      </c>
      <c r="T23" s="1020" t="s">
        <v>511</v>
      </c>
      <c r="U23" s="1018">
        <v>2.8055555500000002</v>
      </c>
      <c r="V23" s="1019">
        <v>2.8055555600000002</v>
      </c>
      <c r="W23" s="1021" t="s">
        <v>511</v>
      </c>
      <c r="X23" s="1018">
        <v>3.3666666599999999</v>
      </c>
      <c r="Y23" s="1019">
        <v>3.3666666699999999</v>
      </c>
      <c r="Z23" s="1020" t="s">
        <v>511</v>
      </c>
      <c r="AA23" s="1018">
        <v>4.5599999899999997</v>
      </c>
      <c r="AB23" s="1019">
        <v>4.5599999999999996</v>
      </c>
      <c r="AC23" s="1022" t="s">
        <v>511</v>
      </c>
      <c r="AM23" s="559"/>
      <c r="AN23" s="559"/>
      <c r="AO23" s="559"/>
      <c r="AP23" s="559"/>
      <c r="AQ23" s="559"/>
      <c r="AR23" s="559"/>
      <c r="AS23" s="559"/>
      <c r="AT23" s="559"/>
      <c r="AU23" s="559"/>
    </row>
    <row r="24" spans="1:47" ht="11.25" customHeight="1">
      <c r="A24" s="891" t="s">
        <v>950</v>
      </c>
      <c r="B24" s="2383" t="s">
        <v>937</v>
      </c>
      <c r="C24" s="2383"/>
      <c r="D24" s="2383"/>
      <c r="E24" s="2383"/>
      <c r="F24" s="2383"/>
      <c r="G24" s="2383" t="s">
        <v>938</v>
      </c>
      <c r="H24" s="2383"/>
      <c r="I24" s="2383"/>
      <c r="J24" s="2383"/>
      <c r="K24" s="2383"/>
      <c r="L24" s="2383"/>
      <c r="M24" s="2383" t="s">
        <v>939</v>
      </c>
      <c r="N24" s="2383"/>
      <c r="O24" s="2383"/>
      <c r="P24" s="2383"/>
      <c r="Q24" s="2383"/>
      <c r="R24" s="2383"/>
      <c r="S24" s="2383" t="s">
        <v>940</v>
      </c>
      <c r="T24" s="2383"/>
      <c r="U24" s="2383"/>
      <c r="V24" s="2383"/>
      <c r="W24" s="2383"/>
      <c r="X24" s="2383"/>
      <c r="Y24" s="2383" t="s">
        <v>941</v>
      </c>
      <c r="Z24" s="2383"/>
      <c r="AA24" s="2383"/>
      <c r="AB24" s="2383"/>
      <c r="AC24" s="2383"/>
    </row>
    <row r="25" spans="1:47" ht="4.5" customHeight="1">
      <c r="B25" s="1023"/>
      <c r="C25" s="1015"/>
      <c r="D25" s="1015"/>
      <c r="E25" s="1015"/>
      <c r="F25" s="1015"/>
      <c r="G25" s="1015"/>
      <c r="H25" s="1015"/>
      <c r="I25" s="1015"/>
      <c r="J25" s="1015"/>
      <c r="K25" s="1015"/>
      <c r="L25" s="1015"/>
      <c r="M25" s="1015"/>
      <c r="N25" s="1015"/>
      <c r="O25" s="1015"/>
      <c r="P25" s="1015"/>
      <c r="Q25" s="1015"/>
      <c r="R25" s="1015"/>
      <c r="S25" s="1015"/>
      <c r="T25" s="1015"/>
      <c r="U25" s="1015"/>
      <c r="V25" s="1015"/>
      <c r="W25" s="1016"/>
      <c r="X25" s="1015"/>
      <c r="Y25" s="1015"/>
      <c r="Z25" s="1015"/>
      <c r="AA25" s="1015"/>
      <c r="AB25" s="1015"/>
      <c r="AC25" s="1015"/>
    </row>
    <row r="26" spans="1:47">
      <c r="A26" s="547" t="s">
        <v>533</v>
      </c>
      <c r="B26" s="1015"/>
      <c r="C26" s="1015"/>
      <c r="D26" s="1015"/>
      <c r="E26" s="1015"/>
      <c r="F26" s="1015"/>
      <c r="G26" s="1015"/>
      <c r="H26" s="1015"/>
      <c r="I26" s="1015"/>
      <c r="J26" s="1015"/>
      <c r="K26" s="1015"/>
      <c r="L26" s="1015"/>
      <c r="M26" s="1015"/>
      <c r="N26" s="1015"/>
      <c r="O26" s="1015"/>
      <c r="P26" s="1015"/>
      <c r="Q26" s="1015"/>
      <c r="R26" s="1015"/>
      <c r="S26" s="1015"/>
      <c r="T26" s="1015"/>
      <c r="U26" s="1015"/>
      <c r="V26" s="1015"/>
      <c r="W26" s="1016"/>
      <c r="X26" s="1015"/>
      <c r="Y26" s="1015"/>
      <c r="Z26" s="1015"/>
      <c r="AA26" s="1015"/>
      <c r="AB26" s="1015"/>
      <c r="AC26" s="1015"/>
    </row>
    <row r="27" spans="1:47" s="556" customFormat="1" ht="7.5" customHeight="1">
      <c r="A27" s="2420"/>
      <c r="B27" s="2414">
        <v>2</v>
      </c>
      <c r="C27" s="2415"/>
      <c r="D27" s="2415"/>
      <c r="E27" s="2415"/>
      <c r="F27" s="2415"/>
      <c r="G27" s="2415">
        <v>4</v>
      </c>
      <c r="H27" s="2415"/>
      <c r="I27" s="2415"/>
      <c r="J27" s="2415"/>
      <c r="K27" s="2415"/>
      <c r="L27" s="2415"/>
      <c r="M27" s="2415">
        <v>6</v>
      </c>
      <c r="N27" s="2415"/>
      <c r="O27" s="2415"/>
      <c r="P27" s="2415"/>
      <c r="Q27" s="2415"/>
      <c r="R27" s="2415"/>
      <c r="S27" s="2415">
        <v>8</v>
      </c>
      <c r="T27" s="2415"/>
      <c r="U27" s="2415"/>
      <c r="V27" s="2415"/>
      <c r="W27" s="2415"/>
      <c r="X27" s="2415"/>
      <c r="Y27" s="2415">
        <v>10</v>
      </c>
      <c r="Z27" s="2415"/>
      <c r="AA27" s="2415"/>
      <c r="AB27" s="2415"/>
      <c r="AC27" s="2415"/>
    </row>
    <row r="28" spans="1:47" s="556" customFormat="1" ht="7.5" customHeight="1">
      <c r="A28" s="2413"/>
      <c r="B28" s="2416">
        <v>1</v>
      </c>
      <c r="C28" s="2373"/>
      <c r="D28" s="2408">
        <v>2</v>
      </c>
      <c r="E28" s="2373"/>
      <c r="F28" s="2375"/>
      <c r="G28" s="2417">
        <v>3</v>
      </c>
      <c r="H28" s="2373"/>
      <c r="I28" s="2373"/>
      <c r="J28" s="2408">
        <v>4</v>
      </c>
      <c r="K28" s="2373"/>
      <c r="L28" s="2376"/>
      <c r="M28" s="2416">
        <v>5</v>
      </c>
      <c r="N28" s="2373"/>
      <c r="O28" s="2373"/>
      <c r="P28" s="2408">
        <v>6</v>
      </c>
      <c r="Q28" s="2373"/>
      <c r="R28" s="2375"/>
      <c r="S28" s="2417">
        <v>7</v>
      </c>
      <c r="T28" s="2373"/>
      <c r="U28" s="2373"/>
      <c r="V28" s="2408">
        <v>8</v>
      </c>
      <c r="W28" s="2373"/>
      <c r="X28" s="2376"/>
      <c r="Y28" s="2416">
        <v>9</v>
      </c>
      <c r="Z28" s="2373"/>
      <c r="AA28" s="2373"/>
      <c r="AB28" s="2408">
        <v>10</v>
      </c>
      <c r="AC28" s="2376"/>
    </row>
    <row r="29" spans="1:47" ht="11.25" customHeight="1">
      <c r="A29" s="890" t="s">
        <v>510</v>
      </c>
      <c r="B29" s="2394" t="s">
        <v>1123</v>
      </c>
      <c r="C29" s="2394"/>
      <c r="D29" s="2394"/>
      <c r="E29" s="2394"/>
      <c r="F29" s="2394"/>
      <c r="G29" s="2394" t="s">
        <v>1124</v>
      </c>
      <c r="H29" s="2394"/>
      <c r="I29" s="2394"/>
      <c r="J29" s="2394"/>
      <c r="K29" s="2394"/>
      <c r="L29" s="2394"/>
      <c r="M29" s="2394" t="s">
        <v>514</v>
      </c>
      <c r="N29" s="2394"/>
      <c r="O29" s="2394"/>
      <c r="P29" s="2394"/>
      <c r="Q29" s="2394"/>
      <c r="R29" s="2394"/>
      <c r="S29" s="2394" t="s">
        <v>1150</v>
      </c>
      <c r="T29" s="2394"/>
      <c r="U29" s="2394"/>
      <c r="V29" s="2394"/>
      <c r="W29" s="2394"/>
      <c r="X29" s="2394"/>
      <c r="Y29" s="2394" t="s">
        <v>1125</v>
      </c>
      <c r="Z29" s="2394"/>
      <c r="AA29" s="2394"/>
      <c r="AB29" s="2394"/>
      <c r="AC29" s="2394"/>
    </row>
    <row r="30" spans="1:47" ht="11.25" customHeight="1">
      <c r="A30" s="856" t="s">
        <v>512</v>
      </c>
      <c r="B30" s="1024" t="s">
        <v>511</v>
      </c>
      <c r="C30" s="1025">
        <v>1</v>
      </c>
      <c r="D30" s="1026">
        <v>0.99999998999999984</v>
      </c>
      <c r="E30" s="1027" t="s">
        <v>511</v>
      </c>
      <c r="F30" s="1028">
        <v>0.99411765000000007</v>
      </c>
      <c r="G30" s="1026">
        <v>0.99411763999999991</v>
      </c>
      <c r="H30" s="1027" t="s">
        <v>511</v>
      </c>
      <c r="I30" s="1028">
        <v>0.98795180999999999</v>
      </c>
      <c r="J30" s="1026">
        <v>0.98795179999999982</v>
      </c>
      <c r="K30" s="1027" t="s">
        <v>511</v>
      </c>
      <c r="L30" s="1028">
        <v>0.98113207999999996</v>
      </c>
      <c r="M30" s="1026">
        <v>0.98113206999999991</v>
      </c>
      <c r="N30" s="1027" t="s">
        <v>511</v>
      </c>
      <c r="O30" s="1028">
        <v>0.97093023000000001</v>
      </c>
      <c r="P30" s="1026">
        <v>0.97093021999999995</v>
      </c>
      <c r="Q30" s="1027" t="s">
        <v>511</v>
      </c>
      <c r="R30" s="1028">
        <v>0.95708954999999984</v>
      </c>
      <c r="S30" s="1026">
        <v>0.95708953999999991</v>
      </c>
      <c r="T30" s="1027" t="s">
        <v>511</v>
      </c>
      <c r="U30" s="1028">
        <v>0.93103448</v>
      </c>
      <c r="V30" s="1026">
        <v>0.93103446999999984</v>
      </c>
      <c r="W30" s="1029" t="s">
        <v>511</v>
      </c>
      <c r="X30" s="1028">
        <v>0.89790897999999997</v>
      </c>
      <c r="Y30" s="1026">
        <v>0.89790896999999992</v>
      </c>
      <c r="Z30" s="1027" t="s">
        <v>511</v>
      </c>
      <c r="AA30" s="1028">
        <v>0.79949451999999999</v>
      </c>
      <c r="AB30" s="1026">
        <v>0.79949450999999994</v>
      </c>
      <c r="AC30" s="1030" t="s">
        <v>511</v>
      </c>
      <c r="AM30" s="558"/>
      <c r="AN30" s="558"/>
      <c r="AO30" s="558"/>
      <c r="AP30" s="558"/>
      <c r="AQ30" s="558"/>
      <c r="AR30" s="558"/>
      <c r="AS30" s="558"/>
      <c r="AT30" s="558"/>
      <c r="AU30" s="558"/>
    </row>
    <row r="31" spans="1:47" ht="11.25" customHeight="1">
      <c r="A31" s="891" t="s">
        <v>950</v>
      </c>
      <c r="B31" s="2383" t="s">
        <v>953</v>
      </c>
      <c r="C31" s="2383"/>
      <c r="D31" s="2383"/>
      <c r="E31" s="2383"/>
      <c r="F31" s="2383"/>
      <c r="G31" s="2383" t="s">
        <v>540</v>
      </c>
      <c r="H31" s="2383"/>
      <c r="I31" s="2383"/>
      <c r="J31" s="2383"/>
      <c r="K31" s="2383"/>
      <c r="L31" s="2383"/>
      <c r="M31" s="2383" t="s">
        <v>954</v>
      </c>
      <c r="N31" s="2383"/>
      <c r="O31" s="2383"/>
      <c r="P31" s="2383"/>
      <c r="Q31" s="2383"/>
      <c r="R31" s="2383"/>
      <c r="S31" s="2383" t="s">
        <v>538</v>
      </c>
      <c r="T31" s="2383"/>
      <c r="U31" s="2383"/>
      <c r="V31" s="2383"/>
      <c r="W31" s="2383"/>
      <c r="X31" s="2383"/>
      <c r="Y31" s="2383" t="s">
        <v>955</v>
      </c>
      <c r="Z31" s="2383"/>
      <c r="AA31" s="2383"/>
      <c r="AB31" s="2383"/>
      <c r="AC31" s="2383"/>
    </row>
    <row r="32" spans="1:47" ht="4.5" customHeight="1">
      <c r="B32" s="1015"/>
      <c r="C32" s="1015"/>
      <c r="D32" s="1015"/>
      <c r="E32" s="1015"/>
      <c r="F32" s="1015"/>
      <c r="G32" s="1015"/>
      <c r="H32" s="1015"/>
      <c r="I32" s="1015"/>
      <c r="J32" s="1015"/>
      <c r="K32" s="1015"/>
      <c r="L32" s="1015"/>
      <c r="M32" s="1015"/>
      <c r="N32" s="1015"/>
      <c r="O32" s="1015"/>
      <c r="P32" s="1015"/>
      <c r="Q32" s="1015"/>
      <c r="R32" s="1015"/>
      <c r="S32" s="1015"/>
      <c r="T32" s="1015"/>
      <c r="U32" s="1015"/>
      <c r="V32" s="1015"/>
      <c r="W32" s="1016"/>
      <c r="X32" s="1015"/>
      <c r="Y32" s="1015"/>
      <c r="Z32" s="1015"/>
      <c r="AA32" s="1015"/>
      <c r="AB32" s="1015"/>
      <c r="AC32" s="1015"/>
    </row>
    <row r="33" spans="1:47">
      <c r="A33" s="547" t="s">
        <v>532</v>
      </c>
      <c r="B33" s="1015"/>
      <c r="C33" s="1023"/>
      <c r="D33" s="1015"/>
      <c r="E33" s="1015"/>
      <c r="F33" s="1015"/>
      <c r="G33" s="1015"/>
      <c r="H33" s="1015"/>
      <c r="I33" s="1015"/>
      <c r="J33" s="1015"/>
      <c r="K33" s="1015"/>
      <c r="L33" s="1015"/>
      <c r="M33" s="1015"/>
      <c r="N33" s="1015"/>
      <c r="O33" s="1015"/>
      <c r="P33" s="1015"/>
      <c r="Q33" s="1015"/>
      <c r="R33" s="1015"/>
      <c r="S33" s="1015"/>
      <c r="T33" s="1015"/>
      <c r="U33" s="1015"/>
      <c r="V33" s="1015"/>
      <c r="W33" s="1016"/>
      <c r="X33" s="1015"/>
      <c r="Y33" s="1015"/>
      <c r="Z33" s="1015"/>
      <c r="AA33" s="1015"/>
      <c r="AB33" s="1015"/>
      <c r="AC33" s="1015"/>
    </row>
    <row r="34" spans="1:47" s="556" customFormat="1" ht="6.75" customHeight="1">
      <c r="A34" s="2420"/>
      <c r="B34" s="2414">
        <v>2</v>
      </c>
      <c r="C34" s="2415"/>
      <c r="D34" s="2415"/>
      <c r="E34" s="2415"/>
      <c r="F34" s="2415"/>
      <c r="G34" s="2415">
        <v>4</v>
      </c>
      <c r="H34" s="2415"/>
      <c r="I34" s="2415"/>
      <c r="J34" s="2415"/>
      <c r="K34" s="2415"/>
      <c r="L34" s="2415"/>
      <c r="M34" s="2415">
        <v>6</v>
      </c>
      <c r="N34" s="2415"/>
      <c r="O34" s="2415"/>
      <c r="P34" s="2415"/>
      <c r="Q34" s="2415"/>
      <c r="R34" s="2415"/>
      <c r="S34" s="2415">
        <v>8</v>
      </c>
      <c r="T34" s="2415"/>
      <c r="U34" s="2415"/>
      <c r="V34" s="2415"/>
      <c r="W34" s="2415"/>
      <c r="X34" s="2415"/>
      <c r="Y34" s="2415">
        <v>10</v>
      </c>
      <c r="Z34" s="2415"/>
      <c r="AA34" s="2415"/>
      <c r="AB34" s="2415"/>
      <c r="AC34" s="2415"/>
    </row>
    <row r="35" spans="1:47" s="556" customFormat="1" ht="6.75" customHeight="1">
      <c r="A35" s="2413"/>
      <c r="B35" s="2416">
        <v>1</v>
      </c>
      <c r="C35" s="2373"/>
      <c r="D35" s="2408">
        <v>2</v>
      </c>
      <c r="E35" s="2373"/>
      <c r="F35" s="2375"/>
      <c r="G35" s="2417">
        <v>3</v>
      </c>
      <c r="H35" s="2373"/>
      <c r="I35" s="2373"/>
      <c r="J35" s="2408">
        <v>4</v>
      </c>
      <c r="K35" s="2373"/>
      <c r="L35" s="2376"/>
      <c r="M35" s="2416">
        <v>5</v>
      </c>
      <c r="N35" s="2373"/>
      <c r="O35" s="2373"/>
      <c r="P35" s="2408">
        <v>6</v>
      </c>
      <c r="Q35" s="2373"/>
      <c r="R35" s="2375"/>
      <c r="S35" s="2417">
        <v>7</v>
      </c>
      <c r="T35" s="2373"/>
      <c r="U35" s="2373"/>
      <c r="V35" s="2408">
        <v>8</v>
      </c>
      <c r="W35" s="2373"/>
      <c r="X35" s="2376"/>
      <c r="Y35" s="2416">
        <v>9</v>
      </c>
      <c r="Z35" s="2373"/>
      <c r="AA35" s="2373"/>
      <c r="AB35" s="2408">
        <v>10</v>
      </c>
      <c r="AC35" s="2376"/>
    </row>
    <row r="36" spans="1:47" ht="11.25" customHeight="1">
      <c r="A36" s="890" t="s">
        <v>510</v>
      </c>
      <c r="B36" s="2394" t="s">
        <v>1123</v>
      </c>
      <c r="C36" s="2394"/>
      <c r="D36" s="2394"/>
      <c r="E36" s="2394"/>
      <c r="F36" s="2394"/>
      <c r="G36" s="2394" t="s">
        <v>1124</v>
      </c>
      <c r="H36" s="2394"/>
      <c r="I36" s="2394"/>
      <c r="J36" s="2394"/>
      <c r="K36" s="2394"/>
      <c r="L36" s="2394"/>
      <c r="M36" s="2394" t="s">
        <v>514</v>
      </c>
      <c r="N36" s="2394"/>
      <c r="O36" s="2394"/>
      <c r="P36" s="2394"/>
      <c r="Q36" s="2394"/>
      <c r="R36" s="2394"/>
      <c r="S36" s="2394" t="s">
        <v>1150</v>
      </c>
      <c r="T36" s="2394"/>
      <c r="U36" s="2394"/>
      <c r="V36" s="2394"/>
      <c r="W36" s="2394"/>
      <c r="X36" s="2394"/>
      <c r="Y36" s="2394" t="s">
        <v>1125</v>
      </c>
      <c r="Z36" s="2394"/>
      <c r="AA36" s="2394"/>
      <c r="AB36" s="2394"/>
      <c r="AC36" s="2394"/>
    </row>
    <row r="37" spans="1:47" ht="11.25" customHeight="1">
      <c r="A37" s="856" t="s">
        <v>531</v>
      </c>
      <c r="B37" s="1009" t="s">
        <v>511</v>
      </c>
      <c r="C37" s="1010">
        <v>0.21720428999999999</v>
      </c>
      <c r="D37" s="1011">
        <v>0.21720430000000002</v>
      </c>
      <c r="E37" s="1012" t="s">
        <v>511</v>
      </c>
      <c r="F37" s="1010">
        <v>0.28181816999999998</v>
      </c>
      <c r="G37" s="1011">
        <v>0.28181817999999997</v>
      </c>
      <c r="H37" s="1012" t="s">
        <v>511</v>
      </c>
      <c r="I37" s="1010">
        <v>0.33847849000000002</v>
      </c>
      <c r="J37" s="1011">
        <v>0.33847850000000002</v>
      </c>
      <c r="K37" s="1012" t="s">
        <v>511</v>
      </c>
      <c r="L37" s="1010">
        <v>0.40339702000000005</v>
      </c>
      <c r="M37" s="1011">
        <v>0.40339702999999999</v>
      </c>
      <c r="N37" s="1012" t="s">
        <v>511</v>
      </c>
      <c r="O37" s="1010">
        <v>0.47474746000000001</v>
      </c>
      <c r="P37" s="1011">
        <v>0.47474747</v>
      </c>
      <c r="Q37" s="1012" t="s">
        <v>511</v>
      </c>
      <c r="R37" s="1010">
        <v>0.56918237999999999</v>
      </c>
      <c r="S37" s="1011">
        <v>0.56918239000000004</v>
      </c>
      <c r="T37" s="1012" t="s">
        <v>511</v>
      </c>
      <c r="U37" s="1010">
        <v>0.67534245999999998</v>
      </c>
      <c r="V37" s="1011">
        <v>0.67534247000000003</v>
      </c>
      <c r="W37" s="1013" t="s">
        <v>511</v>
      </c>
      <c r="X37" s="1010">
        <v>0.8133333199999998</v>
      </c>
      <c r="Y37" s="1011">
        <v>0.81333332999999997</v>
      </c>
      <c r="Z37" s="1012" t="s">
        <v>511</v>
      </c>
      <c r="AA37" s="1010">
        <v>0.9962546699999999</v>
      </c>
      <c r="AB37" s="1011">
        <v>0.99625467999999995</v>
      </c>
      <c r="AC37" s="1014" t="s">
        <v>511</v>
      </c>
      <c r="AM37" s="558"/>
      <c r="AN37" s="558"/>
      <c r="AO37" s="558"/>
      <c r="AP37" s="558"/>
      <c r="AQ37" s="558"/>
      <c r="AR37" s="558"/>
      <c r="AS37" s="558"/>
      <c r="AT37" s="558"/>
      <c r="AU37" s="558"/>
    </row>
    <row r="38" spans="1:47" ht="11.25" customHeight="1">
      <c r="A38" s="856" t="s">
        <v>530</v>
      </c>
      <c r="B38" s="1009" t="s">
        <v>511</v>
      </c>
      <c r="C38" s="1010">
        <v>0</v>
      </c>
      <c r="D38" s="1011">
        <v>1E-8</v>
      </c>
      <c r="E38" s="1012" t="s">
        <v>511</v>
      </c>
      <c r="F38" s="1010">
        <v>0.20542635000000001</v>
      </c>
      <c r="G38" s="1011">
        <v>0.20542636000000003</v>
      </c>
      <c r="H38" s="1012" t="s">
        <v>511</v>
      </c>
      <c r="I38" s="1010">
        <v>0.34304931999999999</v>
      </c>
      <c r="J38" s="1011">
        <v>0.34304932999999999</v>
      </c>
      <c r="K38" s="1012" t="s">
        <v>511</v>
      </c>
      <c r="L38" s="1010">
        <v>0.45882351999999998</v>
      </c>
      <c r="M38" s="1011">
        <v>0.45882352999999992</v>
      </c>
      <c r="N38" s="1012" t="s">
        <v>511</v>
      </c>
      <c r="O38" s="1010">
        <v>0.56521737999999999</v>
      </c>
      <c r="P38" s="1011">
        <v>0.56521739000000004</v>
      </c>
      <c r="Q38" s="1012" t="s">
        <v>511</v>
      </c>
      <c r="R38" s="1010">
        <v>0.65517239999999999</v>
      </c>
      <c r="S38" s="1011">
        <v>0.65517241000000004</v>
      </c>
      <c r="T38" s="1012" t="s">
        <v>511</v>
      </c>
      <c r="U38" s="1010">
        <v>0.74734041999999989</v>
      </c>
      <c r="V38" s="1011">
        <v>0.74734042999999994</v>
      </c>
      <c r="W38" s="1013" t="s">
        <v>511</v>
      </c>
      <c r="X38" s="1010">
        <v>0.84042551999999981</v>
      </c>
      <c r="Y38" s="1011">
        <v>0.84042552999999998</v>
      </c>
      <c r="Z38" s="1012" t="s">
        <v>511</v>
      </c>
      <c r="AA38" s="1010">
        <v>0.95555555000000003</v>
      </c>
      <c r="AB38" s="1011">
        <v>0.95555555999999997</v>
      </c>
      <c r="AC38" s="1014" t="s">
        <v>511</v>
      </c>
      <c r="AM38" s="558"/>
      <c r="AN38" s="558"/>
      <c r="AO38" s="558"/>
      <c r="AP38" s="558"/>
      <c r="AQ38" s="558"/>
      <c r="AR38" s="558"/>
      <c r="AS38" s="558"/>
      <c r="AT38" s="558"/>
      <c r="AU38" s="558"/>
    </row>
    <row r="39" spans="1:47" ht="11.25" customHeight="1">
      <c r="A39" s="891" t="s">
        <v>950</v>
      </c>
      <c r="B39" s="2383" t="s">
        <v>955</v>
      </c>
      <c r="C39" s="2383"/>
      <c r="D39" s="2383"/>
      <c r="E39" s="2383"/>
      <c r="F39" s="2383"/>
      <c r="G39" s="2383" t="s">
        <v>538</v>
      </c>
      <c r="H39" s="2383"/>
      <c r="I39" s="2383"/>
      <c r="J39" s="2383"/>
      <c r="K39" s="2383"/>
      <c r="L39" s="2383"/>
      <c r="M39" s="2383" t="s">
        <v>954</v>
      </c>
      <c r="N39" s="2383"/>
      <c r="O39" s="2383"/>
      <c r="P39" s="2383"/>
      <c r="Q39" s="2383"/>
      <c r="R39" s="2383"/>
      <c r="S39" s="2383" t="s">
        <v>540</v>
      </c>
      <c r="T39" s="2383"/>
      <c r="U39" s="2383"/>
      <c r="V39" s="2383"/>
      <c r="W39" s="2383"/>
      <c r="X39" s="2383"/>
      <c r="Y39" s="2383" t="s">
        <v>953</v>
      </c>
      <c r="Z39" s="2383"/>
      <c r="AA39" s="2383"/>
      <c r="AB39" s="2383"/>
      <c r="AC39" s="2383"/>
    </row>
    <row r="40" spans="1:47" ht="4.5" customHeight="1">
      <c r="B40" s="1015"/>
      <c r="C40" s="1015"/>
      <c r="D40" s="1015"/>
      <c r="E40" s="1015"/>
      <c r="F40" s="1015"/>
      <c r="G40" s="1015"/>
      <c r="H40" s="1015"/>
      <c r="I40" s="1015"/>
      <c r="J40" s="1015"/>
      <c r="K40" s="1015"/>
      <c r="L40" s="1015"/>
      <c r="M40" s="1015"/>
      <c r="N40" s="1015"/>
      <c r="O40" s="1015"/>
      <c r="P40" s="1015"/>
      <c r="Q40" s="1015"/>
      <c r="R40" s="1015"/>
      <c r="S40" s="1015"/>
      <c r="T40" s="1015"/>
      <c r="U40" s="1015"/>
      <c r="V40" s="1015"/>
      <c r="W40" s="1016"/>
      <c r="X40" s="1015"/>
      <c r="Y40" s="1015"/>
      <c r="Z40" s="1015"/>
      <c r="AA40" s="1015"/>
      <c r="AB40" s="1015"/>
      <c r="AC40" s="1015"/>
    </row>
    <row r="41" spans="1:47" ht="9.75" customHeight="1">
      <c r="A41" s="547" t="s">
        <v>529</v>
      </c>
      <c r="B41" s="1015"/>
      <c r="C41" s="1023"/>
      <c r="D41" s="1015"/>
      <c r="E41" s="1015"/>
      <c r="F41" s="1015"/>
      <c r="G41" s="1015"/>
      <c r="H41" s="1015"/>
      <c r="I41" s="1015"/>
      <c r="J41" s="1015"/>
      <c r="K41" s="1015"/>
      <c r="L41" s="1015"/>
      <c r="M41" s="1015"/>
      <c r="N41" s="1015"/>
      <c r="O41" s="1015"/>
      <c r="P41" s="1015"/>
      <c r="Q41" s="1015"/>
      <c r="R41" s="1015"/>
      <c r="S41" s="1015"/>
      <c r="T41" s="1015"/>
      <c r="U41" s="1015"/>
      <c r="V41" s="1015"/>
      <c r="W41" s="1016"/>
      <c r="X41" s="1015"/>
      <c r="Y41" s="1015"/>
      <c r="Z41" s="1015"/>
      <c r="AA41" s="1015"/>
      <c r="AB41" s="1015"/>
      <c r="AC41" s="1015"/>
    </row>
    <row r="42" spans="1:47" s="556" customFormat="1" ht="7.5" customHeight="1">
      <c r="A42" s="2420"/>
      <c r="B42" s="2414">
        <v>2</v>
      </c>
      <c r="C42" s="2415"/>
      <c r="D42" s="2415"/>
      <c r="E42" s="2415"/>
      <c r="F42" s="2415"/>
      <c r="G42" s="2415">
        <v>4</v>
      </c>
      <c r="H42" s="2415"/>
      <c r="I42" s="2415"/>
      <c r="J42" s="2415"/>
      <c r="K42" s="2415"/>
      <c r="L42" s="2415"/>
      <c r="M42" s="2415">
        <v>6</v>
      </c>
      <c r="N42" s="2415"/>
      <c r="O42" s="2415"/>
      <c r="P42" s="2415"/>
      <c r="Q42" s="2415"/>
      <c r="R42" s="2415"/>
      <c r="S42" s="2415">
        <v>8</v>
      </c>
      <c r="T42" s="2415"/>
      <c r="U42" s="2415"/>
      <c r="V42" s="2415"/>
      <c r="W42" s="2415"/>
      <c r="X42" s="2415"/>
      <c r="Y42" s="2415">
        <v>10</v>
      </c>
      <c r="Z42" s="2415"/>
      <c r="AA42" s="2415"/>
      <c r="AB42" s="2415"/>
      <c r="AC42" s="2415"/>
    </row>
    <row r="43" spans="1:47" s="556" customFormat="1" ht="7.5" customHeight="1">
      <c r="A43" s="2413"/>
      <c r="B43" s="2416">
        <v>1</v>
      </c>
      <c r="C43" s="2373"/>
      <c r="D43" s="2408">
        <v>2</v>
      </c>
      <c r="E43" s="2373"/>
      <c r="F43" s="2375"/>
      <c r="G43" s="2417">
        <v>3</v>
      </c>
      <c r="H43" s="2373"/>
      <c r="I43" s="2373"/>
      <c r="J43" s="2408">
        <v>4</v>
      </c>
      <c r="K43" s="2373"/>
      <c r="L43" s="2376"/>
      <c r="M43" s="2416">
        <v>5</v>
      </c>
      <c r="N43" s="2373"/>
      <c r="O43" s="2373"/>
      <c r="P43" s="2408">
        <v>6</v>
      </c>
      <c r="Q43" s="2373"/>
      <c r="R43" s="2375"/>
      <c r="S43" s="2417">
        <v>7</v>
      </c>
      <c r="T43" s="2373"/>
      <c r="U43" s="2373"/>
      <c r="V43" s="2408">
        <v>8</v>
      </c>
      <c r="W43" s="2373"/>
      <c r="X43" s="2376"/>
      <c r="Y43" s="2416">
        <v>9</v>
      </c>
      <c r="Z43" s="2373"/>
      <c r="AA43" s="2373"/>
      <c r="AB43" s="2408">
        <v>10</v>
      </c>
      <c r="AC43" s="2376"/>
    </row>
    <row r="44" spans="1:47" ht="11.25" customHeight="1">
      <c r="A44" s="890" t="s">
        <v>510</v>
      </c>
      <c r="B44" s="2394" t="s">
        <v>956</v>
      </c>
      <c r="C44" s="2394"/>
      <c r="D44" s="2394"/>
      <c r="E44" s="2394"/>
      <c r="F44" s="2394"/>
      <c r="G44" s="2394" t="s">
        <v>957</v>
      </c>
      <c r="H44" s="2394"/>
      <c r="I44" s="2394"/>
      <c r="J44" s="2394"/>
      <c r="K44" s="2394"/>
      <c r="L44" s="2394"/>
      <c r="M44" s="2394" t="s">
        <v>958</v>
      </c>
      <c r="N44" s="2394"/>
      <c r="O44" s="2394"/>
      <c r="P44" s="2394"/>
      <c r="Q44" s="2394"/>
      <c r="R44" s="2394"/>
      <c r="S44" s="2394" t="s">
        <v>959</v>
      </c>
      <c r="T44" s="2394"/>
      <c r="U44" s="2394"/>
      <c r="V44" s="2394"/>
      <c r="W44" s="2394"/>
      <c r="X44" s="2394"/>
      <c r="Y44" s="2394" t="s">
        <v>960</v>
      </c>
      <c r="Z44" s="2394"/>
      <c r="AA44" s="2394"/>
      <c r="AB44" s="2394"/>
      <c r="AC44" s="2394"/>
    </row>
    <row r="45" spans="1:47" ht="11.25" customHeight="1">
      <c r="A45" s="858" t="s">
        <v>528</v>
      </c>
      <c r="B45" s="1009" t="s">
        <v>511</v>
      </c>
      <c r="C45" s="1010">
        <v>0.44999999000000002</v>
      </c>
      <c r="D45" s="1011">
        <v>0.45</v>
      </c>
      <c r="E45" s="1012" t="s">
        <v>511</v>
      </c>
      <c r="F45" s="1010">
        <v>0.58301885999999992</v>
      </c>
      <c r="G45" s="1011">
        <v>0.58301886999999997</v>
      </c>
      <c r="H45" s="1012" t="s">
        <v>511</v>
      </c>
      <c r="I45" s="1010">
        <v>0.68888887999999993</v>
      </c>
      <c r="J45" s="1011">
        <v>0.68888888999999986</v>
      </c>
      <c r="K45" s="1012" t="s">
        <v>511</v>
      </c>
      <c r="L45" s="1010">
        <v>0.78857141999999991</v>
      </c>
      <c r="M45" s="1011">
        <v>0.78857142999999996</v>
      </c>
      <c r="N45" s="1012" t="s">
        <v>511</v>
      </c>
      <c r="O45" s="1010">
        <v>0.87499998999999984</v>
      </c>
      <c r="P45" s="1011">
        <v>0.875</v>
      </c>
      <c r="Q45" s="1012" t="s">
        <v>511</v>
      </c>
      <c r="R45" s="1010">
        <v>0.93599999</v>
      </c>
      <c r="S45" s="1011">
        <v>0.93600000000000005</v>
      </c>
      <c r="T45" s="1012" t="s">
        <v>511</v>
      </c>
      <c r="U45" s="1010">
        <v>0.98999998999999983</v>
      </c>
      <c r="V45" s="1011">
        <v>0.99</v>
      </c>
      <c r="W45" s="1013" t="s">
        <v>511</v>
      </c>
      <c r="X45" s="1010">
        <v>1.04504504</v>
      </c>
      <c r="Y45" s="1011">
        <v>1.0450450499999999</v>
      </c>
      <c r="Z45" s="1012" t="s">
        <v>511</v>
      </c>
      <c r="AA45" s="1010">
        <v>1.1394557700000001</v>
      </c>
      <c r="AB45" s="1011">
        <v>1.13945578</v>
      </c>
      <c r="AC45" s="1014" t="s">
        <v>511</v>
      </c>
      <c r="AM45" s="558"/>
      <c r="AN45" s="558"/>
      <c r="AO45" s="558"/>
      <c r="AP45" s="558"/>
      <c r="AQ45" s="558"/>
      <c r="AR45" s="558"/>
      <c r="AS45" s="558"/>
      <c r="AT45" s="558"/>
      <c r="AU45" s="558"/>
    </row>
    <row r="46" spans="1:47" ht="11.25" customHeight="1">
      <c r="A46" s="858" t="s">
        <v>527</v>
      </c>
      <c r="B46" s="1009" t="s">
        <v>511</v>
      </c>
      <c r="C46" s="1010">
        <v>0.44691356999999998</v>
      </c>
      <c r="D46" s="1011">
        <v>0.44691358000000003</v>
      </c>
      <c r="E46" s="1012" t="s">
        <v>511</v>
      </c>
      <c r="F46" s="1010">
        <v>0.57555554999999992</v>
      </c>
      <c r="G46" s="1011">
        <v>0.57555555999999997</v>
      </c>
      <c r="H46" s="1012" t="s">
        <v>511</v>
      </c>
      <c r="I46" s="1010">
        <v>0.6683333199999999</v>
      </c>
      <c r="J46" s="1011">
        <v>0.66833332999999995</v>
      </c>
      <c r="K46" s="1012" t="s">
        <v>511</v>
      </c>
      <c r="L46" s="1010">
        <v>0.76249998999999991</v>
      </c>
      <c r="M46" s="1011">
        <v>0.76249999999999996</v>
      </c>
      <c r="N46" s="1012" t="s">
        <v>511</v>
      </c>
      <c r="O46" s="1010">
        <v>0.84761903999999999</v>
      </c>
      <c r="P46" s="1011">
        <v>0.84761905000000004</v>
      </c>
      <c r="Q46" s="1012" t="s">
        <v>511</v>
      </c>
      <c r="R46" s="1010">
        <v>0.9133771799999999</v>
      </c>
      <c r="S46" s="1011">
        <v>0.91337718999999995</v>
      </c>
      <c r="T46" s="1012" t="s">
        <v>511</v>
      </c>
      <c r="U46" s="1010">
        <v>0.97037035999999999</v>
      </c>
      <c r="V46" s="1011">
        <v>0.97037036999999993</v>
      </c>
      <c r="W46" s="1013" t="s">
        <v>511</v>
      </c>
      <c r="X46" s="1010">
        <v>1.0199999900000001</v>
      </c>
      <c r="Y46" s="1011">
        <v>1.02</v>
      </c>
      <c r="Z46" s="1012" t="s">
        <v>511</v>
      </c>
      <c r="AA46" s="1010">
        <v>1.0965732000000001</v>
      </c>
      <c r="AB46" s="1011">
        <v>1.0965732100000001</v>
      </c>
      <c r="AC46" s="1014" t="s">
        <v>511</v>
      </c>
      <c r="AM46" s="558"/>
      <c r="AN46" s="558"/>
      <c r="AO46" s="558"/>
      <c r="AP46" s="558"/>
      <c r="AQ46" s="558"/>
      <c r="AR46" s="558"/>
      <c r="AS46" s="558"/>
      <c r="AT46" s="558"/>
      <c r="AU46" s="558"/>
    </row>
    <row r="47" spans="1:47" ht="11.25" customHeight="1">
      <c r="A47" s="891" t="s">
        <v>950</v>
      </c>
      <c r="B47" s="2383" t="s">
        <v>955</v>
      </c>
      <c r="C47" s="2383"/>
      <c r="D47" s="2383"/>
      <c r="E47" s="2383"/>
      <c r="F47" s="2383"/>
      <c r="G47" s="2383" t="s">
        <v>538</v>
      </c>
      <c r="H47" s="2383"/>
      <c r="I47" s="2383"/>
      <c r="J47" s="2383"/>
      <c r="K47" s="2383"/>
      <c r="L47" s="2383"/>
      <c r="M47" s="2383" t="s">
        <v>954</v>
      </c>
      <c r="N47" s="2383"/>
      <c r="O47" s="2383"/>
      <c r="P47" s="2383"/>
      <c r="Q47" s="2383"/>
      <c r="R47" s="2383"/>
      <c r="S47" s="2383" t="s">
        <v>540</v>
      </c>
      <c r="T47" s="2383"/>
      <c r="U47" s="2383"/>
      <c r="V47" s="2383"/>
      <c r="W47" s="2383"/>
      <c r="X47" s="2383"/>
      <c r="Y47" s="2383" t="s">
        <v>953</v>
      </c>
      <c r="Z47" s="2383"/>
      <c r="AA47" s="2383"/>
      <c r="AB47" s="2383"/>
      <c r="AC47" s="2383"/>
    </row>
    <row r="48" spans="1:47" ht="5.25" customHeight="1">
      <c r="B48" s="1015"/>
      <c r="C48" s="1015"/>
      <c r="D48" s="1015"/>
      <c r="E48" s="1015"/>
      <c r="F48" s="1015"/>
      <c r="G48" s="1015"/>
      <c r="H48" s="1015"/>
      <c r="I48" s="1015"/>
      <c r="J48" s="1015"/>
      <c r="K48" s="1015"/>
      <c r="L48" s="1015"/>
      <c r="M48" s="1015"/>
      <c r="N48" s="1015"/>
      <c r="O48" s="1015"/>
      <c r="P48" s="1015"/>
      <c r="Q48" s="1015"/>
      <c r="R48" s="1015"/>
      <c r="S48" s="1015"/>
      <c r="T48" s="1015"/>
      <c r="U48" s="1015"/>
      <c r="V48" s="1015"/>
      <c r="W48" s="1016"/>
      <c r="X48" s="1015"/>
      <c r="Y48" s="1015"/>
      <c r="Z48" s="1015"/>
      <c r="AA48" s="1015"/>
      <c r="AB48" s="1015"/>
      <c r="AC48" s="1015"/>
    </row>
    <row r="49" spans="1:47">
      <c r="A49" s="547" t="s">
        <v>961</v>
      </c>
      <c r="B49" s="1015"/>
      <c r="C49" s="1023"/>
      <c r="D49" s="1015"/>
      <c r="E49" s="1015"/>
      <c r="F49" s="1015"/>
      <c r="G49" s="1015"/>
      <c r="H49" s="1015"/>
      <c r="I49" s="1015"/>
      <c r="J49" s="1015"/>
      <c r="K49" s="1015"/>
      <c r="L49" s="1015"/>
      <c r="M49" s="1015"/>
      <c r="N49" s="1015"/>
      <c r="O49" s="1015"/>
      <c r="P49" s="1015"/>
      <c r="Q49" s="1015"/>
      <c r="R49" s="1015"/>
      <c r="S49" s="1015"/>
      <c r="T49" s="1015"/>
      <c r="U49" s="1015"/>
      <c r="V49" s="1015"/>
      <c r="W49" s="1016"/>
      <c r="X49" s="1015"/>
      <c r="Y49" s="1015"/>
      <c r="Z49" s="1015"/>
      <c r="AA49" s="1015"/>
      <c r="AB49" s="1015"/>
      <c r="AC49" s="1015"/>
    </row>
    <row r="50" spans="1:47" s="556" customFormat="1" ht="7.5" customHeight="1">
      <c r="A50" s="2420"/>
      <c r="B50" s="2414">
        <v>2</v>
      </c>
      <c r="C50" s="2415"/>
      <c r="D50" s="2415"/>
      <c r="E50" s="2415"/>
      <c r="F50" s="2415"/>
      <c r="G50" s="2415">
        <v>4</v>
      </c>
      <c r="H50" s="2415"/>
      <c r="I50" s="2415"/>
      <c r="J50" s="2415"/>
      <c r="K50" s="2415"/>
      <c r="L50" s="2415"/>
      <c r="M50" s="2415">
        <v>6</v>
      </c>
      <c r="N50" s="2415"/>
      <c r="O50" s="2415"/>
      <c r="P50" s="2415"/>
      <c r="Q50" s="2415"/>
      <c r="R50" s="2415"/>
      <c r="S50" s="2415">
        <v>8</v>
      </c>
      <c r="T50" s="2415"/>
      <c r="U50" s="2415"/>
      <c r="V50" s="2415"/>
      <c r="W50" s="2415"/>
      <c r="X50" s="2415"/>
      <c r="Y50" s="2415">
        <v>10</v>
      </c>
      <c r="Z50" s="2415"/>
      <c r="AA50" s="2415"/>
      <c r="AB50" s="2415"/>
      <c r="AC50" s="2415"/>
    </row>
    <row r="51" spans="1:47" s="556" customFormat="1" ht="7.5" customHeight="1">
      <c r="A51" s="2413"/>
      <c r="B51" s="2416">
        <v>1</v>
      </c>
      <c r="C51" s="2373"/>
      <c r="D51" s="2408">
        <v>2</v>
      </c>
      <c r="E51" s="2373"/>
      <c r="F51" s="2375"/>
      <c r="G51" s="2417">
        <v>3</v>
      </c>
      <c r="H51" s="2373"/>
      <c r="I51" s="2373"/>
      <c r="J51" s="2408">
        <v>4</v>
      </c>
      <c r="K51" s="2373"/>
      <c r="L51" s="2376"/>
      <c r="M51" s="2416">
        <v>5</v>
      </c>
      <c r="N51" s="2373"/>
      <c r="O51" s="2373"/>
      <c r="P51" s="2408">
        <v>6</v>
      </c>
      <c r="Q51" s="2373"/>
      <c r="R51" s="2375"/>
      <c r="S51" s="2417">
        <v>7</v>
      </c>
      <c r="T51" s="2373"/>
      <c r="U51" s="2373"/>
      <c r="V51" s="2408">
        <v>8</v>
      </c>
      <c r="W51" s="2373"/>
      <c r="X51" s="2376"/>
      <c r="Y51" s="2416">
        <v>9</v>
      </c>
      <c r="Z51" s="2373"/>
      <c r="AA51" s="2373"/>
      <c r="AB51" s="2408">
        <v>10</v>
      </c>
      <c r="AC51" s="2376"/>
    </row>
    <row r="52" spans="1:47" ht="11.25" customHeight="1">
      <c r="A52" s="890" t="s">
        <v>510</v>
      </c>
      <c r="B52" s="2394" t="s">
        <v>1123</v>
      </c>
      <c r="C52" s="2394"/>
      <c r="D52" s="2394"/>
      <c r="E52" s="2394"/>
      <c r="F52" s="2394"/>
      <c r="G52" s="2394" t="s">
        <v>1124</v>
      </c>
      <c r="H52" s="2394"/>
      <c r="I52" s="2394"/>
      <c r="J52" s="2394"/>
      <c r="K52" s="2394"/>
      <c r="L52" s="2394"/>
      <c r="M52" s="2394" t="s">
        <v>514</v>
      </c>
      <c r="N52" s="2394"/>
      <c r="O52" s="2394"/>
      <c r="P52" s="2394"/>
      <c r="Q52" s="2394"/>
      <c r="R52" s="2394"/>
      <c r="S52" s="2394" t="s">
        <v>1150</v>
      </c>
      <c r="T52" s="2394"/>
      <c r="U52" s="2394"/>
      <c r="V52" s="2394"/>
      <c r="W52" s="2394"/>
      <c r="X52" s="2394"/>
      <c r="Y52" s="2394" t="s">
        <v>1125</v>
      </c>
      <c r="Z52" s="2394"/>
      <c r="AA52" s="2394"/>
      <c r="AB52" s="2394"/>
      <c r="AC52" s="2394"/>
    </row>
    <row r="53" spans="1:47" ht="11.25" customHeight="1">
      <c r="A53" s="856" t="s">
        <v>512</v>
      </c>
      <c r="B53" s="1009" t="s">
        <v>511</v>
      </c>
      <c r="C53" s="1010">
        <v>0.22184522000000001</v>
      </c>
      <c r="D53" s="1011">
        <v>0.22184521000000001</v>
      </c>
      <c r="E53" s="1012" t="s">
        <v>511</v>
      </c>
      <c r="F53" s="1010">
        <v>0.16356888000000003</v>
      </c>
      <c r="G53" s="1011">
        <v>0.16356887000000001</v>
      </c>
      <c r="H53" s="1012" t="s">
        <v>511</v>
      </c>
      <c r="I53" s="1010">
        <v>0.11564835000000001</v>
      </c>
      <c r="J53" s="1011">
        <v>0.11564833999999999</v>
      </c>
      <c r="K53" s="1012" t="s">
        <v>511</v>
      </c>
      <c r="L53" s="1010">
        <v>8.7040930000000002E-2</v>
      </c>
      <c r="M53" s="1011">
        <v>8.7040920000000008E-2</v>
      </c>
      <c r="N53" s="1012" t="s">
        <v>511</v>
      </c>
      <c r="O53" s="1010">
        <v>6.2642450000000002E-2</v>
      </c>
      <c r="P53" s="1011">
        <v>6.2642440000000008E-2</v>
      </c>
      <c r="Q53" s="1012" t="s">
        <v>511</v>
      </c>
      <c r="R53" s="1010">
        <v>4.2252140000000001E-2</v>
      </c>
      <c r="S53" s="1011">
        <v>4.2252129999999999E-2</v>
      </c>
      <c r="T53" s="1012" t="s">
        <v>511</v>
      </c>
      <c r="U53" s="1010">
        <v>2.6843789999999999E-2</v>
      </c>
      <c r="V53" s="1011">
        <v>2.6843779999999998E-2</v>
      </c>
      <c r="W53" s="1013" t="s">
        <v>511</v>
      </c>
      <c r="X53" s="1010">
        <v>1.2294609999999999E-2</v>
      </c>
      <c r="Y53" s="1011">
        <v>1.2294599999999999E-2</v>
      </c>
      <c r="Z53" s="1012" t="s">
        <v>511</v>
      </c>
      <c r="AA53" s="1010">
        <v>1.4304999999999999E-3</v>
      </c>
      <c r="AB53" s="1011">
        <v>1.4304900000000002E-3</v>
      </c>
      <c r="AC53" s="1014" t="s">
        <v>511</v>
      </c>
      <c r="AM53" s="558"/>
      <c r="AN53" s="558"/>
      <c r="AO53" s="558"/>
      <c r="AP53" s="558"/>
      <c r="AQ53" s="558"/>
      <c r="AR53" s="558"/>
      <c r="AS53" s="558"/>
      <c r="AT53" s="558"/>
      <c r="AU53" s="558"/>
    </row>
    <row r="54" spans="1:47" ht="11.25" customHeight="1">
      <c r="A54" s="891" t="s">
        <v>962</v>
      </c>
      <c r="B54" s="2383" t="s">
        <v>942</v>
      </c>
      <c r="C54" s="2383"/>
      <c r="D54" s="2383"/>
      <c r="E54" s="2383"/>
      <c r="F54" s="2383"/>
      <c r="G54" s="2383" t="s">
        <v>943</v>
      </c>
      <c r="H54" s="2383"/>
      <c r="I54" s="2383"/>
      <c r="J54" s="2383"/>
      <c r="K54" s="2383"/>
      <c r="L54" s="2383"/>
      <c r="M54" s="2383" t="s">
        <v>963</v>
      </c>
      <c r="N54" s="2383"/>
      <c r="O54" s="2383"/>
      <c r="P54" s="2383"/>
      <c r="Q54" s="2383"/>
      <c r="R54" s="2383"/>
      <c r="S54" s="2382" t="s">
        <v>944</v>
      </c>
      <c r="T54" s="2421"/>
      <c r="U54" s="2421"/>
      <c r="V54" s="2421"/>
      <c r="W54" s="2421"/>
      <c r="X54" s="2422"/>
      <c r="Y54" s="2383" t="s">
        <v>945</v>
      </c>
      <c r="Z54" s="2383"/>
      <c r="AA54" s="2383"/>
      <c r="AB54" s="2383"/>
      <c r="AC54" s="2383"/>
      <c r="AM54" s="558"/>
      <c r="AN54" s="558"/>
      <c r="AO54" s="558"/>
      <c r="AP54" s="558"/>
      <c r="AQ54" s="558"/>
      <c r="AR54" s="558"/>
      <c r="AS54" s="558"/>
      <c r="AT54" s="558"/>
      <c r="AU54" s="558"/>
    </row>
    <row r="55" spans="1:47" ht="5.25" customHeight="1">
      <c r="B55" s="914"/>
      <c r="C55" s="915"/>
      <c r="D55" s="915"/>
      <c r="E55" s="914"/>
      <c r="F55" s="915"/>
      <c r="G55" s="914"/>
      <c r="H55" s="914"/>
      <c r="I55" s="915"/>
      <c r="J55" s="914"/>
      <c r="K55" s="914"/>
      <c r="L55" s="914"/>
      <c r="M55" s="916"/>
      <c r="N55" s="914"/>
      <c r="O55" s="914"/>
      <c r="P55" s="914"/>
      <c r="Q55" s="914"/>
      <c r="R55" s="916"/>
      <c r="S55" s="914"/>
      <c r="T55" s="914"/>
      <c r="U55" s="914"/>
      <c r="V55" s="916"/>
      <c r="W55" s="913"/>
      <c r="X55" s="914"/>
      <c r="Y55" s="914"/>
      <c r="Z55" s="914"/>
      <c r="AA55" s="914"/>
      <c r="AB55" s="914"/>
      <c r="AC55" s="914"/>
    </row>
    <row r="56" spans="1:47">
      <c r="A56" s="547" t="s">
        <v>1027</v>
      </c>
      <c r="B56" s="914"/>
      <c r="C56" s="1031"/>
      <c r="D56" s="915"/>
      <c r="E56" s="914"/>
      <c r="F56" s="915"/>
      <c r="G56" s="914"/>
      <c r="H56" s="914"/>
      <c r="I56" s="915"/>
      <c r="J56" s="914"/>
      <c r="K56" s="914"/>
      <c r="L56" s="914"/>
      <c r="M56" s="916"/>
      <c r="N56" s="914"/>
      <c r="O56" s="914"/>
      <c r="P56" s="914"/>
      <c r="Q56" s="914"/>
      <c r="R56" s="916"/>
      <c r="S56" s="914"/>
      <c r="T56" s="914"/>
      <c r="U56" s="914"/>
      <c r="V56" s="916"/>
      <c r="W56" s="913"/>
      <c r="X56" s="914"/>
      <c r="Y56" s="914"/>
      <c r="Z56" s="914"/>
      <c r="AA56" s="914"/>
      <c r="AB56" s="914"/>
      <c r="AC56" s="914"/>
    </row>
    <row r="57" spans="1:47">
      <c r="A57" s="2420"/>
      <c r="B57" s="2414">
        <v>2</v>
      </c>
      <c r="C57" s="2415"/>
      <c r="D57" s="2415"/>
      <c r="E57" s="2415"/>
      <c r="F57" s="2415"/>
      <c r="G57" s="2415">
        <v>4</v>
      </c>
      <c r="H57" s="2415"/>
      <c r="I57" s="2415"/>
      <c r="J57" s="2415"/>
      <c r="K57" s="2415"/>
      <c r="L57" s="2415"/>
      <c r="M57" s="2415">
        <v>6</v>
      </c>
      <c r="N57" s="2415"/>
      <c r="O57" s="2415"/>
      <c r="P57" s="2415"/>
      <c r="Q57" s="2415"/>
      <c r="R57" s="2415"/>
      <c r="S57" s="2415">
        <v>8</v>
      </c>
      <c r="T57" s="2415"/>
      <c r="U57" s="2415"/>
      <c r="V57" s="2415"/>
      <c r="W57" s="2415"/>
      <c r="X57" s="2415"/>
      <c r="Y57" s="2415">
        <v>10</v>
      </c>
      <c r="Z57" s="2415"/>
      <c r="AA57" s="2415"/>
      <c r="AB57" s="2415"/>
      <c r="AC57" s="2415"/>
    </row>
    <row r="58" spans="1:47" s="556" customFormat="1" ht="7.5" customHeight="1">
      <c r="A58" s="2413"/>
      <c r="B58" s="2416">
        <v>1</v>
      </c>
      <c r="C58" s="2373"/>
      <c r="D58" s="2408">
        <v>2</v>
      </c>
      <c r="E58" s="2373"/>
      <c r="F58" s="2375"/>
      <c r="G58" s="2417">
        <v>3</v>
      </c>
      <c r="H58" s="2373"/>
      <c r="I58" s="2373"/>
      <c r="J58" s="2408">
        <v>4</v>
      </c>
      <c r="K58" s="2373"/>
      <c r="L58" s="2376"/>
      <c r="M58" s="2416">
        <v>5</v>
      </c>
      <c r="N58" s="2373"/>
      <c r="O58" s="2373"/>
      <c r="P58" s="2408">
        <v>6</v>
      </c>
      <c r="Q58" s="2373"/>
      <c r="R58" s="2375"/>
      <c r="S58" s="2417">
        <v>7</v>
      </c>
      <c r="T58" s="2373"/>
      <c r="U58" s="2373"/>
      <c r="V58" s="2408">
        <v>8</v>
      </c>
      <c r="W58" s="2373"/>
      <c r="X58" s="2376"/>
      <c r="Y58" s="2416">
        <v>9</v>
      </c>
      <c r="Z58" s="2373"/>
      <c r="AA58" s="2373"/>
      <c r="AB58" s="2408">
        <v>10</v>
      </c>
      <c r="AC58" s="2376"/>
    </row>
    <row r="59" spans="1:47" s="556" customFormat="1" ht="11.25" customHeight="1">
      <c r="A59" s="890" t="s">
        <v>510</v>
      </c>
      <c r="B59" s="2394" t="s">
        <v>1123</v>
      </c>
      <c r="C59" s="2394"/>
      <c r="D59" s="2394"/>
      <c r="E59" s="2394"/>
      <c r="F59" s="2394"/>
      <c r="G59" s="2394" t="s">
        <v>1124</v>
      </c>
      <c r="H59" s="2394"/>
      <c r="I59" s="2394"/>
      <c r="J59" s="2394"/>
      <c r="K59" s="2394"/>
      <c r="L59" s="2394"/>
      <c r="M59" s="2394" t="s">
        <v>514</v>
      </c>
      <c r="N59" s="2394"/>
      <c r="O59" s="2394"/>
      <c r="P59" s="2394"/>
      <c r="Q59" s="2394"/>
      <c r="R59" s="2394"/>
      <c r="S59" s="2394" t="s">
        <v>1150</v>
      </c>
      <c r="T59" s="2394"/>
      <c r="U59" s="2394"/>
      <c r="V59" s="2394"/>
      <c r="W59" s="2394"/>
      <c r="X59" s="2394"/>
      <c r="Y59" s="2394" t="s">
        <v>1125</v>
      </c>
      <c r="Z59" s="2394"/>
      <c r="AA59" s="2394"/>
      <c r="AB59" s="2394"/>
      <c r="AC59" s="2394"/>
    </row>
    <row r="60" spans="1:47" ht="11.25" customHeight="1">
      <c r="A60" s="858" t="s">
        <v>526</v>
      </c>
      <c r="B60" s="1032" t="s">
        <v>511</v>
      </c>
      <c r="C60" s="1033">
        <v>5.8260869499999997</v>
      </c>
      <c r="D60" s="1034">
        <v>5.8260869599999996</v>
      </c>
      <c r="E60" s="1035" t="s">
        <v>511</v>
      </c>
      <c r="F60" s="1033">
        <v>10.02941175</v>
      </c>
      <c r="G60" s="1034">
        <v>10.02941176</v>
      </c>
      <c r="H60" s="1035" t="s">
        <v>511</v>
      </c>
      <c r="I60" s="1033">
        <v>11.868421039999999</v>
      </c>
      <c r="J60" s="1034">
        <v>11.86842105</v>
      </c>
      <c r="K60" s="1035" t="s">
        <v>511</v>
      </c>
      <c r="L60" s="1033">
        <v>13.27586206</v>
      </c>
      <c r="M60" s="1034">
        <v>13.275862070000001</v>
      </c>
      <c r="N60" s="1035" t="s">
        <v>511</v>
      </c>
      <c r="O60" s="1033">
        <v>14.546874989999999</v>
      </c>
      <c r="P60" s="1034">
        <v>14.546875</v>
      </c>
      <c r="Q60" s="1035" t="s">
        <v>511</v>
      </c>
      <c r="R60" s="1033">
        <v>15.804347819999998</v>
      </c>
      <c r="S60" s="1034">
        <v>15.804347829999999</v>
      </c>
      <c r="T60" s="1035" t="s">
        <v>511</v>
      </c>
      <c r="U60" s="1033">
        <v>16.968749989999999</v>
      </c>
      <c r="V60" s="1034">
        <v>16.96875</v>
      </c>
      <c r="W60" s="1036" t="s">
        <v>511</v>
      </c>
      <c r="X60" s="1033">
        <v>18.399999989999998</v>
      </c>
      <c r="Y60" s="1034">
        <v>18.399999999999999</v>
      </c>
      <c r="Z60" s="1035" t="s">
        <v>511</v>
      </c>
      <c r="AA60" s="1033">
        <v>20.45454544</v>
      </c>
      <c r="AB60" s="1034">
        <v>20.454545450000001</v>
      </c>
      <c r="AC60" s="1037" t="s">
        <v>511</v>
      </c>
    </row>
    <row r="61" spans="1:47" ht="11.25" customHeight="1">
      <c r="A61" s="858" t="s">
        <v>868</v>
      </c>
      <c r="B61" s="1032" t="s">
        <v>511</v>
      </c>
      <c r="C61" s="1033">
        <v>12.933333319999999</v>
      </c>
      <c r="D61" s="1034">
        <v>12.93333333</v>
      </c>
      <c r="E61" s="1035" t="s">
        <v>511</v>
      </c>
      <c r="F61" s="1033">
        <v>35.499999989999999</v>
      </c>
      <c r="G61" s="1034">
        <v>35.5</v>
      </c>
      <c r="H61" s="1035" t="s">
        <v>511</v>
      </c>
      <c r="I61" s="1033">
        <v>51.333333320000001</v>
      </c>
      <c r="J61" s="1034">
        <v>51.333333330000002</v>
      </c>
      <c r="K61" s="1035" t="s">
        <v>511</v>
      </c>
      <c r="L61" s="1033">
        <v>64.599999990000001</v>
      </c>
      <c r="M61" s="1034">
        <v>64.599999999999994</v>
      </c>
      <c r="N61" s="1035" t="s">
        <v>511</v>
      </c>
      <c r="O61" s="1033">
        <v>78.14285713000001</v>
      </c>
      <c r="P61" s="1034">
        <v>78.142857140000004</v>
      </c>
      <c r="Q61" s="1035" t="s">
        <v>511</v>
      </c>
      <c r="R61" s="1033">
        <v>91.799999990000003</v>
      </c>
      <c r="S61" s="1034">
        <v>91.8</v>
      </c>
      <c r="T61" s="1035" t="s">
        <v>511</v>
      </c>
      <c r="U61" s="1033">
        <v>108.08333332000001</v>
      </c>
      <c r="V61" s="1034">
        <v>108.08333333</v>
      </c>
      <c r="W61" s="1036" t="s">
        <v>511</v>
      </c>
      <c r="X61" s="1033">
        <v>133.24999998999999</v>
      </c>
      <c r="Y61" s="1034">
        <v>133.25</v>
      </c>
      <c r="Z61" s="1035" t="s">
        <v>511</v>
      </c>
      <c r="AA61" s="1033">
        <v>175.79999999</v>
      </c>
      <c r="AB61" s="1034">
        <v>175.8</v>
      </c>
      <c r="AC61" s="1037" t="s">
        <v>511</v>
      </c>
      <c r="AM61" s="560"/>
      <c r="AN61" s="560"/>
      <c r="AO61" s="560"/>
      <c r="AP61" s="560"/>
      <c r="AQ61" s="560"/>
      <c r="AR61" s="560"/>
      <c r="AS61" s="560"/>
      <c r="AT61" s="560"/>
      <c r="AU61" s="560"/>
    </row>
    <row r="62" spans="1:47" ht="11.25" customHeight="1">
      <c r="A62" s="891" t="s">
        <v>950</v>
      </c>
      <c r="B62" s="2418" t="s">
        <v>932</v>
      </c>
      <c r="C62" s="2418"/>
      <c r="D62" s="2418"/>
      <c r="E62" s="2418"/>
      <c r="F62" s="2418"/>
      <c r="G62" s="2418" t="s">
        <v>933</v>
      </c>
      <c r="H62" s="2418"/>
      <c r="I62" s="2418"/>
      <c r="J62" s="2418"/>
      <c r="K62" s="2418"/>
      <c r="L62" s="2418"/>
      <c r="M62" s="2418" t="s">
        <v>934</v>
      </c>
      <c r="N62" s="2418"/>
      <c r="O62" s="2418"/>
      <c r="P62" s="2418"/>
      <c r="Q62" s="2418"/>
      <c r="R62" s="2418"/>
      <c r="S62" s="2418" t="s">
        <v>935</v>
      </c>
      <c r="T62" s="2418"/>
      <c r="U62" s="2418"/>
      <c r="V62" s="2418"/>
      <c r="W62" s="2418"/>
      <c r="X62" s="2418"/>
      <c r="Y62" s="2418" t="s">
        <v>936</v>
      </c>
      <c r="Z62" s="2418"/>
      <c r="AA62" s="2418"/>
      <c r="AB62" s="2418"/>
      <c r="AC62" s="2418"/>
    </row>
    <row r="63" spans="1:47" ht="5.25" customHeight="1">
      <c r="B63" s="914"/>
      <c r="C63" s="915"/>
      <c r="D63" s="915"/>
      <c r="E63" s="914"/>
      <c r="F63" s="915"/>
      <c r="G63" s="914"/>
      <c r="H63" s="914"/>
      <c r="I63" s="915"/>
      <c r="J63" s="914"/>
      <c r="K63" s="914"/>
      <c r="L63" s="914"/>
      <c r="M63" s="916"/>
      <c r="N63" s="914"/>
      <c r="O63" s="914"/>
      <c r="P63" s="914"/>
      <c r="Q63" s="914"/>
      <c r="R63" s="916"/>
      <c r="S63" s="914"/>
      <c r="T63" s="914"/>
      <c r="U63" s="914"/>
      <c r="V63" s="916"/>
      <c r="W63" s="913"/>
      <c r="X63" s="914"/>
      <c r="Y63" s="914"/>
      <c r="Z63" s="914"/>
      <c r="AA63" s="914"/>
      <c r="AB63" s="914"/>
      <c r="AC63" s="914"/>
    </row>
    <row r="64" spans="1:47">
      <c r="A64" s="547" t="s">
        <v>869</v>
      </c>
      <c r="B64" s="914"/>
      <c r="C64" s="1031"/>
      <c r="D64" s="915"/>
      <c r="E64" s="914"/>
      <c r="F64" s="915"/>
      <c r="G64" s="914"/>
      <c r="H64" s="914"/>
      <c r="I64" s="915"/>
      <c r="J64" s="914"/>
      <c r="K64" s="914"/>
      <c r="L64" s="914"/>
      <c r="M64" s="916"/>
      <c r="N64" s="914"/>
      <c r="O64" s="914"/>
      <c r="P64" s="914"/>
      <c r="Q64" s="914"/>
      <c r="R64" s="916"/>
      <c r="S64" s="914"/>
      <c r="T64" s="914"/>
      <c r="U64" s="914"/>
      <c r="V64" s="916"/>
      <c r="W64" s="913"/>
      <c r="X64" s="914"/>
      <c r="Y64" s="914"/>
      <c r="Z64" s="914"/>
      <c r="AA64" s="914"/>
      <c r="AB64" s="914"/>
      <c r="AC64" s="914"/>
    </row>
    <row r="65" spans="1:47" ht="9.75" customHeight="1">
      <c r="A65" s="2420"/>
      <c r="B65" s="2414">
        <v>2</v>
      </c>
      <c r="C65" s="2415"/>
      <c r="D65" s="2415"/>
      <c r="E65" s="2415"/>
      <c r="F65" s="2415"/>
      <c r="G65" s="2415">
        <v>4</v>
      </c>
      <c r="H65" s="2415"/>
      <c r="I65" s="2415"/>
      <c r="J65" s="2415"/>
      <c r="K65" s="2415"/>
      <c r="L65" s="2415"/>
      <c r="M65" s="2415">
        <v>6</v>
      </c>
      <c r="N65" s="2415"/>
      <c r="O65" s="2415"/>
      <c r="P65" s="2415"/>
      <c r="Q65" s="2415"/>
      <c r="R65" s="2415"/>
      <c r="S65" s="2415">
        <v>8</v>
      </c>
      <c r="T65" s="2415"/>
      <c r="U65" s="2415"/>
      <c r="V65" s="2415"/>
      <c r="W65" s="2415"/>
      <c r="X65" s="2415"/>
      <c r="Y65" s="2415">
        <v>10</v>
      </c>
      <c r="Z65" s="2415"/>
      <c r="AA65" s="2415"/>
      <c r="AB65" s="2415"/>
      <c r="AC65" s="2415"/>
    </row>
    <row r="66" spans="1:47" s="556" customFormat="1" ht="6.75" customHeight="1">
      <c r="A66" s="2413"/>
      <c r="B66" s="2416">
        <v>1</v>
      </c>
      <c r="C66" s="2373"/>
      <c r="D66" s="2408">
        <v>2</v>
      </c>
      <c r="E66" s="2373"/>
      <c r="F66" s="2375"/>
      <c r="G66" s="2417">
        <v>3</v>
      </c>
      <c r="H66" s="2373"/>
      <c r="I66" s="2373"/>
      <c r="J66" s="2408">
        <v>4</v>
      </c>
      <c r="K66" s="2373"/>
      <c r="L66" s="2376"/>
      <c r="M66" s="2416">
        <v>5</v>
      </c>
      <c r="N66" s="2373"/>
      <c r="O66" s="2373"/>
      <c r="P66" s="2408">
        <v>6</v>
      </c>
      <c r="Q66" s="2373"/>
      <c r="R66" s="2375"/>
      <c r="S66" s="2417">
        <v>7</v>
      </c>
      <c r="T66" s="2373"/>
      <c r="U66" s="2373"/>
      <c r="V66" s="2408">
        <v>8</v>
      </c>
      <c r="W66" s="2373"/>
      <c r="X66" s="2376"/>
      <c r="Y66" s="2416">
        <v>9</v>
      </c>
      <c r="Z66" s="2373"/>
      <c r="AA66" s="2373"/>
      <c r="AB66" s="2408">
        <v>10</v>
      </c>
      <c r="AC66" s="2376"/>
    </row>
    <row r="67" spans="1:47" s="556" customFormat="1" ht="11.25" customHeight="1">
      <c r="A67" s="890" t="s">
        <v>510</v>
      </c>
      <c r="B67" s="2394" t="s">
        <v>1123</v>
      </c>
      <c r="C67" s="2394"/>
      <c r="D67" s="2394"/>
      <c r="E67" s="2394"/>
      <c r="F67" s="2394"/>
      <c r="G67" s="2394" t="s">
        <v>1124</v>
      </c>
      <c r="H67" s="2394"/>
      <c r="I67" s="2394"/>
      <c r="J67" s="2394"/>
      <c r="K67" s="2394"/>
      <c r="L67" s="2394"/>
      <c r="M67" s="2394" t="s">
        <v>514</v>
      </c>
      <c r="N67" s="2394"/>
      <c r="O67" s="2394"/>
      <c r="P67" s="2394"/>
      <c r="Q67" s="2394"/>
      <c r="R67" s="2394"/>
      <c r="S67" s="2394" t="s">
        <v>1150</v>
      </c>
      <c r="T67" s="2394"/>
      <c r="U67" s="2394"/>
      <c r="V67" s="2394"/>
      <c r="W67" s="2394"/>
      <c r="X67" s="2394"/>
      <c r="Y67" s="2394" t="s">
        <v>1125</v>
      </c>
      <c r="Z67" s="2394"/>
      <c r="AA67" s="2394"/>
      <c r="AB67" s="2394"/>
      <c r="AC67" s="2394"/>
    </row>
    <row r="68" spans="1:47" ht="11.25" customHeight="1">
      <c r="A68" s="856" t="s">
        <v>512</v>
      </c>
      <c r="B68" s="1009" t="s">
        <v>511</v>
      </c>
      <c r="C68" s="1010">
        <v>0.15624999000000001</v>
      </c>
      <c r="D68" s="1011">
        <v>0.15625</v>
      </c>
      <c r="E68" s="1012" t="s">
        <v>511</v>
      </c>
      <c r="F68" s="1010">
        <v>0.24561403000000001</v>
      </c>
      <c r="G68" s="1011">
        <v>0.24561404000000001</v>
      </c>
      <c r="H68" s="1012" t="s">
        <v>511</v>
      </c>
      <c r="I68" s="1010">
        <v>0.30769230000000003</v>
      </c>
      <c r="J68" s="1011">
        <v>0.30769231000000002</v>
      </c>
      <c r="K68" s="1012" t="s">
        <v>511</v>
      </c>
      <c r="L68" s="1010">
        <v>0.37499999000000001</v>
      </c>
      <c r="M68" s="1011">
        <v>0.375</v>
      </c>
      <c r="N68" s="1012" t="s">
        <v>511</v>
      </c>
      <c r="O68" s="1010">
        <v>0.43478259999999996</v>
      </c>
      <c r="P68" s="1011">
        <v>0.43478261000000001</v>
      </c>
      <c r="Q68" s="1012" t="s">
        <v>511</v>
      </c>
      <c r="R68" s="1010">
        <v>0.5128204999999999</v>
      </c>
      <c r="S68" s="1011">
        <v>0.51282050999999995</v>
      </c>
      <c r="T68" s="1012" t="s">
        <v>511</v>
      </c>
      <c r="U68" s="1010">
        <v>0.59649121999999999</v>
      </c>
      <c r="V68" s="1011">
        <v>0.59649123000000004</v>
      </c>
      <c r="W68" s="1013" t="s">
        <v>511</v>
      </c>
      <c r="X68" s="1010">
        <v>0.72413791999999999</v>
      </c>
      <c r="Y68" s="1011">
        <v>0.72413792999999993</v>
      </c>
      <c r="Z68" s="1012" t="s">
        <v>511</v>
      </c>
      <c r="AA68" s="1010">
        <v>0.99999998999999984</v>
      </c>
      <c r="AB68" s="1011">
        <v>1</v>
      </c>
      <c r="AC68" s="1014" t="s">
        <v>511</v>
      </c>
    </row>
    <row r="69" spans="1:47" ht="11.25" customHeight="1">
      <c r="A69" s="891" t="s">
        <v>952</v>
      </c>
      <c r="B69" s="2418" t="s">
        <v>930</v>
      </c>
      <c r="C69" s="2418"/>
      <c r="D69" s="2418"/>
      <c r="E69" s="2418"/>
      <c r="F69" s="2418"/>
      <c r="G69" s="2418" t="s">
        <v>521</v>
      </c>
      <c r="H69" s="2418"/>
      <c r="I69" s="2418"/>
      <c r="J69" s="2418"/>
      <c r="K69" s="2418"/>
      <c r="L69" s="2418"/>
      <c r="M69" s="2418" t="s">
        <v>522</v>
      </c>
      <c r="N69" s="2418"/>
      <c r="O69" s="2418"/>
      <c r="P69" s="2418"/>
      <c r="Q69" s="2418"/>
      <c r="R69" s="2418"/>
      <c r="S69" s="2418" t="s">
        <v>931</v>
      </c>
      <c r="T69" s="2418"/>
      <c r="U69" s="2418"/>
      <c r="V69" s="2418"/>
      <c r="W69" s="2418"/>
      <c r="X69" s="2418"/>
      <c r="Y69" s="2418" t="s">
        <v>523</v>
      </c>
      <c r="Z69" s="2418"/>
      <c r="AA69" s="2418"/>
      <c r="AB69" s="2418"/>
      <c r="AC69" s="2418"/>
      <c r="AM69" s="558"/>
      <c r="AN69" s="558"/>
      <c r="AO69" s="558"/>
      <c r="AP69" s="558"/>
      <c r="AQ69" s="558"/>
      <c r="AR69" s="558"/>
      <c r="AS69" s="558"/>
      <c r="AT69" s="558"/>
      <c r="AU69" s="558"/>
    </row>
    <row r="70" spans="1:47" ht="5.25" customHeight="1">
      <c r="B70" s="914"/>
      <c r="C70" s="915"/>
      <c r="D70" s="915"/>
      <c r="E70" s="914"/>
      <c r="F70" s="915"/>
      <c r="G70" s="914"/>
      <c r="H70" s="914"/>
      <c r="I70" s="915"/>
      <c r="J70" s="914"/>
      <c r="K70" s="914"/>
      <c r="L70" s="914"/>
      <c r="M70" s="916"/>
      <c r="N70" s="914"/>
      <c r="O70" s="914"/>
      <c r="P70" s="914"/>
      <c r="Q70" s="914"/>
      <c r="R70" s="916"/>
      <c r="S70" s="914"/>
      <c r="T70" s="914"/>
      <c r="U70" s="914"/>
      <c r="V70" s="916"/>
      <c r="W70" s="913"/>
      <c r="X70" s="914"/>
      <c r="Y70" s="914"/>
      <c r="Z70" s="914"/>
      <c r="AA70" s="914"/>
      <c r="AB70" s="914"/>
      <c r="AC70" s="914"/>
    </row>
    <row r="71" spans="1:47">
      <c r="A71" s="547" t="s">
        <v>870</v>
      </c>
      <c r="B71" s="914"/>
      <c r="C71" s="1031"/>
      <c r="D71" s="915"/>
      <c r="E71" s="914"/>
      <c r="F71" s="915"/>
      <c r="G71" s="914"/>
      <c r="H71" s="914"/>
      <c r="I71" s="915"/>
      <c r="J71" s="914"/>
      <c r="K71" s="914"/>
      <c r="L71" s="914"/>
      <c r="M71" s="916"/>
      <c r="N71" s="914"/>
      <c r="O71" s="914"/>
      <c r="P71" s="914"/>
      <c r="Q71" s="914"/>
      <c r="R71" s="916"/>
      <c r="S71" s="914"/>
      <c r="T71" s="914"/>
      <c r="U71" s="914"/>
      <c r="V71" s="916"/>
      <c r="W71" s="913"/>
      <c r="X71" s="914"/>
      <c r="Y71" s="914"/>
      <c r="Z71" s="914"/>
      <c r="AA71" s="914"/>
      <c r="AB71" s="914"/>
      <c r="AC71" s="914"/>
    </row>
    <row r="72" spans="1:47" ht="9.75" customHeight="1">
      <c r="A72" s="2420"/>
      <c r="B72" s="2414">
        <v>2</v>
      </c>
      <c r="C72" s="2415"/>
      <c r="D72" s="2415"/>
      <c r="E72" s="2415"/>
      <c r="F72" s="2415"/>
      <c r="G72" s="2415">
        <v>4</v>
      </c>
      <c r="H72" s="2415"/>
      <c r="I72" s="2415"/>
      <c r="J72" s="2415"/>
      <c r="K72" s="2415"/>
      <c r="L72" s="2415"/>
      <c r="M72" s="2415">
        <v>6</v>
      </c>
      <c r="N72" s="2415"/>
      <c r="O72" s="2415"/>
      <c r="P72" s="2415"/>
      <c r="Q72" s="2415"/>
      <c r="R72" s="2415"/>
      <c r="S72" s="2415">
        <v>8</v>
      </c>
      <c r="T72" s="2415"/>
      <c r="U72" s="2415"/>
      <c r="V72" s="2415"/>
      <c r="W72" s="2415"/>
      <c r="X72" s="2415"/>
      <c r="Y72" s="2415">
        <v>10</v>
      </c>
      <c r="Z72" s="2415"/>
      <c r="AA72" s="2415"/>
      <c r="AB72" s="2415"/>
      <c r="AC72" s="2415"/>
    </row>
    <row r="73" spans="1:47" s="556" customFormat="1" ht="9" customHeight="1">
      <c r="A73" s="2413"/>
      <c r="B73" s="2416">
        <v>1</v>
      </c>
      <c r="C73" s="2373"/>
      <c r="D73" s="2408">
        <v>2</v>
      </c>
      <c r="E73" s="2373"/>
      <c r="F73" s="2375"/>
      <c r="G73" s="2417">
        <v>3</v>
      </c>
      <c r="H73" s="2373"/>
      <c r="I73" s="2373"/>
      <c r="J73" s="2408">
        <v>4</v>
      </c>
      <c r="K73" s="2373"/>
      <c r="L73" s="2376"/>
      <c r="M73" s="2416">
        <v>5</v>
      </c>
      <c r="N73" s="2373"/>
      <c r="O73" s="2373"/>
      <c r="P73" s="2408">
        <v>6</v>
      </c>
      <c r="Q73" s="2373"/>
      <c r="R73" s="2375"/>
      <c r="S73" s="2417">
        <v>7</v>
      </c>
      <c r="T73" s="2373"/>
      <c r="U73" s="2373"/>
      <c r="V73" s="2408">
        <v>8</v>
      </c>
      <c r="W73" s="2373"/>
      <c r="X73" s="2376"/>
      <c r="Y73" s="2416">
        <v>9</v>
      </c>
      <c r="Z73" s="2373"/>
      <c r="AA73" s="2373"/>
      <c r="AB73" s="2408">
        <v>10</v>
      </c>
      <c r="AC73" s="2376"/>
    </row>
    <row r="74" spans="1:47" s="556" customFormat="1" ht="11.25" customHeight="1">
      <c r="A74" s="890" t="s">
        <v>510</v>
      </c>
      <c r="B74" s="2394" t="s">
        <v>1123</v>
      </c>
      <c r="C74" s="2394"/>
      <c r="D74" s="2394"/>
      <c r="E74" s="2394"/>
      <c r="F74" s="2394"/>
      <c r="G74" s="2394" t="s">
        <v>1124</v>
      </c>
      <c r="H74" s="2394"/>
      <c r="I74" s="2394"/>
      <c r="J74" s="2394"/>
      <c r="K74" s="2394"/>
      <c r="L74" s="2394"/>
      <c r="M74" s="2394" t="s">
        <v>514</v>
      </c>
      <c r="N74" s="2394"/>
      <c r="O74" s="2394"/>
      <c r="P74" s="2394"/>
      <c r="Q74" s="2394"/>
      <c r="R74" s="2394"/>
      <c r="S74" s="2394" t="s">
        <v>1150</v>
      </c>
      <c r="T74" s="2394"/>
      <c r="U74" s="2394"/>
      <c r="V74" s="2394"/>
      <c r="W74" s="2394"/>
      <c r="X74" s="2394"/>
      <c r="Y74" s="2394" t="s">
        <v>1125</v>
      </c>
      <c r="Z74" s="2394"/>
      <c r="AA74" s="2394"/>
      <c r="AB74" s="2394"/>
      <c r="AC74" s="2394"/>
    </row>
    <row r="75" spans="1:47" ht="11.25" customHeight="1">
      <c r="A75" s="856" t="s">
        <v>512</v>
      </c>
      <c r="B75" s="1009" t="s">
        <v>511</v>
      </c>
      <c r="C75" s="1010">
        <v>0.38888888999999999</v>
      </c>
      <c r="D75" s="1011">
        <v>0.38888887999999999</v>
      </c>
      <c r="E75" s="1012" t="s">
        <v>511</v>
      </c>
      <c r="F75" s="1010">
        <v>0.27941176000000001</v>
      </c>
      <c r="G75" s="1011">
        <v>0.27941175000000001</v>
      </c>
      <c r="H75" s="1012" t="s">
        <v>511</v>
      </c>
      <c r="I75" s="1010">
        <v>0.23611111000000001</v>
      </c>
      <c r="J75" s="1011">
        <v>0.23611110000000005</v>
      </c>
      <c r="K75" s="1012" t="s">
        <v>511</v>
      </c>
      <c r="L75" s="1010">
        <v>0.20879121</v>
      </c>
      <c r="M75" s="1011">
        <v>0.20879120000000001</v>
      </c>
      <c r="N75" s="1012" t="s">
        <v>511</v>
      </c>
      <c r="O75" s="1010">
        <v>0.18333332999999999</v>
      </c>
      <c r="P75" s="1011">
        <v>0.18333331999999999</v>
      </c>
      <c r="Q75" s="1012" t="s">
        <v>511</v>
      </c>
      <c r="R75" s="1010">
        <v>0.16176471000000001</v>
      </c>
      <c r="S75" s="1011">
        <v>0.16176470000000001</v>
      </c>
      <c r="T75" s="1012" t="s">
        <v>511</v>
      </c>
      <c r="U75" s="1010">
        <v>0.14000000000000001</v>
      </c>
      <c r="V75" s="1011">
        <v>0.13999999000000002</v>
      </c>
      <c r="W75" s="1013" t="s">
        <v>511</v>
      </c>
      <c r="X75" s="1010">
        <v>0.11904761999999999</v>
      </c>
      <c r="Y75" s="1011">
        <v>0.11904761000000001</v>
      </c>
      <c r="Z75" s="1012" t="s">
        <v>511</v>
      </c>
      <c r="AA75" s="1010">
        <v>9.2105259999999994E-2</v>
      </c>
      <c r="AB75" s="1011">
        <v>9.210525E-2</v>
      </c>
      <c r="AC75" s="1014" t="s">
        <v>511</v>
      </c>
    </row>
    <row r="76" spans="1:47" ht="11.25" customHeight="1">
      <c r="A76" s="891" t="s">
        <v>950</v>
      </c>
      <c r="B76" s="2418" t="s">
        <v>523</v>
      </c>
      <c r="C76" s="2418"/>
      <c r="D76" s="2418"/>
      <c r="E76" s="2418"/>
      <c r="F76" s="2418"/>
      <c r="G76" s="2418" t="s">
        <v>931</v>
      </c>
      <c r="H76" s="2418"/>
      <c r="I76" s="2418"/>
      <c r="J76" s="2418"/>
      <c r="K76" s="2418"/>
      <c r="L76" s="2418"/>
      <c r="M76" s="2418" t="s">
        <v>522</v>
      </c>
      <c r="N76" s="2418"/>
      <c r="O76" s="2418"/>
      <c r="P76" s="2418"/>
      <c r="Q76" s="2418"/>
      <c r="R76" s="2418"/>
      <c r="S76" s="2418" t="s">
        <v>521</v>
      </c>
      <c r="T76" s="2418"/>
      <c r="U76" s="2418"/>
      <c r="V76" s="2418"/>
      <c r="W76" s="2418"/>
      <c r="X76" s="2418"/>
      <c r="Y76" s="2418" t="s">
        <v>930</v>
      </c>
      <c r="Z76" s="2418"/>
      <c r="AA76" s="2418"/>
      <c r="AB76" s="2418"/>
      <c r="AC76" s="2418"/>
      <c r="AM76" s="558"/>
      <c r="AN76" s="558"/>
      <c r="AO76" s="558"/>
      <c r="AP76" s="558"/>
      <c r="AQ76" s="558"/>
      <c r="AR76" s="558"/>
      <c r="AS76" s="558"/>
      <c r="AT76" s="558"/>
      <c r="AU76" s="558"/>
    </row>
    <row r="77" spans="1:47" ht="5.25" customHeight="1">
      <c r="B77" s="914"/>
      <c r="C77" s="915"/>
      <c r="D77" s="915"/>
      <c r="E77" s="914"/>
      <c r="F77" s="915"/>
      <c r="G77" s="914"/>
      <c r="H77" s="914"/>
      <c r="I77" s="915"/>
      <c r="J77" s="914"/>
      <c r="K77" s="914"/>
      <c r="L77" s="914"/>
      <c r="M77" s="916"/>
      <c r="N77" s="914"/>
      <c r="O77" s="914"/>
      <c r="P77" s="914"/>
      <c r="Q77" s="914"/>
      <c r="R77" s="916"/>
      <c r="S77" s="914"/>
      <c r="T77" s="914"/>
      <c r="U77" s="914"/>
      <c r="V77" s="916"/>
      <c r="W77" s="913"/>
      <c r="X77" s="914"/>
      <c r="Y77" s="914"/>
      <c r="Z77" s="914"/>
      <c r="AA77" s="914"/>
      <c r="AB77" s="914"/>
      <c r="AC77" s="914"/>
    </row>
    <row r="78" spans="1:47">
      <c r="A78" s="547" t="s">
        <v>1028</v>
      </c>
      <c r="B78" s="914"/>
      <c r="C78" s="1031"/>
      <c r="D78" s="915"/>
      <c r="E78" s="914"/>
      <c r="F78" s="915"/>
      <c r="G78" s="914"/>
      <c r="H78" s="914"/>
      <c r="I78" s="915"/>
      <c r="J78" s="914"/>
      <c r="K78" s="914"/>
      <c r="L78" s="914"/>
      <c r="M78" s="916"/>
      <c r="N78" s="914"/>
      <c r="O78" s="914"/>
      <c r="P78" s="914"/>
      <c r="Q78" s="914"/>
      <c r="R78" s="916"/>
      <c r="S78" s="914"/>
      <c r="T78" s="914"/>
      <c r="U78" s="914"/>
      <c r="V78" s="916"/>
      <c r="W78" s="913"/>
      <c r="X78" s="914"/>
      <c r="Y78" s="914"/>
      <c r="Z78" s="914"/>
      <c r="AA78" s="914"/>
      <c r="AB78" s="914"/>
      <c r="AC78" s="914"/>
    </row>
    <row r="79" spans="1:47">
      <c r="A79" s="2419"/>
      <c r="B79" s="2414">
        <v>2</v>
      </c>
      <c r="C79" s="2415"/>
      <c r="D79" s="2415"/>
      <c r="E79" s="2415"/>
      <c r="F79" s="2415"/>
      <c r="G79" s="2415">
        <v>4</v>
      </c>
      <c r="H79" s="2415"/>
      <c r="I79" s="2415"/>
      <c r="J79" s="2415"/>
      <c r="K79" s="2415"/>
      <c r="L79" s="2415"/>
      <c r="M79" s="2415">
        <v>6</v>
      </c>
      <c r="N79" s="2415"/>
      <c r="O79" s="2415"/>
      <c r="P79" s="2415"/>
      <c r="Q79" s="2415"/>
      <c r="R79" s="2415"/>
      <c r="S79" s="2415">
        <v>8</v>
      </c>
      <c r="T79" s="2415"/>
      <c r="U79" s="2415"/>
      <c r="V79" s="2415"/>
      <c r="W79" s="2415"/>
      <c r="X79" s="2415"/>
      <c r="Y79" s="2415">
        <v>10</v>
      </c>
      <c r="Z79" s="2415"/>
      <c r="AA79" s="2415"/>
      <c r="AB79" s="2415"/>
      <c r="AC79" s="2415"/>
    </row>
    <row r="80" spans="1:47" s="556" customFormat="1" ht="7.5" customHeight="1">
      <c r="A80" s="2413"/>
      <c r="B80" s="2416">
        <v>1</v>
      </c>
      <c r="C80" s="2373"/>
      <c r="D80" s="2408">
        <v>2</v>
      </c>
      <c r="E80" s="2373"/>
      <c r="F80" s="2375"/>
      <c r="G80" s="2417">
        <v>3</v>
      </c>
      <c r="H80" s="2373"/>
      <c r="I80" s="2373"/>
      <c r="J80" s="2408">
        <v>4</v>
      </c>
      <c r="K80" s="2373"/>
      <c r="L80" s="2376"/>
      <c r="M80" s="2416">
        <v>5</v>
      </c>
      <c r="N80" s="2373"/>
      <c r="O80" s="2373"/>
      <c r="P80" s="2408">
        <v>6</v>
      </c>
      <c r="Q80" s="2373"/>
      <c r="R80" s="2375"/>
      <c r="S80" s="2417">
        <v>7</v>
      </c>
      <c r="T80" s="2373"/>
      <c r="U80" s="2373"/>
      <c r="V80" s="2408">
        <v>8</v>
      </c>
      <c r="W80" s="2373"/>
      <c r="X80" s="2376"/>
      <c r="Y80" s="2416">
        <v>9</v>
      </c>
      <c r="Z80" s="2373"/>
      <c r="AA80" s="2373"/>
      <c r="AB80" s="2408">
        <v>10</v>
      </c>
      <c r="AC80" s="2376"/>
    </row>
    <row r="81" spans="1:48" s="556" customFormat="1" ht="11.25" customHeight="1">
      <c r="A81" s="890" t="s">
        <v>510</v>
      </c>
      <c r="B81" s="2394" t="s">
        <v>1123</v>
      </c>
      <c r="C81" s="2394"/>
      <c r="D81" s="2394"/>
      <c r="E81" s="2394"/>
      <c r="F81" s="2394"/>
      <c r="G81" s="2394" t="s">
        <v>1124</v>
      </c>
      <c r="H81" s="2394"/>
      <c r="I81" s="2394"/>
      <c r="J81" s="2394"/>
      <c r="K81" s="2394"/>
      <c r="L81" s="2394"/>
      <c r="M81" s="2394" t="s">
        <v>514</v>
      </c>
      <c r="N81" s="2394"/>
      <c r="O81" s="2394"/>
      <c r="P81" s="2394"/>
      <c r="Q81" s="2394"/>
      <c r="R81" s="2394"/>
      <c r="S81" s="2394" t="s">
        <v>1150</v>
      </c>
      <c r="T81" s="2394"/>
      <c r="U81" s="2394"/>
      <c r="V81" s="2394"/>
      <c r="W81" s="2394"/>
      <c r="X81" s="2394"/>
      <c r="Y81" s="2394" t="s">
        <v>1125</v>
      </c>
      <c r="Z81" s="2394"/>
      <c r="AA81" s="2394"/>
      <c r="AB81" s="2394"/>
      <c r="AC81" s="2394"/>
    </row>
    <row r="82" spans="1:48" ht="11.25" customHeight="1">
      <c r="A82" s="858" t="s">
        <v>871</v>
      </c>
      <c r="B82" s="1038" t="s">
        <v>511</v>
      </c>
      <c r="C82" s="1039">
        <v>11.23615996</v>
      </c>
      <c r="D82" s="1040">
        <v>11.236159949999999</v>
      </c>
      <c r="E82" s="1041" t="s">
        <v>511</v>
      </c>
      <c r="F82" s="1039">
        <v>10.08745603</v>
      </c>
      <c r="G82" s="1040">
        <v>10.087456019999999</v>
      </c>
      <c r="H82" s="1041" t="s">
        <v>511</v>
      </c>
      <c r="I82" s="1039">
        <v>9.1343363199999992</v>
      </c>
      <c r="J82" s="1040">
        <v>9.1343363099999983</v>
      </c>
      <c r="K82" s="1041" t="s">
        <v>511</v>
      </c>
      <c r="L82" s="1039">
        <v>8.5328470000000003</v>
      </c>
      <c r="M82" s="1040">
        <v>8.5328469899999995</v>
      </c>
      <c r="N82" s="1041" t="s">
        <v>511</v>
      </c>
      <c r="O82" s="1039">
        <v>7.9991811100000003</v>
      </c>
      <c r="P82" s="1040">
        <v>7.9991811000000004</v>
      </c>
      <c r="Q82" s="1041" t="s">
        <v>511</v>
      </c>
      <c r="R82" s="1039">
        <v>7.5635608999999997</v>
      </c>
      <c r="S82" s="1040">
        <v>7.5635608899999998</v>
      </c>
      <c r="T82" s="1041" t="s">
        <v>511</v>
      </c>
      <c r="U82" s="1039">
        <v>7.0895478900000004</v>
      </c>
      <c r="V82" s="1040">
        <v>7.0895478800000005</v>
      </c>
      <c r="W82" s="1042" t="s">
        <v>511</v>
      </c>
      <c r="X82" s="1039">
        <v>6.6026879000000003</v>
      </c>
      <c r="Y82" s="1040">
        <v>6.6026878900000003</v>
      </c>
      <c r="Z82" s="1041" t="s">
        <v>511</v>
      </c>
      <c r="AA82" s="1039">
        <v>5.8662392399999996</v>
      </c>
      <c r="AB82" s="1040">
        <v>5.8662392299999997</v>
      </c>
      <c r="AC82" s="1043" t="s">
        <v>511</v>
      </c>
    </row>
    <row r="83" spans="1:48" ht="11.25" customHeight="1">
      <c r="A83" s="858" t="s">
        <v>525</v>
      </c>
      <c r="B83" s="1038" t="s">
        <v>511</v>
      </c>
      <c r="C83" s="1039">
        <v>10.17148175</v>
      </c>
      <c r="D83" s="1040">
        <v>10.171481739999999</v>
      </c>
      <c r="E83" s="1041" t="s">
        <v>511</v>
      </c>
      <c r="F83" s="1039">
        <v>8.7646977600000007</v>
      </c>
      <c r="G83" s="1040">
        <v>8.7646977499999998</v>
      </c>
      <c r="H83" s="1041" t="s">
        <v>511</v>
      </c>
      <c r="I83" s="1039">
        <v>7.9140862900000002</v>
      </c>
      <c r="J83" s="1040">
        <v>7.9140862800000003</v>
      </c>
      <c r="K83" s="1041" t="s">
        <v>511</v>
      </c>
      <c r="L83" s="1039">
        <v>7.2284810000000004</v>
      </c>
      <c r="M83" s="1040">
        <v>7.2284809900000004</v>
      </c>
      <c r="N83" s="1041" t="s">
        <v>511</v>
      </c>
      <c r="O83" s="1039">
        <v>6.6391532</v>
      </c>
      <c r="P83" s="1040">
        <v>6.63915319</v>
      </c>
      <c r="Q83" s="1041" t="s">
        <v>511</v>
      </c>
      <c r="R83" s="1039">
        <v>6.1425386199999998</v>
      </c>
      <c r="S83" s="1040">
        <v>6.1425386099999999</v>
      </c>
      <c r="T83" s="1041" t="s">
        <v>511</v>
      </c>
      <c r="U83" s="1039">
        <v>5.5425397800000002</v>
      </c>
      <c r="V83" s="1040">
        <v>5.5425397700000003</v>
      </c>
      <c r="W83" s="1042" t="s">
        <v>511</v>
      </c>
      <c r="X83" s="1039">
        <v>4.8309014000000001</v>
      </c>
      <c r="Y83" s="1040">
        <v>4.8309013900000002</v>
      </c>
      <c r="Z83" s="1041" t="s">
        <v>511</v>
      </c>
      <c r="AA83" s="1039">
        <v>4.0988579100000004</v>
      </c>
      <c r="AB83" s="1040">
        <v>4.0988579000000005</v>
      </c>
      <c r="AC83" s="1043" t="s">
        <v>511</v>
      </c>
      <c r="AM83" s="561"/>
      <c r="AN83" s="561"/>
      <c r="AO83" s="561"/>
      <c r="AP83" s="561"/>
      <c r="AQ83" s="561"/>
      <c r="AR83" s="561"/>
      <c r="AS83" s="561"/>
      <c r="AT83" s="561"/>
      <c r="AU83" s="561"/>
    </row>
    <row r="84" spans="1:48" ht="11.25" customHeight="1">
      <c r="A84" s="891" t="s">
        <v>962</v>
      </c>
      <c r="B84" s="2409" t="s">
        <v>946</v>
      </c>
      <c r="C84" s="2410"/>
      <c r="D84" s="2410"/>
      <c r="E84" s="2410"/>
      <c r="F84" s="2411"/>
      <c r="G84" s="2409" t="s">
        <v>947</v>
      </c>
      <c r="H84" s="2410"/>
      <c r="I84" s="2410"/>
      <c r="J84" s="2410"/>
      <c r="K84" s="2410"/>
      <c r="L84" s="2411"/>
      <c r="M84" s="2409" t="s">
        <v>977</v>
      </c>
      <c r="N84" s="2410"/>
      <c r="O84" s="2410"/>
      <c r="P84" s="2410"/>
      <c r="Q84" s="2410"/>
      <c r="R84" s="2411"/>
      <c r="S84" s="2409" t="s">
        <v>948</v>
      </c>
      <c r="T84" s="2410"/>
      <c r="U84" s="2410"/>
      <c r="V84" s="2410"/>
      <c r="W84" s="2410"/>
      <c r="X84" s="2411"/>
      <c r="Y84" s="2409" t="s">
        <v>949</v>
      </c>
      <c r="Z84" s="2410"/>
      <c r="AA84" s="2410"/>
      <c r="AB84" s="2410"/>
      <c r="AC84" s="2411"/>
      <c r="AM84" s="561"/>
      <c r="AN84" s="561"/>
      <c r="AO84" s="561"/>
      <c r="AP84" s="561"/>
      <c r="AQ84" s="561"/>
      <c r="AR84" s="561"/>
      <c r="AS84" s="561"/>
      <c r="AT84" s="561"/>
      <c r="AU84" s="561"/>
    </row>
    <row r="85" spans="1:48" ht="5.25" customHeight="1">
      <c r="B85" s="1044"/>
      <c r="C85" s="915"/>
      <c r="D85" s="1031"/>
      <c r="E85" s="914"/>
      <c r="F85" s="915"/>
      <c r="G85" s="914"/>
      <c r="H85" s="914"/>
      <c r="I85" s="915"/>
      <c r="J85" s="914"/>
      <c r="K85" s="914"/>
      <c r="L85" s="914"/>
      <c r="M85" s="916"/>
      <c r="N85" s="914"/>
      <c r="O85" s="914"/>
      <c r="P85" s="914"/>
      <c r="Q85" s="914"/>
      <c r="R85" s="916"/>
      <c r="S85" s="914"/>
      <c r="T85" s="914"/>
      <c r="U85" s="914"/>
      <c r="V85" s="916"/>
      <c r="W85" s="913"/>
      <c r="X85" s="914"/>
      <c r="Y85" s="914"/>
      <c r="Z85" s="914"/>
      <c r="AA85" s="914"/>
      <c r="AB85" s="914"/>
      <c r="AC85" s="914"/>
    </row>
    <row r="86" spans="1:48">
      <c r="A86" s="547" t="s">
        <v>1029</v>
      </c>
      <c r="B86" s="914"/>
      <c r="C86" s="1031"/>
      <c r="D86" s="915"/>
      <c r="E86" s="914"/>
      <c r="F86" s="915"/>
      <c r="G86" s="914"/>
      <c r="H86" s="914"/>
      <c r="I86" s="915"/>
      <c r="J86" s="914"/>
      <c r="K86" s="914"/>
      <c r="L86" s="914"/>
      <c r="M86" s="916"/>
      <c r="N86" s="914"/>
      <c r="O86" s="914"/>
      <c r="P86" s="914"/>
      <c r="Q86" s="914"/>
      <c r="R86" s="916"/>
      <c r="S86" s="914"/>
      <c r="T86" s="914"/>
      <c r="U86" s="914"/>
      <c r="V86" s="916"/>
      <c r="W86" s="913"/>
      <c r="X86" s="914"/>
      <c r="Y86" s="914"/>
      <c r="Z86" s="914"/>
      <c r="AA86" s="914"/>
      <c r="AB86" s="914"/>
      <c r="AC86" s="914"/>
    </row>
    <row r="87" spans="1:48">
      <c r="A87" s="2412"/>
      <c r="B87" s="2414">
        <v>2</v>
      </c>
      <c r="C87" s="2415"/>
      <c r="D87" s="2415"/>
      <c r="E87" s="2415"/>
      <c r="F87" s="2415"/>
      <c r="G87" s="2415">
        <v>4</v>
      </c>
      <c r="H87" s="2415"/>
      <c r="I87" s="2415"/>
      <c r="J87" s="2415"/>
      <c r="K87" s="2415"/>
      <c r="L87" s="2415"/>
      <c r="M87" s="2415">
        <v>6</v>
      </c>
      <c r="N87" s="2415"/>
      <c r="O87" s="2415"/>
      <c r="P87" s="2415"/>
      <c r="Q87" s="2415"/>
      <c r="R87" s="2415"/>
      <c r="S87" s="2415">
        <v>8</v>
      </c>
      <c r="T87" s="2415"/>
      <c r="U87" s="2415"/>
      <c r="V87" s="2415"/>
      <c r="W87" s="2415"/>
      <c r="X87" s="2415"/>
      <c r="Y87" s="2415">
        <v>10</v>
      </c>
      <c r="Z87" s="2415"/>
      <c r="AA87" s="2415"/>
      <c r="AB87" s="2415"/>
      <c r="AC87" s="2415"/>
    </row>
    <row r="88" spans="1:48" s="556" customFormat="1" ht="7.5" customHeight="1">
      <c r="A88" s="2413"/>
      <c r="B88" s="2416">
        <v>1</v>
      </c>
      <c r="C88" s="2373"/>
      <c r="D88" s="2408">
        <v>2</v>
      </c>
      <c r="E88" s="2373"/>
      <c r="F88" s="2375"/>
      <c r="G88" s="2417">
        <v>3</v>
      </c>
      <c r="H88" s="2373"/>
      <c r="I88" s="2373"/>
      <c r="J88" s="2408">
        <v>4</v>
      </c>
      <c r="K88" s="2373"/>
      <c r="L88" s="2376"/>
      <c r="M88" s="2416">
        <v>5</v>
      </c>
      <c r="N88" s="2373"/>
      <c r="O88" s="2373"/>
      <c r="P88" s="2408">
        <v>6</v>
      </c>
      <c r="Q88" s="2373"/>
      <c r="R88" s="2375"/>
      <c r="S88" s="2417">
        <v>7</v>
      </c>
      <c r="T88" s="2373"/>
      <c r="U88" s="2373"/>
      <c r="V88" s="2408">
        <v>8</v>
      </c>
      <c r="W88" s="2373"/>
      <c r="X88" s="2376"/>
      <c r="Y88" s="2416">
        <v>9</v>
      </c>
      <c r="Z88" s="2373"/>
      <c r="AA88" s="2373"/>
      <c r="AB88" s="2408">
        <v>10</v>
      </c>
      <c r="AC88" s="2376"/>
    </row>
    <row r="89" spans="1:48" s="556" customFormat="1" ht="11.25" customHeight="1">
      <c r="A89" s="890" t="s">
        <v>510</v>
      </c>
      <c r="B89" s="2394" t="s">
        <v>1123</v>
      </c>
      <c r="C89" s="2394"/>
      <c r="D89" s="2394"/>
      <c r="E89" s="2394"/>
      <c r="F89" s="2394"/>
      <c r="G89" s="2394" t="s">
        <v>1124</v>
      </c>
      <c r="H89" s="2394"/>
      <c r="I89" s="2394"/>
      <c r="J89" s="2394"/>
      <c r="K89" s="2394"/>
      <c r="L89" s="2394"/>
      <c r="M89" s="2394" t="s">
        <v>514</v>
      </c>
      <c r="N89" s="2394"/>
      <c r="O89" s="2394"/>
      <c r="P89" s="2394"/>
      <c r="Q89" s="2394"/>
      <c r="R89" s="2394"/>
      <c r="S89" s="2394" t="s">
        <v>1150</v>
      </c>
      <c r="T89" s="2394"/>
      <c r="U89" s="2394"/>
      <c r="V89" s="2394"/>
      <c r="W89" s="2394"/>
      <c r="X89" s="2394"/>
      <c r="Y89" s="2394" t="s">
        <v>1125</v>
      </c>
      <c r="Z89" s="2394"/>
      <c r="AA89" s="2394"/>
      <c r="AB89" s="2394"/>
      <c r="AC89" s="2394"/>
    </row>
    <row r="90" spans="1:48" ht="11.25" customHeight="1">
      <c r="A90" s="858" t="s">
        <v>512</v>
      </c>
      <c r="B90" s="1032" t="s">
        <v>511</v>
      </c>
      <c r="C90" s="1045">
        <v>541.29589014999999</v>
      </c>
      <c r="D90" s="1046">
        <v>541.29589013999998</v>
      </c>
      <c r="E90" s="1047" t="s">
        <v>511</v>
      </c>
      <c r="F90" s="1045">
        <v>419.91057455999999</v>
      </c>
      <c r="G90" s="1046">
        <v>419.91057454999998</v>
      </c>
      <c r="H90" s="1047" t="s">
        <v>511</v>
      </c>
      <c r="I90" s="1045">
        <v>358.78814190999998</v>
      </c>
      <c r="J90" s="1046">
        <v>358.78814189999997</v>
      </c>
      <c r="K90" s="1047" t="s">
        <v>511</v>
      </c>
      <c r="L90" s="1045">
        <v>314.71463090999998</v>
      </c>
      <c r="M90" s="1046">
        <v>314.71463089999997</v>
      </c>
      <c r="N90" s="1047" t="s">
        <v>511</v>
      </c>
      <c r="O90" s="1045">
        <v>282.75961267000002</v>
      </c>
      <c r="P90" s="1046">
        <v>282.75961266000002</v>
      </c>
      <c r="Q90" s="1047" t="s">
        <v>511</v>
      </c>
      <c r="R90" s="1045">
        <v>255.30981306000001</v>
      </c>
      <c r="S90" s="1046">
        <v>255.30981305</v>
      </c>
      <c r="T90" s="1047" t="s">
        <v>511</v>
      </c>
      <c r="U90" s="1045">
        <v>227.50005056000001</v>
      </c>
      <c r="V90" s="1046">
        <v>227.50005055</v>
      </c>
      <c r="W90" s="1048" t="s">
        <v>511</v>
      </c>
      <c r="X90" s="1045">
        <v>202.96291142000001</v>
      </c>
      <c r="Y90" s="1046">
        <v>202.96291141</v>
      </c>
      <c r="Z90" s="1047" t="s">
        <v>511</v>
      </c>
      <c r="AA90" s="1045">
        <v>172.56620089</v>
      </c>
      <c r="AB90" s="1046">
        <v>172.56620088</v>
      </c>
      <c r="AC90" s="1049" t="s">
        <v>511</v>
      </c>
    </row>
    <row r="91" spans="1:48" ht="11.25" customHeight="1">
      <c r="A91" s="891" t="s">
        <v>962</v>
      </c>
      <c r="B91" s="2405" t="s">
        <v>936</v>
      </c>
      <c r="C91" s="2406"/>
      <c r="D91" s="2406"/>
      <c r="E91" s="2406"/>
      <c r="F91" s="2407"/>
      <c r="G91" s="2405" t="s">
        <v>935</v>
      </c>
      <c r="H91" s="2406"/>
      <c r="I91" s="2406"/>
      <c r="J91" s="2406"/>
      <c r="K91" s="2406"/>
      <c r="L91" s="2407"/>
      <c r="M91" s="2405" t="s">
        <v>934</v>
      </c>
      <c r="N91" s="2406"/>
      <c r="O91" s="2406"/>
      <c r="P91" s="2406"/>
      <c r="Q91" s="2406"/>
      <c r="R91" s="2407"/>
      <c r="S91" s="2405" t="s">
        <v>933</v>
      </c>
      <c r="T91" s="2406"/>
      <c r="U91" s="2406"/>
      <c r="V91" s="2406"/>
      <c r="W91" s="2406"/>
      <c r="X91" s="2407"/>
      <c r="Y91" s="2405" t="s">
        <v>932</v>
      </c>
      <c r="Z91" s="2406"/>
      <c r="AA91" s="2406"/>
      <c r="AB91" s="2406"/>
      <c r="AC91" s="2407"/>
      <c r="AM91" s="553"/>
      <c r="AN91" s="563"/>
      <c r="AO91" s="563"/>
      <c r="AP91" s="563"/>
      <c r="AQ91" s="563"/>
      <c r="AR91" s="563"/>
      <c r="AS91" s="563"/>
      <c r="AT91" s="563"/>
      <c r="AU91" s="563"/>
      <c r="AV91" s="563"/>
    </row>
    <row r="92" spans="1:48" ht="5.25" customHeight="1">
      <c r="B92" s="562"/>
      <c r="C92" s="554"/>
      <c r="D92" s="555"/>
    </row>
    <row r="93" spans="1:48">
      <c r="B93" s="552"/>
      <c r="C93" s="554"/>
    </row>
    <row r="94" spans="1:48">
      <c r="B94" s="552"/>
      <c r="C94" s="554"/>
    </row>
    <row r="95" spans="1:48">
      <c r="B95" s="552"/>
      <c r="C95" s="554"/>
    </row>
    <row r="96" spans="1:48">
      <c r="B96" s="552"/>
      <c r="C96" s="554"/>
    </row>
    <row r="97" spans="2:3">
      <c r="B97" s="552"/>
      <c r="C97" s="554"/>
    </row>
    <row r="98" spans="2:3">
      <c r="B98" s="552"/>
      <c r="C98" s="554"/>
    </row>
    <row r="99" spans="2:3">
      <c r="B99" s="552"/>
      <c r="C99" s="554"/>
    </row>
    <row r="100" spans="2:3" ht="27" customHeight="1">
      <c r="B100" s="552"/>
      <c r="C100" s="554"/>
    </row>
    <row r="101" spans="2:3" ht="27" customHeight="1">
      <c r="B101" s="552"/>
      <c r="C101" s="554"/>
    </row>
    <row r="102" spans="2:3" ht="27" customHeight="1">
      <c r="B102" s="552"/>
      <c r="C102" s="554"/>
    </row>
    <row r="103" spans="2:3" ht="27" customHeight="1">
      <c r="B103" s="552"/>
      <c r="C103" s="554"/>
    </row>
  </sheetData>
  <mergeCells count="314">
    <mergeCell ref="Z1:AC1"/>
    <mergeCell ref="Z2:AC3"/>
    <mergeCell ref="A6:A7"/>
    <mergeCell ref="B6:F6"/>
    <mergeCell ref="G6:L6"/>
    <mergeCell ref="M6:R6"/>
    <mergeCell ref="S6:X6"/>
    <mergeCell ref="Y6:AC6"/>
    <mergeCell ref="B7:C7"/>
    <mergeCell ref="D7:F7"/>
    <mergeCell ref="Y7:AA7"/>
    <mergeCell ref="AB7:AC7"/>
    <mergeCell ref="B8:F8"/>
    <mergeCell ref="G8:L8"/>
    <mergeCell ref="M8:R8"/>
    <mergeCell ref="S8:X8"/>
    <mergeCell ref="Y8:AC8"/>
    <mergeCell ref="G7:I7"/>
    <mergeCell ref="J7:L7"/>
    <mergeCell ref="M7:O7"/>
    <mergeCell ref="P7:R7"/>
    <mergeCell ref="S7:U7"/>
    <mergeCell ref="V7:X7"/>
    <mergeCell ref="B10:F10"/>
    <mergeCell ref="G10:L10"/>
    <mergeCell ref="M10:R10"/>
    <mergeCell ref="S10:X10"/>
    <mergeCell ref="Y10:AC10"/>
    <mergeCell ref="A13:A14"/>
    <mergeCell ref="B13:F13"/>
    <mergeCell ref="G13:L13"/>
    <mergeCell ref="M13:R13"/>
    <mergeCell ref="S13:X13"/>
    <mergeCell ref="AB14:AC14"/>
    <mergeCell ref="B15:F15"/>
    <mergeCell ref="G15:L15"/>
    <mergeCell ref="M15:R15"/>
    <mergeCell ref="S15:X15"/>
    <mergeCell ref="Y15:AC15"/>
    <mergeCell ref="Y13:AC13"/>
    <mergeCell ref="B14:C14"/>
    <mergeCell ref="D14:F14"/>
    <mergeCell ref="G14:I14"/>
    <mergeCell ref="J14:L14"/>
    <mergeCell ref="M14:O14"/>
    <mergeCell ref="P14:R14"/>
    <mergeCell ref="S14:U14"/>
    <mergeCell ref="V14:X14"/>
    <mergeCell ref="Y14:AA14"/>
    <mergeCell ref="B17:F17"/>
    <mergeCell ref="G17:L17"/>
    <mergeCell ref="M17:R17"/>
    <mergeCell ref="S17:X17"/>
    <mergeCell ref="Y17:AC17"/>
    <mergeCell ref="A20:A21"/>
    <mergeCell ref="B20:F20"/>
    <mergeCell ref="G20:L20"/>
    <mergeCell ref="M20:R20"/>
    <mergeCell ref="S20:X20"/>
    <mergeCell ref="AB21:AC21"/>
    <mergeCell ref="B22:F22"/>
    <mergeCell ref="G22:L22"/>
    <mergeCell ref="M22:R22"/>
    <mergeCell ref="S22:X22"/>
    <mergeCell ref="Y22:AC22"/>
    <mergeCell ref="Y20:AC20"/>
    <mergeCell ref="B21:C21"/>
    <mergeCell ref="D21:F21"/>
    <mergeCell ref="G21:I21"/>
    <mergeCell ref="J21:L21"/>
    <mergeCell ref="M21:O21"/>
    <mergeCell ref="P21:R21"/>
    <mergeCell ref="S21:U21"/>
    <mergeCell ref="V21:X21"/>
    <mergeCell ref="Y21:AA21"/>
    <mergeCell ref="B24:F24"/>
    <mergeCell ref="G24:L24"/>
    <mergeCell ref="M24:R24"/>
    <mergeCell ref="S24:X24"/>
    <mergeCell ref="Y24:AC24"/>
    <mergeCell ref="A27:A28"/>
    <mergeCell ref="B27:F27"/>
    <mergeCell ref="G27:L27"/>
    <mergeCell ref="M27:R27"/>
    <mergeCell ref="S27:X27"/>
    <mergeCell ref="AB28:AC28"/>
    <mergeCell ref="B29:F29"/>
    <mergeCell ref="G29:L29"/>
    <mergeCell ref="M29:R29"/>
    <mergeCell ref="S29:X29"/>
    <mergeCell ref="Y29:AC29"/>
    <mergeCell ref="Y27:AC27"/>
    <mergeCell ref="B28:C28"/>
    <mergeCell ref="D28:F28"/>
    <mergeCell ref="G28:I28"/>
    <mergeCell ref="J28:L28"/>
    <mergeCell ref="M28:O28"/>
    <mergeCell ref="P28:R28"/>
    <mergeCell ref="S28:U28"/>
    <mergeCell ref="V28:X28"/>
    <mergeCell ref="Y28:AA28"/>
    <mergeCell ref="B31:F31"/>
    <mergeCell ref="G31:L31"/>
    <mergeCell ref="M31:R31"/>
    <mergeCell ref="S31:X31"/>
    <mergeCell ref="Y31:AC31"/>
    <mergeCell ref="A34:A35"/>
    <mergeCell ref="B34:F34"/>
    <mergeCell ref="G34:L34"/>
    <mergeCell ref="M34:R34"/>
    <mergeCell ref="S34:X34"/>
    <mergeCell ref="AB35:AC35"/>
    <mergeCell ref="B36:F36"/>
    <mergeCell ref="G36:L36"/>
    <mergeCell ref="M36:R36"/>
    <mergeCell ref="S36:X36"/>
    <mergeCell ref="Y36:AC36"/>
    <mergeCell ref="Y34:AC34"/>
    <mergeCell ref="B35:C35"/>
    <mergeCell ref="D35:F35"/>
    <mergeCell ref="G35:I35"/>
    <mergeCell ref="J35:L35"/>
    <mergeCell ref="M35:O35"/>
    <mergeCell ref="P35:R35"/>
    <mergeCell ref="S35:U35"/>
    <mergeCell ref="V35:X35"/>
    <mergeCell ref="Y35:AA35"/>
    <mergeCell ref="B39:F39"/>
    <mergeCell ref="G39:L39"/>
    <mergeCell ref="M39:R39"/>
    <mergeCell ref="S39:X39"/>
    <mergeCell ref="Y39:AC39"/>
    <mergeCell ref="A42:A43"/>
    <mergeCell ref="B42:F42"/>
    <mergeCell ref="G42:L42"/>
    <mergeCell ref="M42:R42"/>
    <mergeCell ref="S42:X42"/>
    <mergeCell ref="AB43:AC43"/>
    <mergeCell ref="B44:F44"/>
    <mergeCell ref="G44:L44"/>
    <mergeCell ref="M44:R44"/>
    <mergeCell ref="S44:X44"/>
    <mergeCell ref="Y44:AC44"/>
    <mergeCell ref="Y42:AC42"/>
    <mergeCell ref="B43:C43"/>
    <mergeCell ref="D43:F43"/>
    <mergeCell ref="G43:I43"/>
    <mergeCell ref="J43:L43"/>
    <mergeCell ref="M43:O43"/>
    <mergeCell ref="P43:R43"/>
    <mergeCell ref="S43:U43"/>
    <mergeCell ref="V43:X43"/>
    <mergeCell ref="Y43:AA43"/>
    <mergeCell ref="B47:F47"/>
    <mergeCell ref="G47:L47"/>
    <mergeCell ref="M47:R47"/>
    <mergeCell ref="S47:X47"/>
    <mergeCell ref="Y47:AC47"/>
    <mergeCell ref="A50:A51"/>
    <mergeCell ref="B50:F50"/>
    <mergeCell ref="G50:L50"/>
    <mergeCell ref="M50:R50"/>
    <mergeCell ref="S50:X50"/>
    <mergeCell ref="AB51:AC51"/>
    <mergeCell ref="B52:F52"/>
    <mergeCell ref="G52:L52"/>
    <mergeCell ref="M52:R52"/>
    <mergeCell ref="S52:X52"/>
    <mergeCell ref="Y52:AC52"/>
    <mergeCell ref="Y50:AC50"/>
    <mergeCell ref="B51:C51"/>
    <mergeCell ref="D51:F51"/>
    <mergeCell ref="G51:I51"/>
    <mergeCell ref="J51:L51"/>
    <mergeCell ref="M51:O51"/>
    <mergeCell ref="P51:R51"/>
    <mergeCell ref="S51:U51"/>
    <mergeCell ref="V51:X51"/>
    <mergeCell ref="Y51:AA51"/>
    <mergeCell ref="B54:F54"/>
    <mergeCell ref="G54:L54"/>
    <mergeCell ref="M54:R54"/>
    <mergeCell ref="S54:X54"/>
    <mergeCell ref="Y54:AC54"/>
    <mergeCell ref="A57:A58"/>
    <mergeCell ref="B57:F57"/>
    <mergeCell ref="G57:L57"/>
    <mergeCell ref="M57:R57"/>
    <mergeCell ref="S57:X57"/>
    <mergeCell ref="AB58:AC58"/>
    <mergeCell ref="B59:F59"/>
    <mergeCell ref="G59:L59"/>
    <mergeCell ref="M59:R59"/>
    <mergeCell ref="S59:X59"/>
    <mergeCell ref="Y59:AC59"/>
    <mergeCell ref="Y57:AC57"/>
    <mergeCell ref="B58:C58"/>
    <mergeCell ref="D58:F58"/>
    <mergeCell ref="G58:I58"/>
    <mergeCell ref="J58:L58"/>
    <mergeCell ref="M58:O58"/>
    <mergeCell ref="P58:R58"/>
    <mergeCell ref="S58:U58"/>
    <mergeCell ref="V58:X58"/>
    <mergeCell ref="Y58:AA58"/>
    <mergeCell ref="B62:F62"/>
    <mergeCell ref="G62:L62"/>
    <mergeCell ref="M62:R62"/>
    <mergeCell ref="S62:X62"/>
    <mergeCell ref="Y62:AC62"/>
    <mergeCell ref="A65:A66"/>
    <mergeCell ref="B65:F65"/>
    <mergeCell ref="G65:L65"/>
    <mergeCell ref="M65:R65"/>
    <mergeCell ref="S65:X65"/>
    <mergeCell ref="AB66:AC66"/>
    <mergeCell ref="B67:F67"/>
    <mergeCell ref="G67:L67"/>
    <mergeCell ref="M67:R67"/>
    <mergeCell ref="S67:X67"/>
    <mergeCell ref="Y67:AC67"/>
    <mergeCell ref="Y65:AC65"/>
    <mergeCell ref="B66:C66"/>
    <mergeCell ref="D66:F66"/>
    <mergeCell ref="G66:I66"/>
    <mergeCell ref="J66:L66"/>
    <mergeCell ref="M66:O66"/>
    <mergeCell ref="P66:R66"/>
    <mergeCell ref="S66:U66"/>
    <mergeCell ref="V66:X66"/>
    <mergeCell ref="Y66:AA66"/>
    <mergeCell ref="B69:F69"/>
    <mergeCell ref="G69:L69"/>
    <mergeCell ref="M69:R69"/>
    <mergeCell ref="S69:X69"/>
    <mergeCell ref="Y69:AC69"/>
    <mergeCell ref="A72:A73"/>
    <mergeCell ref="B72:F72"/>
    <mergeCell ref="G72:L72"/>
    <mergeCell ref="M72:R72"/>
    <mergeCell ref="S72:X72"/>
    <mergeCell ref="AB73:AC73"/>
    <mergeCell ref="B74:F74"/>
    <mergeCell ref="G74:L74"/>
    <mergeCell ref="M74:R74"/>
    <mergeCell ref="S74:X74"/>
    <mergeCell ref="Y74:AC74"/>
    <mergeCell ref="Y72:AC72"/>
    <mergeCell ref="B73:C73"/>
    <mergeCell ref="D73:F73"/>
    <mergeCell ref="G73:I73"/>
    <mergeCell ref="J73:L73"/>
    <mergeCell ref="M73:O73"/>
    <mergeCell ref="P73:R73"/>
    <mergeCell ref="S73:U73"/>
    <mergeCell ref="V73:X73"/>
    <mergeCell ref="Y73:AA73"/>
    <mergeCell ref="B76:F76"/>
    <mergeCell ref="G76:L76"/>
    <mergeCell ref="M76:R76"/>
    <mergeCell ref="S76:X76"/>
    <mergeCell ref="Y76:AC76"/>
    <mergeCell ref="A79:A80"/>
    <mergeCell ref="B79:F79"/>
    <mergeCell ref="G79:L79"/>
    <mergeCell ref="M79:R79"/>
    <mergeCell ref="S79:X79"/>
    <mergeCell ref="AB80:AC80"/>
    <mergeCell ref="B81:F81"/>
    <mergeCell ref="G81:L81"/>
    <mergeCell ref="M81:R81"/>
    <mergeCell ref="S81:X81"/>
    <mergeCell ref="Y81:AC81"/>
    <mergeCell ref="Y79:AC79"/>
    <mergeCell ref="B80:C80"/>
    <mergeCell ref="D80:F80"/>
    <mergeCell ref="G80:I80"/>
    <mergeCell ref="J80:L80"/>
    <mergeCell ref="M80:O80"/>
    <mergeCell ref="P80:R80"/>
    <mergeCell ref="S80:U80"/>
    <mergeCell ref="V80:X80"/>
    <mergeCell ref="Y80:AA80"/>
    <mergeCell ref="B84:F84"/>
    <mergeCell ref="G84:L84"/>
    <mergeCell ref="M84:R84"/>
    <mergeCell ref="S84:X84"/>
    <mergeCell ref="Y84:AC84"/>
    <mergeCell ref="A87:A88"/>
    <mergeCell ref="B87:F87"/>
    <mergeCell ref="G87:L87"/>
    <mergeCell ref="M87:R87"/>
    <mergeCell ref="S87:X87"/>
    <mergeCell ref="Y87:AC87"/>
    <mergeCell ref="B88:C88"/>
    <mergeCell ref="D88:F88"/>
    <mergeCell ref="G88:I88"/>
    <mergeCell ref="J88:L88"/>
    <mergeCell ref="M88:O88"/>
    <mergeCell ref="P88:R88"/>
    <mergeCell ref="S88:U88"/>
    <mergeCell ref="V88:X88"/>
    <mergeCell ref="Y88:AA88"/>
    <mergeCell ref="B91:F91"/>
    <mergeCell ref="G91:L91"/>
    <mergeCell ref="M91:R91"/>
    <mergeCell ref="S91:X91"/>
    <mergeCell ref="Y91:AC91"/>
    <mergeCell ref="AB88:AC88"/>
    <mergeCell ref="B89:F89"/>
    <mergeCell ref="G89:L89"/>
    <mergeCell ref="M89:R89"/>
    <mergeCell ref="S89:X89"/>
    <mergeCell ref="Y89:AC89"/>
  </mergeCells>
  <phoneticPr fontId="1"/>
  <printOptions horizontalCentered="1" verticalCentered="1"/>
  <pageMargins left="0.39370078740157483" right="0.39370078740157483" top="0.39370078740157483" bottom="0.39370078740157483" header="0" footer="0.19685039370078741"/>
  <pageSetup paperSize="9" scale="10" orientation="landscape" r:id="rId1"/>
  <headerFooter scaleWithDoc="0">
    <oddFooter>&amp;P / &amp;N ページ</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pageSetUpPr fitToPage="1"/>
  </sheetPr>
  <dimension ref="A1:BB81"/>
  <sheetViews>
    <sheetView showGridLines="0" zoomScaleNormal="100" zoomScaleSheetLayoutView="100" workbookViewId="0"/>
  </sheetViews>
  <sheetFormatPr defaultColWidth="9" defaultRowHeight="13.2"/>
  <cols>
    <col min="1" max="1" width="22" style="1100" customWidth="1"/>
    <col min="2" max="2" width="3.44140625" style="1100" customWidth="1"/>
    <col min="3" max="3" width="4" style="1138" customWidth="1"/>
    <col min="4" max="4" width="24" style="1100" customWidth="1"/>
    <col min="5" max="14" width="5.6640625" style="1100" customWidth="1"/>
    <col min="15" max="16" width="1.44140625" style="142" customWidth="1"/>
    <col min="17" max="17" width="22" style="142" customWidth="1"/>
    <col min="18" max="18" width="3.44140625" style="142" customWidth="1"/>
    <col min="19" max="19" width="4" style="142" customWidth="1"/>
    <col min="20" max="23" width="5.6640625" style="142" customWidth="1"/>
    <col min="24" max="24" width="22" style="142" customWidth="1"/>
    <col min="25" max="30" width="5.6640625" style="142" customWidth="1"/>
    <col min="31" max="54" width="1.44140625" style="142" customWidth="1"/>
    <col min="55" max="16384" width="9" style="142"/>
  </cols>
  <sheetData>
    <row r="1" spans="1:30" ht="33" customHeight="1">
      <c r="A1" s="1094"/>
      <c r="B1" s="1095" t="s">
        <v>826</v>
      </c>
      <c r="C1" s="1096"/>
      <c r="D1" s="1097"/>
      <c r="E1" s="1098"/>
      <c r="F1" s="1098"/>
      <c r="G1" s="1098"/>
      <c r="H1" s="1098"/>
      <c r="I1" s="1098"/>
      <c r="J1" s="1098"/>
      <c r="K1" s="1098"/>
      <c r="L1" s="1099"/>
      <c r="M1" s="1099"/>
      <c r="AD1" s="1101" t="s">
        <v>827</v>
      </c>
    </row>
    <row r="2" spans="1:30" ht="19.5" customHeight="1">
      <c r="A2" s="2489"/>
      <c r="B2" s="2489"/>
      <c r="C2" s="2489"/>
      <c r="D2" s="2489"/>
      <c r="E2" s="2489"/>
      <c r="F2" s="2489"/>
      <c r="G2" s="2489"/>
      <c r="H2" s="2489"/>
      <c r="I2" s="2489"/>
      <c r="J2" s="2489"/>
      <c r="K2" s="2489"/>
      <c r="L2" s="2489"/>
      <c r="M2" s="2489"/>
      <c r="N2" s="2489"/>
    </row>
    <row r="3" spans="1:30" ht="26.25" customHeight="1">
      <c r="A3" s="2490" t="s">
        <v>828</v>
      </c>
      <c r="B3" s="2490"/>
      <c r="C3" s="2490"/>
      <c r="D3" s="2490"/>
      <c r="E3" s="2490"/>
      <c r="F3" s="2490"/>
      <c r="G3" s="2490"/>
      <c r="H3" s="2490"/>
      <c r="I3" s="2490"/>
      <c r="J3" s="2490"/>
      <c r="K3" s="2490"/>
      <c r="L3" s="2490"/>
      <c r="M3" s="2490"/>
      <c r="N3" s="2490"/>
    </row>
    <row r="4" spans="1:30" ht="20.25" customHeight="1">
      <c r="A4" s="2491" t="s">
        <v>461</v>
      </c>
      <c r="B4" s="2492"/>
      <c r="C4" s="1102"/>
      <c r="D4" s="2486" t="s">
        <v>462</v>
      </c>
      <c r="E4" s="2487"/>
      <c r="F4" s="2487"/>
      <c r="G4" s="2487"/>
      <c r="H4" s="2487"/>
      <c r="I4" s="2487"/>
      <c r="J4" s="2487"/>
      <c r="K4" s="2487"/>
      <c r="L4" s="2487"/>
      <c r="M4" s="2487"/>
      <c r="N4" s="2488"/>
      <c r="Q4" s="2493" t="s">
        <v>461</v>
      </c>
      <c r="R4" s="2494"/>
      <c r="S4" s="1103"/>
      <c r="T4" s="2486" t="s">
        <v>462</v>
      </c>
      <c r="U4" s="2487"/>
      <c r="V4" s="2487"/>
      <c r="W4" s="2487"/>
      <c r="X4" s="2487"/>
      <c r="Y4" s="2487"/>
      <c r="Z4" s="2487"/>
      <c r="AA4" s="2487"/>
      <c r="AB4" s="2487"/>
      <c r="AC4" s="2487"/>
      <c r="AD4" s="2488"/>
    </row>
    <row r="5" spans="1:30" ht="25.5" customHeight="1">
      <c r="A5" s="1104" t="s">
        <v>643</v>
      </c>
      <c r="B5" s="1105"/>
      <c r="C5" s="1106">
        <v>1</v>
      </c>
      <c r="D5" s="2447" t="s">
        <v>964</v>
      </c>
      <c r="E5" s="2447"/>
      <c r="F5" s="2447"/>
      <c r="G5" s="2447"/>
      <c r="H5" s="2447"/>
      <c r="I5" s="2447"/>
      <c r="J5" s="2447"/>
      <c r="K5" s="2447"/>
      <c r="L5" s="2447"/>
      <c r="M5" s="2447"/>
      <c r="N5" s="2448"/>
      <c r="Q5" s="1107" t="s">
        <v>836</v>
      </c>
      <c r="R5" s="1108"/>
      <c r="S5" s="1109">
        <f>C31+1</f>
        <v>26</v>
      </c>
      <c r="T5" s="2462" t="s">
        <v>837</v>
      </c>
      <c r="U5" s="2462" t="s">
        <v>465</v>
      </c>
      <c r="V5" s="2462" t="s">
        <v>465</v>
      </c>
      <c r="W5" s="2462" t="s">
        <v>465</v>
      </c>
      <c r="X5" s="2462" t="s">
        <v>465</v>
      </c>
      <c r="Y5" s="2462" t="s">
        <v>465</v>
      </c>
      <c r="Z5" s="2462" t="s">
        <v>465</v>
      </c>
      <c r="AA5" s="2462" t="s">
        <v>465</v>
      </c>
      <c r="AB5" s="2462" t="s">
        <v>465</v>
      </c>
      <c r="AC5" s="2462" t="s">
        <v>465</v>
      </c>
      <c r="AD5" s="2463" t="s">
        <v>465</v>
      </c>
    </row>
    <row r="6" spans="1:30" ht="25.5" customHeight="1">
      <c r="A6" s="1110"/>
      <c r="B6" s="1111"/>
      <c r="C6" s="1106">
        <f t="shared" ref="C6:C29" si="0">C5+1</f>
        <v>2</v>
      </c>
      <c r="D6" s="2447" t="s">
        <v>1088</v>
      </c>
      <c r="E6" s="2447"/>
      <c r="F6" s="2447"/>
      <c r="G6" s="2447"/>
      <c r="H6" s="2447"/>
      <c r="I6" s="2447"/>
      <c r="J6" s="2447"/>
      <c r="K6" s="2447"/>
      <c r="L6" s="2447"/>
      <c r="M6" s="2447"/>
      <c r="N6" s="2448"/>
      <c r="Q6" s="1112"/>
      <c r="R6" s="1113"/>
      <c r="S6" s="1114">
        <f>S5+1</f>
        <v>27</v>
      </c>
      <c r="T6" s="2447" t="s">
        <v>651</v>
      </c>
      <c r="U6" s="2447"/>
      <c r="V6" s="2447"/>
      <c r="W6" s="2447"/>
      <c r="X6" s="2447"/>
      <c r="Y6" s="2447"/>
      <c r="Z6" s="2447"/>
      <c r="AA6" s="2447"/>
      <c r="AB6" s="2447"/>
      <c r="AC6" s="2447"/>
      <c r="AD6" s="2448"/>
    </row>
    <row r="7" spans="1:30" ht="25.5" customHeight="1">
      <c r="A7" s="1115"/>
      <c r="B7" s="2449"/>
      <c r="C7" s="2451">
        <f t="shared" si="0"/>
        <v>3</v>
      </c>
      <c r="D7" s="2453" t="s">
        <v>1089</v>
      </c>
      <c r="E7" s="2454"/>
      <c r="F7" s="2454"/>
      <c r="G7" s="2454"/>
      <c r="H7" s="2454"/>
      <c r="I7" s="2454"/>
      <c r="J7" s="2454"/>
      <c r="K7" s="2454"/>
      <c r="L7" s="2454"/>
      <c r="M7" s="2454"/>
      <c r="N7" s="2455"/>
      <c r="Q7" s="1116"/>
      <c r="R7" s="1113"/>
      <c r="S7" s="1114">
        <f>S6+1</f>
        <v>28</v>
      </c>
      <c r="T7" s="2447" t="s">
        <v>652</v>
      </c>
      <c r="U7" s="2447"/>
      <c r="V7" s="2447"/>
      <c r="W7" s="2447"/>
      <c r="X7" s="2447"/>
      <c r="Y7" s="2447"/>
      <c r="Z7" s="2447"/>
      <c r="AA7" s="2447"/>
      <c r="AB7" s="2447"/>
      <c r="AC7" s="2447"/>
      <c r="AD7" s="2448"/>
    </row>
    <row r="8" spans="1:30" ht="25.5" customHeight="1">
      <c r="A8" s="1115"/>
      <c r="B8" s="2469"/>
      <c r="C8" s="2470"/>
      <c r="D8" s="2471"/>
      <c r="E8" s="2472"/>
      <c r="F8" s="2472"/>
      <c r="G8" s="2472"/>
      <c r="H8" s="2472"/>
      <c r="I8" s="2472"/>
      <c r="J8" s="2472"/>
      <c r="K8" s="2472"/>
      <c r="L8" s="2472"/>
      <c r="M8" s="2472"/>
      <c r="N8" s="2473"/>
      <c r="Q8" s="1116"/>
      <c r="R8" s="1113"/>
      <c r="S8" s="1114">
        <f>S7+1</f>
        <v>29</v>
      </c>
      <c r="T8" s="2447" t="s">
        <v>973</v>
      </c>
      <c r="U8" s="2447" t="s">
        <v>466</v>
      </c>
      <c r="V8" s="2447" t="s">
        <v>466</v>
      </c>
      <c r="W8" s="2447" t="s">
        <v>466</v>
      </c>
      <c r="X8" s="2447" t="s">
        <v>466</v>
      </c>
      <c r="Y8" s="2447" t="s">
        <v>466</v>
      </c>
      <c r="Z8" s="2447" t="s">
        <v>466</v>
      </c>
      <c r="AA8" s="2447" t="s">
        <v>466</v>
      </c>
      <c r="AB8" s="2447" t="s">
        <v>466</v>
      </c>
      <c r="AC8" s="2447" t="s">
        <v>466</v>
      </c>
      <c r="AD8" s="2448" t="s">
        <v>466</v>
      </c>
    </row>
    <row r="9" spans="1:30" ht="25.5" customHeight="1">
      <c r="A9" s="1115"/>
      <c r="B9" s="1117"/>
      <c r="C9" s="1114">
        <f>C7+1</f>
        <v>4</v>
      </c>
      <c r="D9" s="2479" t="s">
        <v>639</v>
      </c>
      <c r="E9" s="2479"/>
      <c r="F9" s="2479"/>
      <c r="G9" s="2479"/>
      <c r="H9" s="2479"/>
      <c r="I9" s="2479"/>
      <c r="J9" s="2479"/>
      <c r="K9" s="2479"/>
      <c r="L9" s="2479"/>
      <c r="M9" s="2479"/>
      <c r="N9" s="2480"/>
      <c r="Q9" s="1118" t="str">
        <f>COUNTIF(R5:R9,"○")&amp;"/5"</f>
        <v>0/5</v>
      </c>
      <c r="R9" s="1119"/>
      <c r="S9" s="1120">
        <f>S8+1</f>
        <v>30</v>
      </c>
      <c r="T9" s="2435" t="s">
        <v>653</v>
      </c>
      <c r="U9" s="2435" t="s">
        <v>464</v>
      </c>
      <c r="V9" s="2435" t="s">
        <v>464</v>
      </c>
      <c r="W9" s="2435" t="s">
        <v>464</v>
      </c>
      <c r="X9" s="2435" t="s">
        <v>464</v>
      </c>
      <c r="Y9" s="2435" t="s">
        <v>464</v>
      </c>
      <c r="Z9" s="2435" t="s">
        <v>464</v>
      </c>
      <c r="AA9" s="2435" t="s">
        <v>464</v>
      </c>
      <c r="AB9" s="2435" t="s">
        <v>464</v>
      </c>
      <c r="AC9" s="2435" t="s">
        <v>464</v>
      </c>
      <c r="AD9" s="2436" t="s">
        <v>464</v>
      </c>
    </row>
    <row r="10" spans="1:30" ht="25.5" customHeight="1">
      <c r="A10" s="848"/>
      <c r="B10" s="1117"/>
      <c r="C10" s="1114">
        <f t="shared" si="0"/>
        <v>5</v>
      </c>
      <c r="D10" s="2479" t="s">
        <v>965</v>
      </c>
      <c r="E10" s="2479"/>
      <c r="F10" s="2479"/>
      <c r="G10" s="2479"/>
      <c r="H10" s="2479"/>
      <c r="I10" s="2479"/>
      <c r="J10" s="2479"/>
      <c r="K10" s="2479"/>
      <c r="L10" s="2479"/>
      <c r="M10" s="2479"/>
      <c r="N10" s="2480"/>
      <c r="Q10" s="1104" t="s">
        <v>1090</v>
      </c>
      <c r="R10" s="1113"/>
      <c r="S10" s="1114">
        <f>S9+1</f>
        <v>31</v>
      </c>
      <c r="T10" s="2481" t="s">
        <v>1091</v>
      </c>
      <c r="U10" s="2481"/>
      <c r="V10" s="2481"/>
      <c r="W10" s="2481"/>
      <c r="X10" s="2481"/>
      <c r="Y10" s="2481"/>
      <c r="Z10" s="2481"/>
      <c r="AA10" s="2481"/>
      <c r="AB10" s="2481"/>
      <c r="AC10" s="2481"/>
      <c r="AD10" s="2482"/>
    </row>
    <row r="11" spans="1:30" ht="25.5" customHeight="1">
      <c r="A11" s="1115"/>
      <c r="B11" s="1121"/>
      <c r="C11" s="1122">
        <f>C10+1</f>
        <v>6</v>
      </c>
      <c r="D11" s="2447" t="s">
        <v>829</v>
      </c>
      <c r="E11" s="2447"/>
      <c r="F11" s="2447"/>
      <c r="G11" s="2447"/>
      <c r="H11" s="2447"/>
      <c r="I11" s="2447"/>
      <c r="J11" s="2447"/>
      <c r="K11" s="2447"/>
      <c r="L11" s="2447"/>
      <c r="M11" s="2447"/>
      <c r="N11" s="2448"/>
      <c r="Q11" s="1123"/>
      <c r="R11" s="1113"/>
      <c r="S11" s="1114">
        <f t="shared" ref="S11:S34" si="1">S10+1</f>
        <v>32</v>
      </c>
      <c r="T11" s="2483" t="s">
        <v>1092</v>
      </c>
      <c r="U11" s="2484"/>
      <c r="V11" s="2484"/>
      <c r="W11" s="2484"/>
      <c r="X11" s="2484"/>
      <c r="Y11" s="2484"/>
      <c r="Z11" s="2484"/>
      <c r="AA11" s="2484"/>
      <c r="AB11" s="2484"/>
      <c r="AC11" s="2484"/>
      <c r="AD11" s="2485"/>
    </row>
    <row r="12" spans="1:30" ht="25.5" customHeight="1">
      <c r="A12" s="1115"/>
      <c r="B12" s="1117"/>
      <c r="C12" s="1114">
        <f>C11+1</f>
        <v>7</v>
      </c>
      <c r="D12" s="2443" t="s">
        <v>966</v>
      </c>
      <c r="E12" s="2444"/>
      <c r="F12" s="2444"/>
      <c r="G12" s="2444"/>
      <c r="H12" s="2444"/>
      <c r="I12" s="2444"/>
      <c r="J12" s="2444"/>
      <c r="K12" s="2444"/>
      <c r="L12" s="2444"/>
      <c r="M12" s="2444"/>
      <c r="N12" s="2445"/>
      <c r="Q12" s="848"/>
      <c r="R12" s="1113"/>
      <c r="S12" s="1114">
        <f t="shared" si="1"/>
        <v>33</v>
      </c>
      <c r="T12" s="2477" t="s">
        <v>1093</v>
      </c>
      <c r="U12" s="2477"/>
      <c r="V12" s="2477"/>
      <c r="W12" s="2477"/>
      <c r="X12" s="2477"/>
      <c r="Y12" s="2477"/>
      <c r="Z12" s="2477"/>
      <c r="AA12" s="2477"/>
      <c r="AB12" s="2477"/>
      <c r="AC12" s="2477"/>
      <c r="AD12" s="2478"/>
    </row>
    <row r="13" spans="1:30" ht="25.5" customHeight="1">
      <c r="A13" s="1115"/>
      <c r="B13" s="1117"/>
      <c r="C13" s="1114">
        <f t="shared" si="0"/>
        <v>8</v>
      </c>
      <c r="D13" s="2447" t="s">
        <v>831</v>
      </c>
      <c r="E13" s="2447"/>
      <c r="F13" s="2447"/>
      <c r="G13" s="2447"/>
      <c r="H13" s="2447"/>
      <c r="I13" s="2447"/>
      <c r="J13" s="2447"/>
      <c r="K13" s="2447"/>
      <c r="L13" s="2447"/>
      <c r="M13" s="2447"/>
      <c r="N13" s="2448"/>
      <c r="Q13" s="848"/>
      <c r="R13" s="1113"/>
      <c r="S13" s="1114">
        <f t="shared" si="1"/>
        <v>34</v>
      </c>
      <c r="T13" s="2443" t="s">
        <v>974</v>
      </c>
      <c r="U13" s="2444"/>
      <c r="V13" s="2444"/>
      <c r="W13" s="2444"/>
      <c r="X13" s="2444"/>
      <c r="Y13" s="2444"/>
      <c r="Z13" s="2444"/>
      <c r="AA13" s="2444"/>
      <c r="AB13" s="2444"/>
      <c r="AC13" s="2444"/>
      <c r="AD13" s="2445"/>
    </row>
    <row r="14" spans="1:30" ht="25.5" customHeight="1">
      <c r="A14" s="1115"/>
      <c r="B14" s="1117"/>
      <c r="C14" s="1114">
        <f t="shared" si="0"/>
        <v>9</v>
      </c>
      <c r="D14" s="2444" t="s">
        <v>967</v>
      </c>
      <c r="E14" s="2444"/>
      <c r="F14" s="2444"/>
      <c r="G14" s="2444"/>
      <c r="H14" s="2444"/>
      <c r="I14" s="2444"/>
      <c r="J14" s="2444"/>
      <c r="K14" s="2444"/>
      <c r="L14" s="2444"/>
      <c r="M14" s="2444"/>
      <c r="N14" s="2445"/>
      <c r="Q14" s="848"/>
      <c r="R14" s="1113"/>
      <c r="S14" s="1114">
        <f t="shared" si="1"/>
        <v>35</v>
      </c>
      <c r="T14" s="2446" t="s">
        <v>830</v>
      </c>
      <c r="U14" s="2447"/>
      <c r="V14" s="2447"/>
      <c r="W14" s="2447"/>
      <c r="X14" s="2447"/>
      <c r="Y14" s="2447"/>
      <c r="Z14" s="2447"/>
      <c r="AA14" s="2447"/>
      <c r="AB14" s="2447"/>
      <c r="AC14" s="2447"/>
      <c r="AD14" s="2448"/>
    </row>
    <row r="15" spans="1:30" ht="25.5" customHeight="1">
      <c r="A15" s="1115"/>
      <c r="B15" s="1117"/>
      <c r="C15" s="1114">
        <f t="shared" si="0"/>
        <v>10</v>
      </c>
      <c r="D15" s="2444" t="s">
        <v>1094</v>
      </c>
      <c r="E15" s="2444"/>
      <c r="F15" s="2444"/>
      <c r="G15" s="2444"/>
      <c r="H15" s="2444"/>
      <c r="I15" s="2444"/>
      <c r="J15" s="2444"/>
      <c r="K15" s="2444"/>
      <c r="L15" s="2444"/>
      <c r="M15" s="2444"/>
      <c r="N15" s="2445"/>
      <c r="Q15" s="1118" t="str">
        <f>COUNTIF(R10:R15,"○")&amp;"/6"</f>
        <v>0/6</v>
      </c>
      <c r="R15" s="1124"/>
      <c r="S15" s="1120">
        <f t="shared" si="1"/>
        <v>36</v>
      </c>
      <c r="T15" s="2474" t="s">
        <v>640</v>
      </c>
      <c r="U15" s="2475"/>
      <c r="V15" s="2475"/>
      <c r="W15" s="2475"/>
      <c r="X15" s="2475"/>
      <c r="Y15" s="2475"/>
      <c r="Z15" s="2475"/>
      <c r="AA15" s="2475"/>
      <c r="AB15" s="2475"/>
      <c r="AC15" s="2475"/>
      <c r="AD15" s="2476"/>
    </row>
    <row r="16" spans="1:30" ht="25.5" customHeight="1">
      <c r="A16" s="848"/>
      <c r="B16" s="1117"/>
      <c r="C16" s="1114">
        <f t="shared" si="0"/>
        <v>11</v>
      </c>
      <c r="D16" s="2444" t="s">
        <v>968</v>
      </c>
      <c r="E16" s="2444"/>
      <c r="F16" s="2444"/>
      <c r="G16" s="2444"/>
      <c r="H16" s="2444"/>
      <c r="I16" s="2444"/>
      <c r="J16" s="2444"/>
      <c r="K16" s="2444"/>
      <c r="L16" s="2444"/>
      <c r="M16" s="2444"/>
      <c r="N16" s="2445"/>
      <c r="Q16" s="1125" t="s">
        <v>467</v>
      </c>
      <c r="R16" s="1126"/>
      <c r="S16" s="1109">
        <f t="shared" si="1"/>
        <v>37</v>
      </c>
      <c r="T16" s="2461" t="s">
        <v>654</v>
      </c>
      <c r="U16" s="2462"/>
      <c r="V16" s="2462"/>
      <c r="W16" s="2462"/>
      <c r="X16" s="2462"/>
      <c r="Y16" s="2462"/>
      <c r="Z16" s="2462"/>
      <c r="AA16" s="2462"/>
      <c r="AB16" s="2462"/>
      <c r="AC16" s="2462"/>
      <c r="AD16" s="2463"/>
    </row>
    <row r="17" spans="1:30" ht="25.5" customHeight="1">
      <c r="A17" s="848"/>
      <c r="B17" s="1117"/>
      <c r="C17" s="1114">
        <f t="shared" si="0"/>
        <v>12</v>
      </c>
      <c r="D17" s="2447" t="s">
        <v>976</v>
      </c>
      <c r="E17" s="2447"/>
      <c r="F17" s="2447"/>
      <c r="G17" s="2447"/>
      <c r="H17" s="2447"/>
      <c r="I17" s="2447"/>
      <c r="J17" s="2447"/>
      <c r="K17" s="2447"/>
      <c r="L17" s="2447"/>
      <c r="M17" s="2447"/>
      <c r="N17" s="2448"/>
      <c r="Q17" s="1127"/>
      <c r="R17" s="1128"/>
      <c r="S17" s="1114">
        <f t="shared" si="1"/>
        <v>38</v>
      </c>
      <c r="T17" s="2443" t="s">
        <v>468</v>
      </c>
      <c r="U17" s="2444"/>
      <c r="V17" s="2444"/>
      <c r="W17" s="2444"/>
      <c r="X17" s="2444"/>
      <c r="Y17" s="2444"/>
      <c r="Z17" s="2444"/>
      <c r="AA17" s="2444"/>
      <c r="AB17" s="2444"/>
      <c r="AC17" s="2444"/>
      <c r="AD17" s="2445"/>
    </row>
    <row r="18" spans="1:30" ht="25.5" customHeight="1">
      <c r="A18" s="848"/>
      <c r="B18" s="1129"/>
      <c r="C18" s="1114">
        <f t="shared" si="0"/>
        <v>13</v>
      </c>
      <c r="D18" s="2447" t="s">
        <v>645</v>
      </c>
      <c r="E18" s="2447"/>
      <c r="F18" s="2447"/>
      <c r="G18" s="2447"/>
      <c r="H18" s="2447"/>
      <c r="I18" s="2447"/>
      <c r="J18" s="2447"/>
      <c r="K18" s="2447"/>
      <c r="L18" s="2447"/>
      <c r="M18" s="2447"/>
      <c r="N18" s="2448"/>
      <c r="Q18" s="1127"/>
      <c r="R18" s="1113"/>
      <c r="S18" s="1114">
        <f t="shared" si="1"/>
        <v>39</v>
      </c>
      <c r="T18" s="2443" t="s">
        <v>1095</v>
      </c>
      <c r="U18" s="2444" t="s">
        <v>463</v>
      </c>
      <c r="V18" s="2444" t="s">
        <v>463</v>
      </c>
      <c r="W18" s="2444" t="s">
        <v>463</v>
      </c>
      <c r="X18" s="2444" t="s">
        <v>463</v>
      </c>
      <c r="Y18" s="2444" t="s">
        <v>463</v>
      </c>
      <c r="Z18" s="2444" t="s">
        <v>463</v>
      </c>
      <c r="AA18" s="2444" t="s">
        <v>463</v>
      </c>
      <c r="AB18" s="2444" t="s">
        <v>463</v>
      </c>
      <c r="AC18" s="2444" t="s">
        <v>463</v>
      </c>
      <c r="AD18" s="2445" t="s">
        <v>463</v>
      </c>
    </row>
    <row r="19" spans="1:30" ht="25.5" customHeight="1">
      <c r="A19" s="848"/>
      <c r="B19" s="2449"/>
      <c r="C19" s="2451">
        <f>C18+1</f>
        <v>14</v>
      </c>
      <c r="D19" s="2453" t="s">
        <v>1096</v>
      </c>
      <c r="E19" s="2454"/>
      <c r="F19" s="2454"/>
      <c r="G19" s="2454"/>
      <c r="H19" s="2454"/>
      <c r="I19" s="2454"/>
      <c r="J19" s="2454"/>
      <c r="K19" s="2454"/>
      <c r="L19" s="2454"/>
      <c r="M19" s="2454"/>
      <c r="N19" s="2455"/>
      <c r="Q19" s="1127"/>
      <c r="R19" s="1113"/>
      <c r="S19" s="1114">
        <f t="shared" si="1"/>
        <v>40</v>
      </c>
      <c r="T19" s="2446" t="s">
        <v>1097</v>
      </c>
      <c r="U19" s="2447" t="s">
        <v>463</v>
      </c>
      <c r="V19" s="2447" t="s">
        <v>463</v>
      </c>
      <c r="W19" s="2447" t="s">
        <v>463</v>
      </c>
      <c r="X19" s="2447" t="s">
        <v>463</v>
      </c>
      <c r="Y19" s="2447" t="s">
        <v>463</v>
      </c>
      <c r="Z19" s="2447" t="s">
        <v>463</v>
      </c>
      <c r="AA19" s="2447" t="s">
        <v>463</v>
      </c>
      <c r="AB19" s="2447" t="s">
        <v>463</v>
      </c>
      <c r="AC19" s="2447" t="s">
        <v>463</v>
      </c>
      <c r="AD19" s="2448" t="s">
        <v>463</v>
      </c>
    </row>
    <row r="20" spans="1:30" ht="25.5" customHeight="1">
      <c r="A20" s="848"/>
      <c r="B20" s="2469"/>
      <c r="C20" s="2470"/>
      <c r="D20" s="2471"/>
      <c r="E20" s="2472"/>
      <c r="F20" s="2472"/>
      <c r="G20" s="2472"/>
      <c r="H20" s="2472"/>
      <c r="I20" s="2472"/>
      <c r="J20" s="2472"/>
      <c r="K20" s="2472"/>
      <c r="L20" s="2472"/>
      <c r="M20" s="2472"/>
      <c r="N20" s="2473"/>
      <c r="Q20" s="1130"/>
      <c r="R20" s="1113"/>
      <c r="S20" s="1114">
        <f t="shared" si="1"/>
        <v>41</v>
      </c>
      <c r="T20" s="2446" t="s">
        <v>469</v>
      </c>
      <c r="U20" s="2447" t="s">
        <v>463</v>
      </c>
      <c r="V20" s="2447" t="s">
        <v>463</v>
      </c>
      <c r="W20" s="2447" t="s">
        <v>463</v>
      </c>
      <c r="X20" s="2447" t="s">
        <v>463</v>
      </c>
      <c r="Y20" s="2447" t="s">
        <v>463</v>
      </c>
      <c r="Z20" s="2447" t="s">
        <v>463</v>
      </c>
      <c r="AA20" s="2447" t="s">
        <v>463</v>
      </c>
      <c r="AB20" s="2447" t="s">
        <v>463</v>
      </c>
      <c r="AC20" s="2447" t="s">
        <v>463</v>
      </c>
      <c r="AD20" s="2448" t="s">
        <v>463</v>
      </c>
    </row>
    <row r="21" spans="1:30" ht="24.75" customHeight="1">
      <c r="A21" s="1118" t="str">
        <f>COUNTIF(B5:B21,"○")&amp;"/15"</f>
        <v>0/15</v>
      </c>
      <c r="B21" s="1124"/>
      <c r="C21" s="1131">
        <f>C19+1</f>
        <v>15</v>
      </c>
      <c r="D21" s="2457" t="s">
        <v>646</v>
      </c>
      <c r="E21" s="2457"/>
      <c r="F21" s="2457"/>
      <c r="G21" s="2457"/>
      <c r="H21" s="2457"/>
      <c r="I21" s="2457"/>
      <c r="J21" s="2457"/>
      <c r="K21" s="2457"/>
      <c r="L21" s="2457"/>
      <c r="M21" s="2457"/>
      <c r="N21" s="2458"/>
      <c r="Q21" s="1130"/>
      <c r="R21" s="1113"/>
      <c r="S21" s="1114">
        <f t="shared" si="1"/>
        <v>42</v>
      </c>
      <c r="T21" s="2446" t="s">
        <v>641</v>
      </c>
      <c r="U21" s="2447" t="s">
        <v>463</v>
      </c>
      <c r="V21" s="2447" t="s">
        <v>463</v>
      </c>
      <c r="W21" s="2447" t="s">
        <v>463</v>
      </c>
      <c r="X21" s="2447" t="s">
        <v>463</v>
      </c>
      <c r="Y21" s="2447" t="s">
        <v>463</v>
      </c>
      <c r="Z21" s="2447" t="s">
        <v>463</v>
      </c>
      <c r="AA21" s="2447" t="s">
        <v>463</v>
      </c>
      <c r="AB21" s="2447" t="s">
        <v>463</v>
      </c>
      <c r="AC21" s="2447" t="s">
        <v>463</v>
      </c>
      <c r="AD21" s="2448" t="s">
        <v>463</v>
      </c>
    </row>
    <row r="22" spans="1:30" ht="24.75" customHeight="1">
      <c r="A22" s="1104" t="s">
        <v>644</v>
      </c>
      <c r="B22" s="1126"/>
      <c r="C22" s="1106">
        <f t="shared" si="0"/>
        <v>16</v>
      </c>
      <c r="D22" s="2462" t="s">
        <v>647</v>
      </c>
      <c r="E22" s="2462"/>
      <c r="F22" s="2462"/>
      <c r="G22" s="2462"/>
      <c r="H22" s="2462"/>
      <c r="I22" s="2462"/>
      <c r="J22" s="2462"/>
      <c r="K22" s="2462"/>
      <c r="L22" s="2462"/>
      <c r="M22" s="2462"/>
      <c r="N22" s="2463"/>
      <c r="Q22" s="1132"/>
      <c r="R22" s="1113"/>
      <c r="S22" s="1114">
        <f t="shared" si="1"/>
        <v>43</v>
      </c>
      <c r="T22" s="2446" t="s">
        <v>655</v>
      </c>
      <c r="U22" s="2447" t="s">
        <v>463</v>
      </c>
      <c r="V22" s="2447" t="s">
        <v>463</v>
      </c>
      <c r="W22" s="2447" t="s">
        <v>463</v>
      </c>
      <c r="X22" s="2447" t="s">
        <v>463</v>
      </c>
      <c r="Y22" s="2447" t="s">
        <v>463</v>
      </c>
      <c r="Z22" s="2447" t="s">
        <v>463</v>
      </c>
      <c r="AA22" s="2447" t="s">
        <v>463</v>
      </c>
      <c r="AB22" s="2447" t="s">
        <v>463</v>
      </c>
      <c r="AC22" s="2447" t="s">
        <v>463</v>
      </c>
      <c r="AD22" s="2448" t="s">
        <v>463</v>
      </c>
    </row>
    <row r="23" spans="1:30" ht="25.5" customHeight="1">
      <c r="A23" s="1115"/>
      <c r="B23" s="1113"/>
      <c r="C23" s="1114">
        <f t="shared" si="0"/>
        <v>17</v>
      </c>
      <c r="D23" s="2464" t="s">
        <v>648</v>
      </c>
      <c r="E23" s="2464"/>
      <c r="F23" s="2464"/>
      <c r="G23" s="2464"/>
      <c r="H23" s="2464"/>
      <c r="I23" s="2464"/>
      <c r="J23" s="2464"/>
      <c r="K23" s="2464"/>
      <c r="L23" s="2464"/>
      <c r="M23" s="2464"/>
      <c r="N23" s="2465"/>
      <c r="Q23" s="1118" t="str">
        <f>COUNTIF(R16:R23,"○")&amp;"/8"</f>
        <v>0/8</v>
      </c>
      <c r="R23" s="1126"/>
      <c r="S23" s="1131">
        <f t="shared" si="1"/>
        <v>44</v>
      </c>
      <c r="T23" s="2434" t="s">
        <v>1098</v>
      </c>
      <c r="U23" s="2435"/>
      <c r="V23" s="2435"/>
      <c r="W23" s="2435"/>
      <c r="X23" s="2435"/>
      <c r="Y23" s="2435"/>
      <c r="Z23" s="2435"/>
      <c r="AA23" s="2435"/>
      <c r="AB23" s="2435"/>
      <c r="AC23" s="2435"/>
      <c r="AD23" s="2436"/>
    </row>
    <row r="24" spans="1:30" ht="25.5" customHeight="1">
      <c r="A24" s="1115"/>
      <c r="B24" s="1113"/>
      <c r="C24" s="1114">
        <f t="shared" si="0"/>
        <v>18</v>
      </c>
      <c r="D24" s="2464" t="s">
        <v>969</v>
      </c>
      <c r="E24" s="2464"/>
      <c r="F24" s="2464"/>
      <c r="G24" s="2464"/>
      <c r="H24" s="2464"/>
      <c r="I24" s="2464"/>
      <c r="J24" s="2464"/>
      <c r="K24" s="2464"/>
      <c r="L24" s="2464"/>
      <c r="M24" s="2464"/>
      <c r="N24" s="2465"/>
      <c r="Q24" s="1133" t="s">
        <v>470</v>
      </c>
      <c r="R24" s="1108"/>
      <c r="S24" s="1106">
        <f t="shared" si="1"/>
        <v>45</v>
      </c>
      <c r="T24" s="2466" t="s">
        <v>642</v>
      </c>
      <c r="U24" s="2467"/>
      <c r="V24" s="2467"/>
      <c r="W24" s="2467"/>
      <c r="X24" s="2467"/>
      <c r="Y24" s="2467"/>
      <c r="Z24" s="2467"/>
      <c r="AA24" s="2467"/>
      <c r="AB24" s="2467"/>
      <c r="AC24" s="2467"/>
      <c r="AD24" s="2468"/>
    </row>
    <row r="25" spans="1:30" ht="25.5" customHeight="1">
      <c r="A25" s="1115"/>
      <c r="B25" s="1113"/>
      <c r="C25" s="1114">
        <f t="shared" si="0"/>
        <v>19</v>
      </c>
      <c r="D25" s="2447" t="s">
        <v>649</v>
      </c>
      <c r="E25" s="2447"/>
      <c r="F25" s="2447"/>
      <c r="G25" s="2447"/>
      <c r="H25" s="2447"/>
      <c r="I25" s="2447"/>
      <c r="J25" s="2447"/>
      <c r="K25" s="2447"/>
      <c r="L25" s="2447"/>
      <c r="M25" s="2447"/>
      <c r="N25" s="2448"/>
      <c r="Q25" s="849"/>
      <c r="R25" s="1113"/>
      <c r="S25" s="1114">
        <f>S24+1</f>
        <v>46</v>
      </c>
      <c r="T25" s="2446" t="s">
        <v>832</v>
      </c>
      <c r="U25" s="2447"/>
      <c r="V25" s="2447"/>
      <c r="W25" s="2447"/>
      <c r="X25" s="2447"/>
      <c r="Y25" s="2447"/>
      <c r="Z25" s="2447"/>
      <c r="AA25" s="2447"/>
      <c r="AB25" s="2447"/>
      <c r="AC25" s="2447"/>
      <c r="AD25" s="2448"/>
    </row>
    <row r="26" spans="1:30" ht="25.5" customHeight="1">
      <c r="A26" s="1115"/>
      <c r="B26" s="1113"/>
      <c r="C26" s="1114">
        <f t="shared" si="0"/>
        <v>20</v>
      </c>
      <c r="D26" s="2447" t="s">
        <v>970</v>
      </c>
      <c r="E26" s="2447"/>
      <c r="F26" s="2447"/>
      <c r="G26" s="2447"/>
      <c r="H26" s="2447"/>
      <c r="I26" s="2447"/>
      <c r="J26" s="2447"/>
      <c r="K26" s="2447"/>
      <c r="L26" s="2447"/>
      <c r="M26" s="2447"/>
      <c r="N26" s="2448"/>
      <c r="Q26" s="849"/>
      <c r="R26" s="1113"/>
      <c r="S26" s="1114">
        <f t="shared" si="1"/>
        <v>47</v>
      </c>
      <c r="T26" s="2446" t="s">
        <v>833</v>
      </c>
      <c r="U26" s="2447"/>
      <c r="V26" s="2447"/>
      <c r="W26" s="2447"/>
      <c r="X26" s="2447"/>
      <c r="Y26" s="2447"/>
      <c r="Z26" s="2447"/>
      <c r="AA26" s="2447"/>
      <c r="AB26" s="2447"/>
      <c r="AC26" s="2447"/>
      <c r="AD26" s="2448"/>
    </row>
    <row r="27" spans="1:30" ht="25.5" customHeight="1">
      <c r="A27" s="1115"/>
      <c r="B27" s="1113"/>
      <c r="C27" s="1114">
        <f t="shared" si="0"/>
        <v>21</v>
      </c>
      <c r="D27" s="2459" t="s">
        <v>971</v>
      </c>
      <c r="E27" s="2459"/>
      <c r="F27" s="2459"/>
      <c r="G27" s="2459"/>
      <c r="H27" s="2459"/>
      <c r="I27" s="2459"/>
      <c r="J27" s="2459"/>
      <c r="K27" s="2459"/>
      <c r="L27" s="2459"/>
      <c r="M27" s="2459"/>
      <c r="N27" s="2460"/>
      <c r="Q27" s="849"/>
      <c r="R27" s="1134"/>
      <c r="S27" s="1114">
        <f t="shared" si="1"/>
        <v>48</v>
      </c>
      <c r="T27" s="2446" t="s">
        <v>834</v>
      </c>
      <c r="U27" s="2447"/>
      <c r="V27" s="2447"/>
      <c r="W27" s="2447"/>
      <c r="X27" s="2447"/>
      <c r="Y27" s="2447"/>
      <c r="Z27" s="2447"/>
      <c r="AA27" s="2447"/>
      <c r="AB27" s="2447"/>
      <c r="AC27" s="2447"/>
      <c r="AD27" s="2448"/>
    </row>
    <row r="28" spans="1:30" ht="25.5" customHeight="1">
      <c r="A28" s="1115"/>
      <c r="B28" s="1113"/>
      <c r="C28" s="1114">
        <f t="shared" si="0"/>
        <v>22</v>
      </c>
      <c r="D28" s="2447" t="s">
        <v>650</v>
      </c>
      <c r="E28" s="2447"/>
      <c r="F28" s="2447"/>
      <c r="G28" s="2447"/>
      <c r="H28" s="2447"/>
      <c r="I28" s="2447"/>
      <c r="J28" s="2447"/>
      <c r="K28" s="2447"/>
      <c r="L28" s="2447"/>
      <c r="M28" s="2447"/>
      <c r="N28" s="2448"/>
      <c r="Q28" s="1118" t="str">
        <f>COUNTIF(R24:R28,"○")&amp;"/5"</f>
        <v>0/5</v>
      </c>
      <c r="R28" s="1119"/>
      <c r="S28" s="1120">
        <f t="shared" si="1"/>
        <v>49</v>
      </c>
      <c r="T28" s="2434" t="s">
        <v>835</v>
      </c>
      <c r="U28" s="2435"/>
      <c r="V28" s="2435"/>
      <c r="W28" s="2435"/>
      <c r="X28" s="2435"/>
      <c r="Y28" s="2435"/>
      <c r="Z28" s="2435"/>
      <c r="AA28" s="2435"/>
      <c r="AB28" s="2435"/>
      <c r="AC28" s="2435"/>
      <c r="AD28" s="2436"/>
    </row>
    <row r="29" spans="1:30" ht="25.5" customHeight="1">
      <c r="A29" s="1115"/>
      <c r="B29" s="1113"/>
      <c r="C29" s="1122">
        <f t="shared" si="0"/>
        <v>23</v>
      </c>
      <c r="D29" s="2447" t="s">
        <v>1099</v>
      </c>
      <c r="E29" s="2447"/>
      <c r="F29" s="2447"/>
      <c r="G29" s="2447"/>
      <c r="H29" s="2447"/>
      <c r="I29" s="2447"/>
      <c r="J29" s="2447"/>
      <c r="K29" s="2447"/>
      <c r="L29" s="2447"/>
      <c r="M29" s="2447"/>
      <c r="N29" s="2448"/>
      <c r="Q29" s="1133" t="s">
        <v>838</v>
      </c>
      <c r="R29" s="1126"/>
      <c r="S29" s="1106">
        <f t="shared" si="1"/>
        <v>50</v>
      </c>
      <c r="T29" s="2461" t="s">
        <v>1100</v>
      </c>
      <c r="U29" s="2462"/>
      <c r="V29" s="2462"/>
      <c r="W29" s="2462"/>
      <c r="X29" s="2462"/>
      <c r="Y29" s="2462"/>
      <c r="Z29" s="2462"/>
      <c r="AA29" s="2462"/>
      <c r="AB29" s="2462"/>
      <c r="AC29" s="2462"/>
      <c r="AD29" s="2463"/>
    </row>
    <row r="30" spans="1:30" ht="25.5" customHeight="1">
      <c r="A30" s="1115"/>
      <c r="B30" s="1113"/>
      <c r="C30" s="1122">
        <f>C29+1</f>
        <v>24</v>
      </c>
      <c r="D30" s="2443" t="s">
        <v>972</v>
      </c>
      <c r="E30" s="2444"/>
      <c r="F30" s="2444"/>
      <c r="G30" s="2444"/>
      <c r="H30" s="2444"/>
      <c r="I30" s="2444"/>
      <c r="J30" s="2444"/>
      <c r="K30" s="2444"/>
      <c r="L30" s="2444"/>
      <c r="M30" s="2444"/>
      <c r="N30" s="2445"/>
      <c r="Q30" s="1127"/>
      <c r="R30" s="1113"/>
      <c r="S30" s="1114">
        <f t="shared" si="1"/>
        <v>51</v>
      </c>
      <c r="T30" s="2446" t="s">
        <v>839</v>
      </c>
      <c r="U30" s="2447"/>
      <c r="V30" s="2447"/>
      <c r="W30" s="2447"/>
      <c r="X30" s="2447"/>
      <c r="Y30" s="2447"/>
      <c r="Z30" s="2447"/>
      <c r="AA30" s="2447"/>
      <c r="AB30" s="2447"/>
      <c r="AC30" s="2447"/>
      <c r="AD30" s="2448"/>
    </row>
    <row r="31" spans="1:30" ht="25.5" customHeight="1">
      <c r="A31" s="1115"/>
      <c r="B31" s="2449"/>
      <c r="C31" s="2451">
        <f>C30+1</f>
        <v>25</v>
      </c>
      <c r="D31" s="2453" t="s">
        <v>1101</v>
      </c>
      <c r="E31" s="2454"/>
      <c r="F31" s="2454"/>
      <c r="G31" s="2454"/>
      <c r="H31" s="2454"/>
      <c r="I31" s="2454"/>
      <c r="J31" s="2454"/>
      <c r="K31" s="2454"/>
      <c r="L31" s="2454"/>
      <c r="M31" s="2454"/>
      <c r="N31" s="2455"/>
      <c r="Q31" s="849"/>
      <c r="R31" s="1113"/>
      <c r="S31" s="1114">
        <f t="shared" si="1"/>
        <v>52</v>
      </c>
      <c r="T31" s="2446" t="s">
        <v>840</v>
      </c>
      <c r="U31" s="2447"/>
      <c r="V31" s="2447"/>
      <c r="W31" s="2447"/>
      <c r="X31" s="2447"/>
      <c r="Y31" s="2447"/>
      <c r="Z31" s="2447"/>
      <c r="AA31" s="2447"/>
      <c r="AB31" s="2447"/>
      <c r="AC31" s="2447"/>
      <c r="AD31" s="2448"/>
    </row>
    <row r="32" spans="1:30" ht="25.5" customHeight="1">
      <c r="A32" s="1118" t="str">
        <f>COUNTIF(B22:B32,"○")&amp;"/10"</f>
        <v>0/10</v>
      </c>
      <c r="B32" s="2450"/>
      <c r="C32" s="2452"/>
      <c r="D32" s="2456"/>
      <c r="E32" s="2457"/>
      <c r="F32" s="2457"/>
      <c r="G32" s="2457"/>
      <c r="H32" s="2457"/>
      <c r="I32" s="2457"/>
      <c r="J32" s="2457"/>
      <c r="K32" s="2457"/>
      <c r="L32" s="2457"/>
      <c r="M32" s="2457"/>
      <c r="N32" s="2458"/>
      <c r="Q32" s="849"/>
      <c r="R32" s="1134"/>
      <c r="S32" s="1122">
        <f t="shared" si="1"/>
        <v>53</v>
      </c>
      <c r="T32" s="2446" t="s">
        <v>841</v>
      </c>
      <c r="U32" s="2447"/>
      <c r="V32" s="2447"/>
      <c r="W32" s="2447"/>
      <c r="X32" s="2447"/>
      <c r="Y32" s="2447"/>
      <c r="Z32" s="2447"/>
      <c r="AA32" s="2447"/>
      <c r="AB32" s="2447"/>
      <c r="AC32" s="2447"/>
      <c r="AD32" s="2448"/>
    </row>
    <row r="33" spans="1:54" ht="24.75" customHeight="1">
      <c r="A33" s="2432" t="s">
        <v>1102</v>
      </c>
      <c r="B33" s="2432"/>
      <c r="C33" s="2432"/>
      <c r="D33" s="2432"/>
      <c r="E33" s="2432"/>
      <c r="F33" s="2432"/>
      <c r="G33" s="2432"/>
      <c r="H33" s="2432"/>
      <c r="I33" s="2432"/>
      <c r="J33" s="2432"/>
      <c r="K33" s="2432"/>
      <c r="L33" s="2432"/>
      <c r="M33" s="2432"/>
      <c r="N33" s="2432"/>
      <c r="Q33" s="1118" t="str">
        <f>COUNTIF(R29:R33,"○")&amp;"/5"</f>
        <v>0/5</v>
      </c>
      <c r="R33" s="1119"/>
      <c r="S33" s="1120">
        <f t="shared" si="1"/>
        <v>54</v>
      </c>
      <c r="T33" s="2434" t="s">
        <v>1103</v>
      </c>
      <c r="U33" s="2435"/>
      <c r="V33" s="2435"/>
      <c r="W33" s="2435"/>
      <c r="X33" s="2435"/>
      <c r="Y33" s="2435"/>
      <c r="Z33" s="2435"/>
      <c r="AA33" s="2435"/>
      <c r="AB33" s="2435"/>
      <c r="AC33" s="2435"/>
      <c r="AD33" s="2436"/>
      <c r="AF33" s="1135"/>
    </row>
    <row r="34" spans="1:54" ht="24.75" customHeight="1">
      <c r="A34" s="2433"/>
      <c r="B34" s="2433"/>
      <c r="C34" s="2433"/>
      <c r="D34" s="2433"/>
      <c r="E34" s="2433"/>
      <c r="F34" s="2433"/>
      <c r="G34" s="2433"/>
      <c r="H34" s="2433"/>
      <c r="I34" s="2433"/>
      <c r="J34" s="2433"/>
      <c r="K34" s="2433"/>
      <c r="L34" s="2433"/>
      <c r="M34" s="2433"/>
      <c r="N34" s="2433"/>
      <c r="Q34" s="1133" t="s">
        <v>975</v>
      </c>
      <c r="R34" s="1126"/>
      <c r="S34" s="1106">
        <f t="shared" si="1"/>
        <v>55</v>
      </c>
      <c r="T34" s="2437" t="s">
        <v>1104</v>
      </c>
      <c r="U34" s="2438"/>
      <c r="V34" s="2438"/>
      <c r="W34" s="2438"/>
      <c r="X34" s="2438"/>
      <c r="Y34" s="2438"/>
      <c r="Z34" s="2438"/>
      <c r="AA34" s="2438"/>
      <c r="AB34" s="2438"/>
      <c r="AC34" s="2438"/>
      <c r="AD34" s="2439"/>
    </row>
    <row r="35" spans="1:54" s="1100" customFormat="1" ht="24.75" customHeight="1">
      <c r="A35" s="2433" t="s">
        <v>1105</v>
      </c>
      <c r="B35" s="2433"/>
      <c r="C35" s="2433"/>
      <c r="D35" s="2433"/>
      <c r="E35" s="2433"/>
      <c r="F35" s="2433"/>
      <c r="G35" s="2433"/>
      <c r="H35" s="2433"/>
      <c r="I35" s="2433"/>
      <c r="J35" s="2433"/>
      <c r="K35" s="2433"/>
      <c r="L35" s="2433"/>
      <c r="M35" s="2433"/>
      <c r="N35" s="2433"/>
      <c r="O35" s="142"/>
      <c r="P35" s="142"/>
      <c r="Q35" s="1118" t="str">
        <f>COUNTIF(R34:R35,"○")&amp;"/2"</f>
        <v>0/2</v>
      </c>
      <c r="R35" s="1119"/>
      <c r="S35" s="1120">
        <f>S34+1</f>
        <v>56</v>
      </c>
      <c r="T35" s="2440" t="s">
        <v>1106</v>
      </c>
      <c r="U35" s="2441"/>
      <c r="V35" s="2441"/>
      <c r="W35" s="2441"/>
      <c r="X35" s="2441"/>
      <c r="Y35" s="2441"/>
      <c r="Z35" s="2441"/>
      <c r="AA35" s="2441"/>
      <c r="AB35" s="2441"/>
      <c r="AC35" s="2441"/>
      <c r="AD35" s="24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row>
    <row r="36" spans="1:54" s="1100" customFormat="1" ht="24.75" customHeight="1">
      <c r="O36" s="142"/>
      <c r="P36" s="142"/>
      <c r="Q36" s="1135"/>
      <c r="R36" s="1136"/>
      <c r="S36" s="1136"/>
      <c r="T36" s="1136"/>
      <c r="U36" s="1136"/>
      <c r="V36" s="1136"/>
      <c r="W36" s="1136"/>
      <c r="X36" s="1136"/>
      <c r="Y36" s="1136"/>
      <c r="Z36" s="1136"/>
      <c r="AA36" s="1136"/>
      <c r="AB36" s="1136"/>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row>
    <row r="37" spans="1:54" s="1100" customFormat="1" ht="24.75" customHeight="1">
      <c r="A37" s="1137"/>
      <c r="B37" s="1137"/>
      <c r="C37" s="1137"/>
      <c r="D37" s="1137"/>
      <c r="E37" s="1137"/>
      <c r="F37" s="1137"/>
      <c r="G37" s="1137"/>
      <c r="H37" s="1137"/>
      <c r="I37" s="1137"/>
      <c r="J37" s="1137"/>
      <c r="K37" s="1137"/>
      <c r="L37" s="1137"/>
      <c r="M37" s="1137"/>
      <c r="N37" s="1137"/>
      <c r="O37" s="142"/>
      <c r="P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row>
    <row r="38" spans="1:54" s="1100" customFormat="1" ht="24.75" customHeight="1">
      <c r="A38" s="1099"/>
      <c r="C38" s="1138"/>
      <c r="O38" s="142"/>
      <c r="P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row>
    <row r="39" spans="1:54" s="1100" customFormat="1" ht="24.75" customHeight="1">
      <c r="C39" s="1138"/>
      <c r="O39" s="142"/>
      <c r="P39" s="142"/>
      <c r="Q39" s="1135"/>
      <c r="R39" s="1136"/>
      <c r="S39" s="1136"/>
      <c r="T39" s="1136"/>
      <c r="U39" s="1136"/>
      <c r="V39" s="1136"/>
      <c r="W39" s="1136"/>
      <c r="X39" s="1136"/>
      <c r="Y39" s="1136"/>
      <c r="Z39" s="1136"/>
      <c r="AA39" s="1136"/>
      <c r="AB39" s="1136"/>
      <c r="AC39" s="1136"/>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row>
    <row r="40" spans="1:54" s="1100" customFormat="1" ht="24.75" customHeight="1">
      <c r="C40" s="1138"/>
      <c r="O40" s="142"/>
      <c r="P40" s="142"/>
      <c r="Q40" s="1135"/>
      <c r="R40" s="1136"/>
      <c r="S40" s="1136"/>
      <c r="T40" s="1136"/>
      <c r="U40" s="1136"/>
      <c r="V40" s="1136"/>
      <c r="W40" s="1136"/>
      <c r="X40" s="1136"/>
      <c r="Y40" s="1136"/>
      <c r="Z40" s="1136"/>
      <c r="AA40" s="1136"/>
      <c r="AB40" s="1136"/>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row>
    <row r="41" spans="1:54" s="1100" customFormat="1" ht="24.75" customHeight="1">
      <c r="C41" s="1138"/>
      <c r="O41" s="142"/>
      <c r="P41" s="142"/>
      <c r="Q41" s="1136"/>
      <c r="R41" s="1136"/>
      <c r="S41" s="1136"/>
      <c r="T41" s="1136"/>
      <c r="U41" s="1136"/>
      <c r="V41" s="1136"/>
      <c r="W41" s="1136"/>
      <c r="X41" s="1136"/>
      <c r="Y41" s="1136"/>
      <c r="Z41" s="1136"/>
      <c r="AA41" s="1136"/>
      <c r="AB41" s="1136"/>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row>
    <row r="42" spans="1:54" s="1100" customFormat="1" ht="24.75" customHeight="1">
      <c r="C42" s="1138"/>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row>
    <row r="43" spans="1:54" s="1100" customFormat="1" ht="24.75" customHeight="1">
      <c r="C43" s="1138"/>
      <c r="O43" s="142"/>
      <c r="P43" s="142"/>
      <c r="Q43" s="142"/>
      <c r="R43" s="142"/>
      <c r="S43" s="142"/>
      <c r="T43" s="142"/>
      <c r="U43" s="142"/>
      <c r="V43" s="142"/>
      <c r="W43" s="142"/>
      <c r="X43" s="142"/>
      <c r="Y43" s="142"/>
      <c r="Z43" s="14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row>
    <row r="44" spans="1:54" s="1100" customFormat="1" ht="24.75" customHeight="1">
      <c r="C44" s="1138"/>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row>
    <row r="45" spans="1:54" s="1100" customFormat="1" ht="24.75" customHeight="1">
      <c r="C45" s="1138"/>
      <c r="O45" s="142"/>
      <c r="P45" s="142"/>
      <c r="Q45" s="142"/>
      <c r="R45" s="142"/>
      <c r="S45" s="142"/>
      <c r="T45" s="142"/>
      <c r="U45" s="142"/>
      <c r="V45" s="142"/>
      <c r="W45" s="142"/>
      <c r="X45" s="142"/>
      <c r="Y45" s="142"/>
      <c r="Z45" s="142"/>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row>
    <row r="46" spans="1:54" s="1100" customFormat="1" ht="24.75" customHeight="1">
      <c r="C46" s="1138"/>
      <c r="O46" s="142"/>
      <c r="P46" s="142"/>
      <c r="Q46" s="142"/>
      <c r="R46" s="142"/>
      <c r="S46" s="142"/>
      <c r="T46" s="142"/>
      <c r="U46" s="142"/>
      <c r="V46" s="142"/>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row>
    <row r="47" spans="1:54" s="1100" customFormat="1" ht="24.75" customHeight="1">
      <c r="C47" s="1138"/>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row>
    <row r="48" spans="1:54" s="1100" customFormat="1" ht="24.75" customHeight="1">
      <c r="C48" s="1138"/>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row>
    <row r="49" spans="3:54" s="1100" customFormat="1" ht="24.75" customHeight="1">
      <c r="C49" s="1138"/>
      <c r="O49" s="142"/>
      <c r="P49" s="142"/>
      <c r="Q49" s="142"/>
      <c r="R49" s="142"/>
      <c r="S49" s="142"/>
      <c r="T49" s="142"/>
      <c r="U49" s="142"/>
      <c r="V49" s="142"/>
      <c r="W49" s="142"/>
      <c r="X49" s="142"/>
      <c r="Y49" s="142"/>
      <c r="Z49" s="14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row>
    <row r="50" spans="3:54" s="1100" customFormat="1" ht="24.75" customHeight="1">
      <c r="C50" s="1138"/>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row>
    <row r="51" spans="3:54" s="1100" customFormat="1" ht="24.75" customHeight="1">
      <c r="C51" s="1138"/>
      <c r="O51" s="142"/>
      <c r="P51" s="142"/>
      <c r="Q51" s="142"/>
      <c r="R51" s="142"/>
      <c r="S51" s="142"/>
      <c r="T51" s="142"/>
      <c r="U51" s="142"/>
      <c r="V51" s="142"/>
      <c r="W51" s="142"/>
      <c r="X51" s="142"/>
      <c r="Y51" s="142"/>
      <c r="Z51" s="14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row>
    <row r="52" spans="3:54" s="1100" customFormat="1" ht="24.75" customHeight="1">
      <c r="C52" s="1138"/>
      <c r="O52" s="142"/>
      <c r="P52" s="142"/>
      <c r="Q52" s="142"/>
      <c r="R52" s="142"/>
      <c r="S52" s="142"/>
      <c r="T52" s="142"/>
      <c r="U52" s="142"/>
      <c r="V52" s="142"/>
      <c r="W52" s="142"/>
      <c r="X52" s="142"/>
      <c r="Y52" s="142"/>
      <c r="Z52" s="14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row>
    <row r="53" spans="3:54" s="1100" customFormat="1" ht="24.75" customHeight="1">
      <c r="C53" s="1138"/>
      <c r="O53" s="142"/>
      <c r="P53" s="142"/>
      <c r="Q53" s="142"/>
      <c r="R53" s="142"/>
      <c r="S53" s="142"/>
      <c r="T53" s="142"/>
      <c r="U53" s="142"/>
      <c r="V53" s="142"/>
      <c r="W53" s="142"/>
      <c r="X53" s="142"/>
      <c r="Y53" s="142"/>
      <c r="Z53" s="14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row>
    <row r="54" spans="3:54" s="1100" customFormat="1" ht="24.75" customHeight="1">
      <c r="C54" s="1138"/>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row>
    <row r="55" spans="3:54" s="1100" customFormat="1" ht="24.75" customHeight="1">
      <c r="C55" s="1138"/>
      <c r="O55" s="142"/>
      <c r="P55" s="142"/>
      <c r="Q55" s="142"/>
      <c r="R55" s="142"/>
      <c r="S55" s="142"/>
      <c r="T55" s="142"/>
      <c r="U55" s="142"/>
      <c r="V55" s="142"/>
      <c r="W55" s="142"/>
      <c r="X55" s="142"/>
      <c r="Y55" s="142"/>
      <c r="Z55" s="142"/>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row>
    <row r="56" spans="3:54" s="1100" customFormat="1" ht="24.75" customHeight="1">
      <c r="C56" s="1138"/>
      <c r="O56" s="142"/>
      <c r="P56" s="142"/>
      <c r="Q56" s="142"/>
      <c r="R56" s="142"/>
      <c r="S56" s="142"/>
      <c r="T56" s="142"/>
      <c r="U56" s="142"/>
      <c r="V56" s="142"/>
      <c r="W56" s="142"/>
      <c r="X56" s="142"/>
      <c r="Y56" s="142"/>
      <c r="Z56" s="14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row>
    <row r="57" spans="3:54" s="1100" customFormat="1" ht="24.75" customHeight="1">
      <c r="C57" s="1138"/>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row>
    <row r="58" spans="3:54" s="1100" customFormat="1" ht="24.75" customHeight="1">
      <c r="C58" s="1138"/>
      <c r="O58" s="142"/>
      <c r="P58" s="142"/>
      <c r="Q58" s="142"/>
      <c r="R58" s="142"/>
      <c r="S58" s="142"/>
      <c r="T58" s="142"/>
      <c r="U58" s="142"/>
      <c r="V58" s="142"/>
      <c r="W58" s="142"/>
      <c r="X58" s="142"/>
      <c r="Y58" s="142"/>
      <c r="Z58" s="14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row>
    <row r="60" spans="3:54" s="1100" customFormat="1" ht="39.75" customHeight="1">
      <c r="C60" s="1138"/>
      <c r="O60" s="142"/>
      <c r="P60" s="142"/>
      <c r="Q60" s="142"/>
      <c r="R60" s="142"/>
      <c r="S60" s="142"/>
      <c r="T60" s="142"/>
      <c r="U60" s="142"/>
      <c r="V60" s="142"/>
      <c r="W60" s="142"/>
      <c r="X60" s="142"/>
      <c r="Y60" s="142"/>
      <c r="Z60" s="142"/>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row>
    <row r="61" spans="3:54" s="1100" customFormat="1" ht="9.75" customHeight="1">
      <c r="C61" s="1138"/>
      <c r="O61" s="142"/>
      <c r="P61" s="142"/>
      <c r="Q61" s="142"/>
      <c r="R61" s="142"/>
      <c r="S61" s="142"/>
      <c r="T61" s="142"/>
      <c r="U61" s="142"/>
      <c r="V61" s="142"/>
      <c r="W61" s="142"/>
      <c r="X61" s="142"/>
      <c r="Y61" s="142"/>
      <c r="Z61" s="142"/>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row>
    <row r="62" spans="3:54" s="1100" customFormat="1" ht="9.75" customHeight="1">
      <c r="C62" s="1138"/>
      <c r="O62" s="142"/>
      <c r="P62" s="142"/>
      <c r="Q62" s="142"/>
      <c r="R62" s="142"/>
      <c r="S62" s="142"/>
      <c r="T62" s="142"/>
      <c r="U62" s="142"/>
      <c r="V62" s="142"/>
      <c r="W62" s="142"/>
      <c r="X62" s="142"/>
      <c r="Y62" s="142"/>
      <c r="Z62" s="14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row>
    <row r="63" spans="3:54" s="1100" customFormat="1" ht="9.75" customHeight="1">
      <c r="C63" s="1138"/>
      <c r="O63" s="142"/>
      <c r="P63" s="142"/>
      <c r="Q63" s="142"/>
      <c r="R63" s="142"/>
      <c r="S63" s="142"/>
      <c r="T63" s="142"/>
      <c r="U63" s="142"/>
      <c r="V63" s="142"/>
      <c r="W63" s="142"/>
      <c r="X63" s="142"/>
      <c r="Y63" s="142"/>
      <c r="Z63" s="142"/>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row>
    <row r="64" spans="3:54" s="1100" customFormat="1" ht="9.75" customHeight="1">
      <c r="C64" s="1138"/>
      <c r="O64" s="142"/>
      <c r="P64" s="142"/>
      <c r="Q64" s="142"/>
      <c r="R64" s="142"/>
      <c r="S64" s="142"/>
      <c r="T64" s="142"/>
      <c r="U64" s="142"/>
      <c r="V64" s="142"/>
      <c r="W64" s="142"/>
      <c r="X64" s="142"/>
      <c r="Y64" s="142"/>
      <c r="Z64" s="14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row>
    <row r="65" spans="3:54" s="1100" customFormat="1" ht="9.75" customHeight="1">
      <c r="C65" s="1138"/>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row>
    <row r="66" spans="3:54" s="1100" customFormat="1" ht="9.75" customHeight="1">
      <c r="C66" s="1138"/>
      <c r="O66" s="142"/>
      <c r="P66" s="142"/>
      <c r="Q66" s="142"/>
      <c r="R66" s="142"/>
      <c r="S66" s="142"/>
      <c r="T66" s="142"/>
      <c r="U66" s="142"/>
      <c r="V66" s="142"/>
      <c r="W66" s="142"/>
      <c r="X66" s="142"/>
      <c r="Y66" s="142"/>
      <c r="Z66" s="14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row>
    <row r="67" spans="3:54" ht="9.75" customHeight="1"/>
    <row r="68" spans="3:54" ht="9.75" customHeight="1"/>
    <row r="69" spans="3:54" ht="9.75" customHeight="1">
      <c r="O69" s="1100"/>
    </row>
    <row r="70" spans="3:54" ht="9.75" customHeight="1">
      <c r="O70" s="1100"/>
    </row>
    <row r="71" spans="3:54" ht="9.75" customHeight="1">
      <c r="O71" s="1100"/>
    </row>
    <row r="72" spans="3:54" s="1100" customFormat="1" ht="9.75" customHeight="1">
      <c r="C72" s="1138"/>
      <c r="Q72" s="142"/>
      <c r="R72" s="142"/>
      <c r="S72" s="142"/>
      <c r="T72" s="142"/>
      <c r="U72" s="142"/>
      <c r="V72" s="142"/>
      <c r="W72" s="142"/>
      <c r="X72" s="142"/>
      <c r="Y72" s="142"/>
      <c r="Z72" s="142"/>
      <c r="AA72" s="142"/>
      <c r="AB72" s="142"/>
      <c r="AC72" s="142"/>
      <c r="AD72" s="142"/>
    </row>
    <row r="73" spans="3:54" s="1100" customFormat="1" ht="9.75" customHeight="1">
      <c r="C73" s="1138"/>
      <c r="Q73" s="142"/>
      <c r="R73" s="142"/>
      <c r="S73" s="142"/>
      <c r="T73" s="142"/>
      <c r="U73" s="142"/>
      <c r="V73" s="142"/>
      <c r="W73" s="142"/>
      <c r="X73" s="142"/>
      <c r="Y73" s="142"/>
      <c r="Z73" s="142"/>
      <c r="AA73" s="142"/>
      <c r="AB73" s="142"/>
      <c r="AC73" s="142"/>
      <c r="AD73" s="142"/>
    </row>
    <row r="74" spans="3:54" s="1100" customFormat="1" ht="9.75" customHeight="1">
      <c r="C74" s="1138"/>
      <c r="Q74" s="142"/>
      <c r="R74" s="142"/>
      <c r="S74" s="142"/>
      <c r="T74" s="142"/>
      <c r="U74" s="142"/>
      <c r="V74" s="142"/>
      <c r="W74" s="142"/>
      <c r="X74" s="142"/>
      <c r="Y74" s="142"/>
      <c r="Z74" s="142"/>
      <c r="AA74" s="142"/>
      <c r="AB74" s="142"/>
      <c r="AC74" s="142"/>
      <c r="AD74" s="142"/>
    </row>
    <row r="75" spans="3:54" s="1100" customFormat="1" ht="9.75" customHeight="1">
      <c r="C75" s="1138"/>
    </row>
    <row r="76" spans="3:54" s="1100" customFormat="1" ht="9.75" customHeight="1">
      <c r="C76" s="1138"/>
      <c r="O76" s="142"/>
    </row>
    <row r="77" spans="3:54" s="1100" customFormat="1" ht="9.75" customHeight="1">
      <c r="C77" s="1138"/>
      <c r="O77" s="142"/>
    </row>
    <row r="78" spans="3:54" s="1100" customFormat="1" ht="9.75" customHeight="1">
      <c r="C78" s="1138"/>
      <c r="O78" s="142"/>
    </row>
    <row r="79" spans="3:54">
      <c r="Q79" s="1100"/>
      <c r="R79" s="1100"/>
      <c r="S79" s="1100"/>
      <c r="T79" s="1100"/>
      <c r="U79" s="1100"/>
      <c r="V79" s="1100"/>
      <c r="W79" s="1100"/>
      <c r="X79" s="1100"/>
      <c r="Y79" s="1100"/>
      <c r="Z79" s="1100"/>
      <c r="AA79" s="1100"/>
      <c r="AB79" s="1100"/>
      <c r="AC79" s="1100"/>
      <c r="AD79" s="1100"/>
    </row>
    <row r="80" spans="3:54">
      <c r="Q80" s="1100"/>
      <c r="R80" s="1100"/>
      <c r="S80" s="1100"/>
      <c r="T80" s="1100"/>
      <c r="U80" s="1100"/>
      <c r="V80" s="1100"/>
      <c r="W80" s="1100"/>
      <c r="X80" s="1100"/>
      <c r="Y80" s="1100"/>
      <c r="Z80" s="1100"/>
      <c r="AA80" s="1100"/>
      <c r="AB80" s="1100"/>
      <c r="AC80" s="1100"/>
      <c r="AD80" s="1100"/>
    </row>
    <row r="81" spans="17:30">
      <c r="Q81" s="1100"/>
      <c r="R81" s="1100"/>
      <c r="S81" s="1100"/>
      <c r="T81" s="1100"/>
      <c r="U81" s="1100"/>
      <c r="V81" s="1100"/>
      <c r="W81" s="1100"/>
      <c r="X81" s="1100"/>
      <c r="Y81" s="1100"/>
      <c r="Z81" s="1100"/>
      <c r="AA81" s="1100"/>
      <c r="AB81" s="1100"/>
      <c r="AC81" s="1100"/>
      <c r="AD81" s="1100"/>
    </row>
  </sheetData>
  <mergeCells count="70">
    <mergeCell ref="T4:AD4"/>
    <mergeCell ref="A2:N2"/>
    <mergeCell ref="A3:N3"/>
    <mergeCell ref="A4:B4"/>
    <mergeCell ref="D4:N4"/>
    <mergeCell ref="Q4:R4"/>
    <mergeCell ref="D5:N5"/>
    <mergeCell ref="T5:AD5"/>
    <mergeCell ref="D6:N6"/>
    <mergeCell ref="T6:AD6"/>
    <mergeCell ref="B7:B8"/>
    <mergeCell ref="C7:C8"/>
    <mergeCell ref="D7:N8"/>
    <mergeCell ref="T7:AD7"/>
    <mergeCell ref="T8:AD8"/>
    <mergeCell ref="D9:N9"/>
    <mergeCell ref="T9:AD9"/>
    <mergeCell ref="D10:N10"/>
    <mergeCell ref="T10:AD10"/>
    <mergeCell ref="D11:N11"/>
    <mergeCell ref="T11:AD11"/>
    <mergeCell ref="D12:N12"/>
    <mergeCell ref="T12:AD12"/>
    <mergeCell ref="D13:N13"/>
    <mergeCell ref="T13:AD13"/>
    <mergeCell ref="D14:N14"/>
    <mergeCell ref="T14:AD14"/>
    <mergeCell ref="D15:N15"/>
    <mergeCell ref="T15:AD15"/>
    <mergeCell ref="D16:N16"/>
    <mergeCell ref="T16:AD16"/>
    <mergeCell ref="D17:N17"/>
    <mergeCell ref="T17:AD17"/>
    <mergeCell ref="D18:N18"/>
    <mergeCell ref="T18:AD18"/>
    <mergeCell ref="B19:B20"/>
    <mergeCell ref="C19:C20"/>
    <mergeCell ref="D19:N20"/>
    <mergeCell ref="T19:AD19"/>
    <mergeCell ref="T20:AD20"/>
    <mergeCell ref="D21:N21"/>
    <mergeCell ref="T21:AD21"/>
    <mergeCell ref="D22:N22"/>
    <mergeCell ref="T22:AD22"/>
    <mergeCell ref="D23:N23"/>
    <mergeCell ref="T23:AD23"/>
    <mergeCell ref="D24:N24"/>
    <mergeCell ref="T24:AD24"/>
    <mergeCell ref="D25:N25"/>
    <mergeCell ref="T25:AD25"/>
    <mergeCell ref="D26:N26"/>
    <mergeCell ref="T26:AD26"/>
    <mergeCell ref="D27:N27"/>
    <mergeCell ref="T27:AD27"/>
    <mergeCell ref="D28:N28"/>
    <mergeCell ref="T28:AD28"/>
    <mergeCell ref="D29:N29"/>
    <mergeCell ref="T29:AD29"/>
    <mergeCell ref="D30:N30"/>
    <mergeCell ref="T30:AD30"/>
    <mergeCell ref="B31:B32"/>
    <mergeCell ref="C31:C32"/>
    <mergeCell ref="D31:N32"/>
    <mergeCell ref="T31:AD31"/>
    <mergeCell ref="T32:AD32"/>
    <mergeCell ref="A33:N34"/>
    <mergeCell ref="T33:AD33"/>
    <mergeCell ref="T34:AD34"/>
    <mergeCell ref="A35:N35"/>
    <mergeCell ref="T35:AD35"/>
  </mergeCells>
  <phoneticPr fontId="1"/>
  <dataValidations count="1">
    <dataValidation type="list" allowBlank="1" showInputMessage="1" showErrorMessage="1" sqref="B5:B7 R5:R35 B21:B31 B9:B19">
      <formula1>"○,△,×"</formula1>
    </dataValidation>
  </dataValidations>
  <printOptions horizontalCentered="1"/>
  <pageMargins left="0.23622047244094491" right="0.23622047244094491" top="0.74803149606299213" bottom="0.74803149606299213" header="0.31496062992125984" footer="0.31496062992125984"/>
  <pageSetup paperSize="9" scale="59" fitToWidth="0" orientation="landscape" r:id="rId1"/>
  <headerFooter alignWithMargins="0">
    <oddFooter>&amp;P / &amp;N ページ</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tint="0.39997558519241921"/>
  </sheetPr>
  <dimension ref="A1:N56"/>
  <sheetViews>
    <sheetView showGridLines="0" zoomScaleNormal="100" workbookViewId="0">
      <selection sqref="A1:G1"/>
    </sheetView>
  </sheetViews>
  <sheetFormatPr defaultRowHeight="13.2"/>
  <cols>
    <col min="1" max="1" width="3.44140625" bestFit="1" customWidth="1"/>
    <col min="2" max="2" width="31.109375" bestFit="1" customWidth="1"/>
    <col min="3" max="3" width="9.44140625" style="496" bestFit="1" customWidth="1"/>
    <col min="4" max="4" width="15.109375" bestFit="1" customWidth="1"/>
    <col min="5" max="5" width="18.33203125" bestFit="1" customWidth="1"/>
    <col min="6" max="6" width="17.6640625" bestFit="1" customWidth="1"/>
    <col min="7" max="8" width="14.6640625" customWidth="1"/>
    <col min="9" max="9" width="16.88671875" customWidth="1"/>
    <col min="11" max="14" width="9" hidden="1" customWidth="1"/>
  </cols>
  <sheetData>
    <row r="1" spans="1:14" ht="19.5" customHeight="1">
      <c r="A1" s="1198" t="s">
        <v>447</v>
      </c>
      <c r="B1" s="1198"/>
      <c r="C1" s="1198"/>
      <c r="D1" s="1198"/>
      <c r="E1" s="1198"/>
      <c r="F1" s="1198"/>
      <c r="G1" s="1198"/>
      <c r="H1" s="677"/>
    </row>
    <row r="2" spans="1:14" ht="19.5" customHeight="1">
      <c r="A2" s="1198" t="s">
        <v>460</v>
      </c>
      <c r="B2" s="1198"/>
      <c r="C2" s="1198"/>
      <c r="D2" s="1198"/>
      <c r="E2" s="1198"/>
      <c r="F2" s="1198"/>
      <c r="G2" s="1198"/>
      <c r="H2" s="1198"/>
      <c r="I2" s="1198"/>
    </row>
    <row r="3" spans="1:14" ht="19.5" customHeight="1">
      <c r="A3" s="1201" t="s">
        <v>884</v>
      </c>
      <c r="B3" s="1202"/>
      <c r="C3" s="1202"/>
      <c r="D3" s="1202"/>
      <c r="E3" s="1202"/>
      <c r="F3" s="1202"/>
      <c r="G3" s="1202"/>
      <c r="H3" s="1202"/>
      <c r="I3" s="1202"/>
    </row>
    <row r="4" spans="1:14" ht="19.5" customHeight="1">
      <c r="A4" s="1201" t="s">
        <v>906</v>
      </c>
      <c r="B4" s="1202"/>
      <c r="C4" s="1202"/>
      <c r="D4" s="1202"/>
      <c r="E4" s="1202"/>
      <c r="F4" s="1202"/>
      <c r="G4" s="1202"/>
      <c r="H4" s="1202"/>
      <c r="I4" s="1202"/>
    </row>
    <row r="5" spans="1:14" ht="19.5" customHeight="1">
      <c r="A5" s="1201" t="s">
        <v>1016</v>
      </c>
      <c r="B5" s="1202"/>
      <c r="C5" s="1202"/>
      <c r="D5" s="1202"/>
      <c r="E5" s="1202"/>
      <c r="F5" s="1202"/>
      <c r="G5" s="1202"/>
      <c r="H5" s="1202"/>
      <c r="I5" s="1202"/>
    </row>
    <row r="6" spans="1:14" ht="60" customHeight="1">
      <c r="A6" s="1205" t="s">
        <v>1087</v>
      </c>
      <c r="B6" s="1205"/>
      <c r="C6" s="1205"/>
      <c r="D6" s="1205"/>
      <c r="E6" s="1205"/>
      <c r="F6" s="1205"/>
      <c r="G6" s="1205"/>
      <c r="H6" s="1205"/>
      <c r="I6" s="1205"/>
    </row>
    <row r="7" spans="1:14" ht="19.5" customHeight="1">
      <c r="A7" s="1090" t="s">
        <v>1057</v>
      </c>
      <c r="B7" s="1089"/>
      <c r="C7" s="1089"/>
      <c r="D7" s="1089"/>
      <c r="E7" s="1089"/>
      <c r="F7" s="1089"/>
      <c r="G7" s="1089"/>
      <c r="H7" s="1089"/>
      <c r="I7" s="1089"/>
    </row>
    <row r="8" spans="1:14" ht="27" customHeight="1">
      <c r="B8" s="491"/>
    </row>
    <row r="9" spans="1:14" ht="26.4">
      <c r="A9" s="1203" t="s">
        <v>445</v>
      </c>
      <c r="B9" s="1204"/>
      <c r="C9" s="505" t="s">
        <v>446</v>
      </c>
      <c r="D9" s="498" t="s">
        <v>458</v>
      </c>
      <c r="E9" s="648" t="s">
        <v>623</v>
      </c>
      <c r="F9" s="537" t="s">
        <v>459</v>
      </c>
      <c r="G9" s="536" t="s">
        <v>448</v>
      </c>
      <c r="H9" s="536" t="s">
        <v>697</v>
      </c>
      <c r="I9" s="497" t="s">
        <v>698</v>
      </c>
      <c r="K9" s="600" t="s">
        <v>778</v>
      </c>
      <c r="L9" s="600" t="s">
        <v>805</v>
      </c>
      <c r="M9" s="600" t="s">
        <v>782</v>
      </c>
      <c r="N9" s="600" t="s">
        <v>803</v>
      </c>
    </row>
    <row r="10" spans="1:14" ht="19.5" customHeight="1">
      <c r="A10" s="499" t="s">
        <v>449</v>
      </c>
      <c r="B10" s="500" t="s">
        <v>775</v>
      </c>
      <c r="C10" s="538" t="str">
        <f>'３．補正人件費依存率（法人）'!J16</f>
        <v>－</v>
      </c>
      <c r="D10" s="577" t="str">
        <f ca="1">'３．補正人件費依存率（法人）'!O16</f>
        <v>－</v>
      </c>
      <c r="E10" s="597" t="str">
        <f ca="1">IFERROR(VLOOKUP(D10+1,'３．補正人件費依存率（法人）'!$V$16:$Y$25,2,0),"－")</f>
        <v>－</v>
      </c>
      <c r="F10" s="534"/>
      <c r="G10" s="538" t="str">
        <f>IFERROR(INDEX('参考2（系統別）'!$D$9:$G$15,MATCH('目標値入力シート（必要に応じて入力）'!B10,'参考2（系統別）'!$B$9:$B$15,0),MATCH('法人入力シート（要入力）'!$E$6,'参考2（系統別）'!$D$7:$F$7,0))/100,"")</f>
        <v/>
      </c>
      <c r="H10" s="538" t="str">
        <f>IFERROR(INDEX('参考2（高校法人・都道府県別）'!$C$6:$I$50,MATCH('法人入力シート（要入力）'!$E$7,'参考2（高校法人・都道府県別）'!$A$6:$A$50,0),MATCH('目標値入力シート（必要に応じて入力）'!B10,'参考2（高校法人・都道府県別）'!$C$4:$I$4,0))/100,"")</f>
        <v/>
      </c>
      <c r="I10" s="501" t="str">
        <f>IF(F10="",G10,F10)</f>
        <v/>
      </c>
      <c r="K10" s="835" t="s">
        <v>790</v>
      </c>
      <c r="L10" s="600" t="s">
        <v>711</v>
      </c>
      <c r="M10" s="835" t="s">
        <v>790</v>
      </c>
      <c r="N10" s="600" t="s">
        <v>711</v>
      </c>
    </row>
    <row r="11" spans="1:14">
      <c r="A11" s="490"/>
      <c r="B11" s="492"/>
      <c r="C11" s="493"/>
      <c r="D11" s="495"/>
      <c r="E11" s="495"/>
      <c r="F11" s="494"/>
      <c r="G11" s="599"/>
      <c r="H11" s="599"/>
      <c r="I11" s="532"/>
      <c r="K11" s="835" t="s">
        <v>791</v>
      </c>
      <c r="L11" s="600" t="s">
        <v>712</v>
      </c>
      <c r="M11" s="835" t="s">
        <v>791</v>
      </c>
      <c r="N11" s="600" t="s">
        <v>712</v>
      </c>
    </row>
    <row r="12" spans="1:14" ht="26.4">
      <c r="A12" s="1199" t="s">
        <v>450</v>
      </c>
      <c r="B12" s="1200"/>
      <c r="C12" s="505" t="s">
        <v>446</v>
      </c>
      <c r="D12" s="498" t="s">
        <v>458</v>
      </c>
      <c r="E12" s="648" t="s">
        <v>623</v>
      </c>
      <c r="F12" s="535" t="s">
        <v>451</v>
      </c>
      <c r="G12" s="536" t="s">
        <v>454</v>
      </c>
      <c r="H12" s="536" t="s">
        <v>697</v>
      </c>
      <c r="I12" s="498" t="s">
        <v>698</v>
      </c>
      <c r="K12" s="835" t="s">
        <v>792</v>
      </c>
      <c r="L12" s="600" t="s">
        <v>713</v>
      </c>
      <c r="M12" s="835" t="s">
        <v>792</v>
      </c>
      <c r="N12" s="600" t="s">
        <v>713</v>
      </c>
    </row>
    <row r="13" spans="1:14" ht="18.899999999999999" customHeight="1">
      <c r="A13" s="499" t="s">
        <v>455</v>
      </c>
      <c r="B13" s="502" t="s">
        <v>409</v>
      </c>
      <c r="C13" s="936" t="str">
        <f>'４．合格率（部門）'!J16</f>
        <v>－</v>
      </c>
      <c r="D13" s="596" t="str">
        <f ca="1">'４．合格率（部門）'!$O16</f>
        <v>－</v>
      </c>
      <c r="E13" s="937" t="str">
        <f ca="1">IFERROR(VLOOKUP(D13+1,'４．合格率（部門）'!$V$16:$Y$25,2,0),"－")</f>
        <v>－</v>
      </c>
      <c r="F13" s="938"/>
      <c r="G13" s="939" t="str">
        <f>IFERROR(INDEX('参考2（系統別）'!$D$23:$F$38,MATCH('目標値入力シート（必要に応じて入力）'!B13,'参考2（系統別）'!$B$23:$B$38,0),MATCH('学校入力シート（要入力）'!$F$6,'参考2（系統別）'!$D$19:$F$19,0))/100,"")</f>
        <v/>
      </c>
      <c r="H13" s="939" t="str">
        <f>IFERROR(INDEX('参考2（高校部門・都道府県別）'!$E$7:$T$52,MATCH('学校入力シート（要入力）'!$F$7,'参考2（高校部門・都道府県別）'!$A$7:$A$52,0),MATCH('目標値入力シート（必要に応じて入力）'!B13,'参考2（高校部門・都道府県別）'!$E$4:$T$4,0))/100,"")</f>
        <v/>
      </c>
      <c r="I13" s="940" t="str">
        <f>IF(F13="",G13,F13)</f>
        <v/>
      </c>
      <c r="K13" s="600" t="s">
        <v>804</v>
      </c>
      <c r="L13" s="600" t="s">
        <v>714</v>
      </c>
      <c r="M13" s="600" t="s">
        <v>804</v>
      </c>
      <c r="N13" s="600" t="s">
        <v>714</v>
      </c>
    </row>
    <row r="14" spans="1:14" ht="18.899999999999999" customHeight="1">
      <c r="A14" s="499" t="s">
        <v>456</v>
      </c>
      <c r="B14" s="502" t="s">
        <v>410</v>
      </c>
      <c r="C14" s="503" t="str">
        <f>'５．歩留率（部門）'!J16</f>
        <v>－</v>
      </c>
      <c r="D14" s="577" t="str">
        <f ca="1">'５．歩留率（部門）'!$O16</f>
        <v>－</v>
      </c>
      <c r="E14" s="664" t="str">
        <f ca="1">IFERROR(VLOOKUP(D14+1,'５．歩留率（部門）'!$V$16:$Y$25,2,0),"－")</f>
        <v>－</v>
      </c>
      <c r="F14" s="667"/>
      <c r="G14" s="501" t="str">
        <f>IFERROR(INDEX('参考2（系統別）'!$D$23:$F$38,MATCH('目標値入力シート（必要に応じて入力）'!B14,'参考2（系統別）'!$B$23:$B$38,0),MATCH('学校入力シート（要入力）'!$F$6,'参考2（系統別）'!$D$19:$F$19,0))/100,"")</f>
        <v/>
      </c>
      <c r="H14" s="501" t="str">
        <f>IFERROR(INDEX('参考2（高校部門・都道府県別）'!$E$7:$T$52,MATCH('学校入力シート（要入力）'!$F$7,'参考2（高校部門・都道府県別）'!$A$7:$A$52,0),MATCH('目標値入力シート（必要に応じて入力）'!B14,'参考2（高校部門・都道府県別）'!$E$4:$T$4,0))/100,"")</f>
        <v/>
      </c>
      <c r="I14" s="501" t="str">
        <f t="shared" ref="I14:I23" si="0">IF(F14="",G14,F14)</f>
        <v/>
      </c>
      <c r="L14" s="600" t="s">
        <v>715</v>
      </c>
      <c r="N14" s="600" t="s">
        <v>715</v>
      </c>
    </row>
    <row r="15" spans="1:14" ht="18.899999999999999" customHeight="1">
      <c r="A15" s="499" t="s">
        <v>457</v>
      </c>
      <c r="B15" s="502" t="s">
        <v>411</v>
      </c>
      <c r="C15" s="503" t="str">
        <f>'６．推薦割合（部門）'!J16</f>
        <v>－</v>
      </c>
      <c r="D15" s="577" t="str">
        <f ca="1">'６．推薦割合（部門）'!$O16</f>
        <v>－</v>
      </c>
      <c r="E15" s="664" t="str">
        <f ca="1">IFERROR(VLOOKUP(D15+1,'６．推薦割合（部門）'!$V$16:$Y$25,2,0),"－")</f>
        <v>－</v>
      </c>
      <c r="F15" s="667"/>
      <c r="G15" s="501" t="str">
        <f>IFERROR(INDEX('参考2（系統別）'!$D$23:$F$38,MATCH('目標値入力シート（必要に応じて入力）'!B15,'参考2（系統別）'!$B$23:$B$38,0),MATCH('学校入力シート（要入力）'!$F$6,'参考2（系統別）'!$D$19:$F$19,0))/100,"")</f>
        <v/>
      </c>
      <c r="H15" s="501" t="str">
        <f>IFERROR(INDEX('参考2（高校部門・都道府県別）'!$E$7:$T$52,MATCH('学校入力シート（要入力）'!$F$7,'参考2（高校部門・都道府県別）'!$A$7:$A$52,0),MATCH('目標値入力シート（必要に応じて入力）'!B15,'参考2（高校部門・都道府県別）'!$E$4:$T$4,0))/100,"")</f>
        <v/>
      </c>
      <c r="I15" s="501" t="str">
        <f t="shared" si="0"/>
        <v/>
      </c>
      <c r="L15" s="600" t="s">
        <v>716</v>
      </c>
      <c r="N15" s="600" t="s">
        <v>716</v>
      </c>
    </row>
    <row r="16" spans="1:14" ht="18.899999999999999" customHeight="1">
      <c r="A16" s="499" t="s">
        <v>313</v>
      </c>
      <c r="B16" s="502" t="s">
        <v>317</v>
      </c>
      <c r="C16" s="503" t="str">
        <f>'９．奨学費割合（部門）'!J16</f>
        <v>－</v>
      </c>
      <c r="D16" s="577" t="str">
        <f ca="1">'９．奨学費割合（部門）'!$O16</f>
        <v>－</v>
      </c>
      <c r="E16" s="664" t="str">
        <f ca="1">IFERROR(VLOOKUP(D16+1,'９．奨学費割合（部門）'!$V$16:$Y$25,2,0),"－")</f>
        <v>－</v>
      </c>
      <c r="F16" s="667"/>
      <c r="G16" s="501" t="str">
        <f>IFERROR(INDEX('参考2（系統別）'!$D$23:$F$38,MATCH('目標値入力シート（必要に応じて入力）'!B16,'参考2（系統別）'!$B$23:$B$38,0),MATCH('学校入力シート（要入力）'!$F$5,'参考2（系統別）'!$D$19:$F$19,0))/100,"")</f>
        <v/>
      </c>
      <c r="H16" s="501" t="str">
        <f>IFERROR(INDEX('参考2（高校部門・都道府県別）'!$E$7:$T$52,MATCH('学校入力シート（要入力）'!$F$7,'参考2（高校部門・都道府県別）'!$A$7:$A$52,0),MATCH('目標値入力シート（必要に応じて入力）'!B16,'参考2（高校部門・都道府県別）'!$E$4:$T$4,0))/100,"")</f>
        <v/>
      </c>
      <c r="I16" s="501" t="str">
        <f t="shared" si="0"/>
        <v/>
      </c>
      <c r="L16" s="600" t="s">
        <v>717</v>
      </c>
      <c r="N16" s="600" t="s">
        <v>717</v>
      </c>
    </row>
    <row r="17" spans="1:14" ht="18.899999999999999" customHeight="1">
      <c r="A17" s="499" t="s">
        <v>907</v>
      </c>
      <c r="B17" s="601" t="s">
        <v>1011</v>
      </c>
      <c r="C17" s="504" t="str">
        <f>'１０．専任教員&amp;専任職員１人当たり生徒数（部門）'!J20</f>
        <v>－</v>
      </c>
      <c r="D17" s="506" t="str">
        <f ca="1">'１０．専任教員&amp;専任職員１人当たり生徒数（部門）'!$O20</f>
        <v>－</v>
      </c>
      <c r="E17" s="665" t="str">
        <f ca="1">IFERROR(VLOOKUP(D17+1,'１０．専任教員&amp;専任職員１人当たり生徒数（部門）'!$V$18:$AB$27,2,0),"－")</f>
        <v>－</v>
      </c>
      <c r="F17" s="668"/>
      <c r="G17" s="539" t="str">
        <f>IFERROR(INDEX('参考2（系統別）'!$D$23:$F$38,MATCH('目標値入力シート（必要に応じて入力）'!B17,'参考2（系統別）'!$B$23:$B$38,0),MATCH('学校入力シート（要入力）'!$F$6,'参考2（系統別）'!$D$19:$F$19,0)),"")</f>
        <v/>
      </c>
      <c r="H17" s="539" t="str">
        <f>IFERROR(INDEX('参考2（高校部門・都道府県別）'!$E$7:$T$52,MATCH('学校入力シート（要入力）'!$F$7,'参考2（高校部門・都道府県別）'!$A$7:$A$52,0),MATCH('目標値入力シート（必要に応じて入力）'!B17,'参考2（高校部門・都道府県別）'!$E$4:$T$4,0)),"")</f>
        <v/>
      </c>
      <c r="I17" s="533" t="str">
        <f t="shared" si="0"/>
        <v/>
      </c>
      <c r="L17" s="600" t="s">
        <v>718</v>
      </c>
      <c r="N17" s="600" t="s">
        <v>718</v>
      </c>
    </row>
    <row r="18" spans="1:14" ht="18.899999999999999" customHeight="1">
      <c r="A18" s="499" t="s">
        <v>908</v>
      </c>
      <c r="B18" s="601" t="s">
        <v>1012</v>
      </c>
      <c r="C18" s="504" t="str">
        <f>'１０．専任教員&amp;専任職員１人当たり生徒数（部門）'!J24</f>
        <v>－</v>
      </c>
      <c r="D18" s="506" t="str">
        <f ca="1">'１０．専任教員&amp;専任職員１人当たり生徒数（部門）'!$O24</f>
        <v>－</v>
      </c>
      <c r="E18" s="665" t="str">
        <f ca="1">IFERROR(VLOOKUP(D18+1,'１０．専任教員&amp;専任職員１人当たり生徒数（部門）'!$V$18:$AB$27,5,0),"－")</f>
        <v>－</v>
      </c>
      <c r="F18" s="668"/>
      <c r="G18" s="539" t="str">
        <f>IFERROR(INDEX('参考2（系統別）'!$D$23:$F$38,MATCH('目標値入力シート（必要に応じて入力）'!B18,'参考2（系統別）'!$B$23:$B$38,0),MATCH('学校入力シート（要入力）'!$F$6,'参考2（系統別）'!$D$19:$F$19,0)),"")</f>
        <v/>
      </c>
      <c r="H18" s="539" t="str">
        <f>IFERROR(INDEX('参考2（高校部門・都道府県別）'!$E$7:$T$52,MATCH('学校入力シート（要入力）'!$F$7,'参考2（高校部門・都道府県別）'!$A$7:$A$52,0),MATCH('目標値入力シート（必要に応じて入力）'!B18,'参考2（高校部門・都道府県別）'!$E$4:$T$4,0)),"")</f>
        <v/>
      </c>
      <c r="I18" s="533" t="str">
        <f>IF(F18="",G18,F18)</f>
        <v/>
      </c>
      <c r="L18" s="600" t="s">
        <v>719</v>
      </c>
      <c r="N18" s="600" t="s">
        <v>719</v>
      </c>
    </row>
    <row r="19" spans="1:14" ht="18.899999999999999" customHeight="1">
      <c r="A19" s="499" t="s">
        <v>452</v>
      </c>
      <c r="B19" s="502" t="s">
        <v>412</v>
      </c>
      <c r="C19" s="503" t="str">
        <f>'１１．専任教員対非常勤教員割合(部門)'!J16</f>
        <v>－</v>
      </c>
      <c r="D19" s="506" t="str">
        <f ca="1">'１１．専任教員対非常勤教員割合(部門)'!$O16</f>
        <v>－</v>
      </c>
      <c r="E19" s="666" t="str">
        <f ca="1">IFERROR(VLOOKUP(D19+1,'１１．専任教員対非常勤教員割合(部門)'!$V$16:$Y$25,2,0),"－")</f>
        <v>－</v>
      </c>
      <c r="F19" s="667"/>
      <c r="G19" s="501" t="str">
        <f>IFERROR(INDEX('参考2（系統別）'!$D$23:$F$38,MATCH('目標値入力シート（必要に応じて入力）'!B19,'参考2（系統別）'!$B$23:$B$38,0),MATCH('学校入力シート（要入力）'!$F$6,'参考2（系統別）'!$D$19:$F$19,0))/100,"")</f>
        <v/>
      </c>
      <c r="H19" s="501" t="str">
        <f>IFERROR(INDEX('参考2（高校部門・都道府県別）'!$E$7:$T$52,MATCH('学校入力シート（要入力）'!$F$7,'参考2（高校部門・都道府県別）'!$A$7:$A$52,0),MATCH('目標値入力シート（必要に応じて入力）'!B19,'参考2（高校部門・都道府県別）'!$E$4:$T$4,0))/100,"")</f>
        <v/>
      </c>
      <c r="I19" s="501" t="str">
        <f t="shared" si="0"/>
        <v/>
      </c>
      <c r="L19" s="600" t="s">
        <v>720</v>
      </c>
      <c r="N19" s="600" t="s">
        <v>720</v>
      </c>
    </row>
    <row r="20" spans="1:14" ht="18.899999999999999" customHeight="1">
      <c r="A20" s="499" t="s">
        <v>909</v>
      </c>
      <c r="B20" s="502" t="s">
        <v>318</v>
      </c>
      <c r="C20" s="503" t="str">
        <f>'１２．専任教員対専任職員割合（部門）'!J16</f>
        <v>－</v>
      </c>
      <c r="D20" s="506" t="str">
        <f ca="1">'１２．専任教員対専任職員割合（部門）'!$O16</f>
        <v>－</v>
      </c>
      <c r="E20" s="666" t="str">
        <f ca="1">IFERROR(VLOOKUP(D20+1,'１２．専任教員対専任職員割合（部門）'!$V$16:$Y$25,2,0),"－")</f>
        <v>－</v>
      </c>
      <c r="F20" s="667"/>
      <c r="G20" s="501" t="str">
        <f>IFERROR(INDEX('参考2（系統別）'!$D$23:$F$38,MATCH('目標値入力シート（必要に応じて入力）'!B20,'参考2（系統別）'!$B$23:$B$38,0),MATCH('学校入力シート（要入力）'!$F$6,'参考2（系統別）'!$D$19:$F$19,0))/100,"")</f>
        <v/>
      </c>
      <c r="H20" s="501" t="str">
        <f>IFERROR(INDEX('参考2（高校部門・都道府県別）'!$E$7:$T$52,MATCH('学校入力シート（要入力）'!$F$7,'参考2（高校部門・都道府県別）'!$A$7:$A$52,0),MATCH('目標値入力シート（必要に応じて入力）'!B20,'参考2（高校部門・都道府県別）'!$E$4:$T$4,0))/100,"")</f>
        <v/>
      </c>
      <c r="I20" s="501" t="str">
        <f t="shared" si="0"/>
        <v/>
      </c>
      <c r="L20" s="600" t="s">
        <v>721</v>
      </c>
      <c r="N20" s="600" t="s">
        <v>721</v>
      </c>
    </row>
    <row r="21" spans="1:14" ht="18.899999999999999" customHeight="1">
      <c r="A21" s="499" t="s">
        <v>910</v>
      </c>
      <c r="B21" s="602" t="s">
        <v>1013</v>
      </c>
      <c r="C21" s="508" t="str">
        <f>'１３．専任教員&amp;専任職員１人当たり人件費（部門）'!J17</f>
        <v>－</v>
      </c>
      <c r="D21" s="506" t="str">
        <f ca="1">'１３．専任教員&amp;専任職員１人当たり人件費（部門）'!$O17</f>
        <v>－</v>
      </c>
      <c r="E21" s="665" t="str">
        <f ca="1">IFERROR(VLOOKUP(D21+1,'１３．専任教員&amp;専任職員１人当たり人件費（部門）'!$V$17:$AB$26,2,0),"－")</f>
        <v>－</v>
      </c>
      <c r="F21" s="982"/>
      <c r="G21" s="979" t="str">
        <f>IFERROR(INDEX('参考2（系統別）'!$D$23:$F$38,MATCH('目標値入力シート（必要に応じて入力）'!B21,'参考2（系統別）'!$B$23:$B$38,0),MATCH('学校入力シート（要入力）'!$F$5,'参考2（系統別）'!$D$19:$F$19,0))*1000000,"")</f>
        <v/>
      </c>
      <c r="H21" s="979" t="str">
        <f>IFERROR(INDEX('参考2（高校部門・都道府県別）'!$E$7:$T$52,MATCH('学校入力シート（要入力）'!$F$7,'参考2（高校部門・都道府県別）'!$A$7:$A$52,0),MATCH('目標値入力シート（必要に応じて入力）'!B21,'参考2（高校部門・都道府県別）'!$E$4:$T$4,0))*1000000,"")</f>
        <v/>
      </c>
      <c r="I21" s="979" t="str">
        <f>IF(F21="",G21,F21)</f>
        <v/>
      </c>
      <c r="L21" s="600" t="s">
        <v>722</v>
      </c>
      <c r="N21" s="600" t="s">
        <v>722</v>
      </c>
    </row>
    <row r="22" spans="1:14" ht="18.899999999999999" customHeight="1">
      <c r="A22" s="499" t="s">
        <v>760</v>
      </c>
      <c r="B22" s="602" t="s">
        <v>1014</v>
      </c>
      <c r="C22" s="508" t="str">
        <f>'１３．専任教員&amp;専任職員１人当たり人件費（部門）'!J22</f>
        <v>－</v>
      </c>
      <c r="D22" s="506" t="str">
        <f ca="1">'１３．専任教員&amp;専任職員１人当たり人件費（部門）'!$O22</f>
        <v>－</v>
      </c>
      <c r="E22" s="665" t="str">
        <f ca="1">IFERROR(VLOOKUP(D22+1,'１３．専任教員&amp;専任職員１人当たり人件費（部門）'!$V$17:$AB$26,5,0),"－")</f>
        <v>－</v>
      </c>
      <c r="F22" s="982"/>
      <c r="G22" s="979" t="str">
        <f>IFERROR(INDEX('参考2（系統別）'!$D$23:$F$38,MATCH('目標値入力シート（必要に応じて入力）'!B22,'参考2（系統別）'!$B$23:$B$38,0),MATCH('学校入力シート（要入力）'!$F$5,'参考2（系統別）'!$D$19:$F$19,0))*1000000,"")</f>
        <v/>
      </c>
      <c r="H22" s="979" t="str">
        <f>IFERROR(INDEX('参考2（高校部門・都道府県別）'!$E$7:$T$52,MATCH('学校入力シート（要入力）'!$F$7,'参考2（高校部門・都道府県別）'!$A$7:$A$52,0),MATCH('目標値入力シート（必要に応じて入力）'!B22,'参考2（高校部門・都道府県別）'!$E$4:$T$4,0))*1000000,"")</f>
        <v/>
      </c>
      <c r="I22" s="979" t="str">
        <f t="shared" si="0"/>
        <v/>
      </c>
      <c r="L22" s="600" t="s">
        <v>723</v>
      </c>
      <c r="N22" s="600" t="s">
        <v>723</v>
      </c>
    </row>
    <row r="23" spans="1:14" ht="18.899999999999999" customHeight="1">
      <c r="A23" s="499" t="s">
        <v>911</v>
      </c>
      <c r="B23" s="603" t="s">
        <v>1015</v>
      </c>
      <c r="C23" s="507" t="str">
        <f>'１４．生徒１人当たり経費支出（部門）'!J17</f>
        <v>－</v>
      </c>
      <c r="D23" s="506" t="str">
        <f ca="1">'１４．生徒１人当たり経費支出（部門）'!$O17</f>
        <v>－</v>
      </c>
      <c r="E23" s="1083" t="str">
        <f ca="1">IFERROR(VLOOKUP(D23+1,'１４．生徒１人当たり経費支出（部門）'!$T$17:$W$26,2,0),"－")</f>
        <v>－</v>
      </c>
      <c r="F23" s="983"/>
      <c r="G23" s="980" t="str">
        <f>IFERROR(INDEX('参考2（系統別）'!$D$23:$F$38,MATCH('目標値入力シート（必要に応じて入力）'!B23,'参考2（系統別）'!$B$23:$B$38,0),MATCH('学校入力シート（要入力）'!$F$5,'参考2（系統別）'!$D$19:$F$19,0))*1000,"")</f>
        <v/>
      </c>
      <c r="H23" s="980" t="str">
        <f>IFERROR(INDEX('参考2（高校部門・都道府県別）'!$E$7:$T$52,MATCH('学校入力シート（要入力）'!$F$7,'参考2（高校部門・都道府県別）'!$A$7:$A$52,0),MATCH('目標値入力シート（必要に応じて入力）'!B23,'参考2（高校部門・都道府県別）'!$E$4:$T$4,0))*1000,"")</f>
        <v/>
      </c>
      <c r="I23" s="980" t="str">
        <f t="shared" si="0"/>
        <v/>
      </c>
      <c r="L23" s="600" t="s">
        <v>724</v>
      </c>
      <c r="N23" s="600" t="s">
        <v>724</v>
      </c>
    </row>
    <row r="24" spans="1:14" ht="18.899999999999999" customHeight="1">
      <c r="L24" s="600" t="s">
        <v>725</v>
      </c>
      <c r="N24" s="600" t="s">
        <v>725</v>
      </c>
    </row>
    <row r="25" spans="1:14" ht="18.899999999999999" customHeight="1">
      <c r="L25" s="600" t="s">
        <v>726</v>
      </c>
      <c r="N25" s="600" t="s">
        <v>726</v>
      </c>
    </row>
    <row r="26" spans="1:14">
      <c r="L26" s="600" t="s">
        <v>727</v>
      </c>
      <c r="N26" s="600" t="s">
        <v>727</v>
      </c>
    </row>
    <row r="27" spans="1:14">
      <c r="L27" s="600" t="s">
        <v>728</v>
      </c>
      <c r="N27" s="600" t="s">
        <v>728</v>
      </c>
    </row>
    <row r="28" spans="1:14">
      <c r="L28" s="600" t="s">
        <v>729</v>
      </c>
      <c r="N28" s="600" t="s">
        <v>729</v>
      </c>
    </row>
    <row r="29" spans="1:14">
      <c r="L29" s="600" t="s">
        <v>730</v>
      </c>
      <c r="N29" s="600" t="s">
        <v>730</v>
      </c>
    </row>
    <row r="30" spans="1:14">
      <c r="L30" s="600" t="s">
        <v>731</v>
      </c>
      <c r="N30" s="600" t="s">
        <v>731</v>
      </c>
    </row>
    <row r="31" spans="1:14">
      <c r="L31" s="600" t="s">
        <v>732</v>
      </c>
      <c r="N31" s="600" t="s">
        <v>732</v>
      </c>
    </row>
    <row r="32" spans="1:14">
      <c r="L32" s="600" t="s">
        <v>733</v>
      </c>
      <c r="N32" s="600" t="s">
        <v>733</v>
      </c>
    </row>
    <row r="33" spans="12:14">
      <c r="L33" s="600" t="s">
        <v>734</v>
      </c>
      <c r="N33" s="600" t="s">
        <v>734</v>
      </c>
    </row>
    <row r="34" spans="12:14">
      <c r="L34" s="600" t="s">
        <v>735</v>
      </c>
      <c r="N34" s="600" t="s">
        <v>735</v>
      </c>
    </row>
    <row r="35" spans="12:14">
      <c r="L35" s="600" t="s">
        <v>736</v>
      </c>
      <c r="N35" s="600" t="s">
        <v>736</v>
      </c>
    </row>
    <row r="36" spans="12:14">
      <c r="L36" s="600" t="s">
        <v>737</v>
      </c>
      <c r="N36" s="600" t="s">
        <v>737</v>
      </c>
    </row>
    <row r="37" spans="12:14">
      <c r="L37" s="600" t="s">
        <v>738</v>
      </c>
      <c r="N37" s="600" t="s">
        <v>738</v>
      </c>
    </row>
    <row r="38" spans="12:14">
      <c r="L38" s="836" t="s">
        <v>925</v>
      </c>
      <c r="N38" s="600" t="s">
        <v>773</v>
      </c>
    </row>
    <row r="39" spans="12:14">
      <c r="L39" s="600" t="s">
        <v>739</v>
      </c>
      <c r="N39" s="600" t="s">
        <v>774</v>
      </c>
    </row>
    <row r="40" spans="12:14">
      <c r="L40" s="600" t="s">
        <v>740</v>
      </c>
      <c r="N40" s="600" t="s">
        <v>739</v>
      </c>
    </row>
    <row r="41" spans="12:14">
      <c r="L41" s="600" t="s">
        <v>741</v>
      </c>
      <c r="N41" s="600" t="s">
        <v>740</v>
      </c>
    </row>
    <row r="42" spans="12:14">
      <c r="L42" s="600" t="s">
        <v>742</v>
      </c>
      <c r="N42" s="600" t="s">
        <v>741</v>
      </c>
    </row>
    <row r="43" spans="12:14">
      <c r="L43" s="600" t="s">
        <v>1061</v>
      </c>
      <c r="N43" s="600" t="s">
        <v>742</v>
      </c>
    </row>
    <row r="44" spans="12:14">
      <c r="L44" s="600" t="s">
        <v>1062</v>
      </c>
      <c r="N44" s="600" t="s">
        <v>743</v>
      </c>
    </row>
    <row r="45" spans="12:14">
      <c r="L45" s="600" t="s">
        <v>744</v>
      </c>
      <c r="N45" s="600" t="s">
        <v>926</v>
      </c>
    </row>
    <row r="46" spans="12:14">
      <c r="L46" s="600" t="s">
        <v>745</v>
      </c>
      <c r="N46" s="600" t="s">
        <v>744</v>
      </c>
    </row>
    <row r="47" spans="12:14">
      <c r="L47" s="600" t="s">
        <v>746</v>
      </c>
      <c r="N47" s="600" t="s">
        <v>745</v>
      </c>
    </row>
    <row r="48" spans="12:14">
      <c r="L48" s="600" t="s">
        <v>747</v>
      </c>
      <c r="N48" s="600" t="s">
        <v>746</v>
      </c>
    </row>
    <row r="49" spans="12:14">
      <c r="L49" s="600" t="s">
        <v>748</v>
      </c>
      <c r="N49" s="600" t="s">
        <v>747</v>
      </c>
    </row>
    <row r="50" spans="12:14">
      <c r="L50" s="600" t="s">
        <v>749</v>
      </c>
      <c r="N50" s="600" t="s">
        <v>748</v>
      </c>
    </row>
    <row r="51" spans="12:14">
      <c r="L51" s="600" t="s">
        <v>750</v>
      </c>
      <c r="N51" s="600" t="s">
        <v>749</v>
      </c>
    </row>
    <row r="52" spans="12:14">
      <c r="L52" s="600" t="s">
        <v>751</v>
      </c>
      <c r="N52" s="600" t="s">
        <v>750</v>
      </c>
    </row>
    <row r="53" spans="12:14">
      <c r="L53" s="836" t="s">
        <v>924</v>
      </c>
      <c r="N53" s="600" t="s">
        <v>751</v>
      </c>
    </row>
    <row r="54" spans="12:14">
      <c r="L54" s="600" t="s">
        <v>923</v>
      </c>
      <c r="N54" s="836" t="s">
        <v>808</v>
      </c>
    </row>
    <row r="55" spans="12:14">
      <c r="L55" s="600" t="s">
        <v>752</v>
      </c>
      <c r="N55" s="600" t="s">
        <v>921</v>
      </c>
    </row>
    <row r="56" spans="12:14">
      <c r="N56" s="600" t="s">
        <v>752</v>
      </c>
    </row>
  </sheetData>
  <mergeCells count="8">
    <mergeCell ref="A1:G1"/>
    <mergeCell ref="A12:B12"/>
    <mergeCell ref="A2:I2"/>
    <mergeCell ref="A3:I3"/>
    <mergeCell ref="A4:I4"/>
    <mergeCell ref="A5:I5"/>
    <mergeCell ref="A9:B9"/>
    <mergeCell ref="A6:I6"/>
  </mergeCells>
  <phoneticPr fontId="45"/>
  <printOptions horizontalCentered="1" verticalCentered="1"/>
  <pageMargins left="0.39370078740157483" right="0.39370078740157483" top="0.39370078740157483" bottom="0.39370078740157483" header="0" footer="0.19685039370078741"/>
  <pageSetup paperSize="9" orientation="landscape" r:id="rId1"/>
  <headerFooter scaleWithDoc="0">
    <oddFooter>&amp;P / &amp;N ページ</oddFooter>
  </headerFooter>
  <ignoredErrors>
    <ignoredError sqref="I17:I18 I23 I10" evalError="1"/>
    <ignoredError sqref="A10 A13:A23"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theme="9" tint="0.39997558519241921"/>
  </sheetPr>
  <dimension ref="B1:AD116"/>
  <sheetViews>
    <sheetView showGridLines="0" zoomScale="80" zoomScaleNormal="80" workbookViewId="0"/>
  </sheetViews>
  <sheetFormatPr defaultColWidth="9" defaultRowHeight="12"/>
  <cols>
    <col min="1" max="1" width="3" style="175" customWidth="1"/>
    <col min="2" max="2" width="13.109375" style="175" customWidth="1"/>
    <col min="3" max="7" width="9.44140625" style="175" customWidth="1"/>
    <col min="8" max="8" width="5" style="175" customWidth="1"/>
    <col min="9" max="9" width="13.109375" style="175" customWidth="1"/>
    <col min="10" max="12" width="9.44140625" style="175" customWidth="1"/>
    <col min="13" max="14" width="9" style="175"/>
    <col min="15" max="15" width="6" style="175" customWidth="1"/>
    <col min="16" max="16" width="13.21875" style="175" customWidth="1"/>
    <col min="17" max="16384" width="9" style="175"/>
  </cols>
  <sheetData>
    <row r="1" spans="2:29" s="173" customFormat="1" ht="20.25" customHeight="1" thickBot="1">
      <c r="C1" s="139"/>
      <c r="H1" s="220"/>
      <c r="I1" s="220"/>
      <c r="J1" s="220"/>
      <c r="K1" s="220"/>
      <c r="L1" s="220"/>
      <c r="M1" s="220"/>
      <c r="N1" s="220"/>
      <c r="O1" s="220"/>
      <c r="P1" s="220"/>
      <c r="Q1" s="277"/>
      <c r="R1" s="277"/>
      <c r="S1" s="277"/>
    </row>
    <row r="2" spans="2:29" s="221" customFormat="1" ht="26.25" customHeight="1">
      <c r="B2" s="1233" t="s">
        <v>273</v>
      </c>
      <c r="C2" s="1234"/>
      <c r="D2" s="224" t="s">
        <v>275</v>
      </c>
      <c r="E2" s="485" t="s">
        <v>430</v>
      </c>
      <c r="F2" s="229"/>
      <c r="G2" s="226"/>
      <c r="H2" s="229"/>
      <c r="I2" s="229"/>
      <c r="J2" s="229"/>
      <c r="K2" s="229"/>
      <c r="L2" s="229"/>
      <c r="M2" s="377"/>
      <c r="N2" s="377"/>
      <c r="Z2" s="230"/>
    </row>
    <row r="3" spans="2:29" s="221" customFormat="1" ht="22.5" customHeight="1">
      <c r="B3" s="1235" t="s">
        <v>372</v>
      </c>
      <c r="C3" s="1236"/>
      <c r="D3" s="233">
        <v>10</v>
      </c>
      <c r="E3" s="234">
        <v>10</v>
      </c>
      <c r="F3" s="229"/>
      <c r="G3" s="226"/>
      <c r="H3" s="378"/>
      <c r="I3" s="229"/>
      <c r="J3" s="229"/>
      <c r="K3" s="229"/>
      <c r="L3" s="379"/>
      <c r="M3" s="380"/>
      <c r="N3" s="377"/>
      <c r="Z3" s="230"/>
    </row>
    <row r="4" spans="2:29" s="221" customFormat="1" ht="22.5" customHeight="1">
      <c r="B4" s="1235" t="s">
        <v>373</v>
      </c>
      <c r="C4" s="1236"/>
      <c r="D4" s="233">
        <v>8</v>
      </c>
      <c r="E4" s="234">
        <v>8</v>
      </c>
      <c r="F4" s="229"/>
      <c r="G4" s="226"/>
      <c r="H4" s="381"/>
      <c r="I4" s="229"/>
      <c r="J4" s="229"/>
      <c r="K4" s="229"/>
      <c r="L4" s="229"/>
      <c r="M4" s="377"/>
      <c r="N4" s="377"/>
      <c r="Z4" s="230"/>
    </row>
    <row r="5" spans="2:29" s="221" customFormat="1" ht="22.5" customHeight="1">
      <c r="B5" s="1237" t="s">
        <v>374</v>
      </c>
      <c r="C5" s="1238"/>
      <c r="D5" s="240">
        <v>6</v>
      </c>
      <c r="E5" s="245">
        <v>6</v>
      </c>
      <c r="F5" s="229"/>
      <c r="G5" s="226"/>
      <c r="H5" s="381"/>
      <c r="I5" s="229"/>
      <c r="J5" s="229"/>
      <c r="K5" s="229"/>
      <c r="L5" s="229"/>
      <c r="M5" s="377"/>
      <c r="N5" s="377"/>
      <c r="Z5" s="230"/>
    </row>
    <row r="6" spans="2:29" s="221" customFormat="1" ht="22.5" customHeight="1">
      <c r="B6" s="1235" t="s">
        <v>375</v>
      </c>
      <c r="C6" s="1236"/>
      <c r="D6" s="233">
        <v>4</v>
      </c>
      <c r="E6" s="234">
        <v>4</v>
      </c>
      <c r="F6" s="229"/>
      <c r="G6" s="226"/>
      <c r="H6" s="381"/>
      <c r="I6" s="229"/>
      <c r="J6" s="229"/>
      <c r="K6" s="229"/>
      <c r="L6" s="229"/>
      <c r="M6" s="377"/>
      <c r="N6" s="377"/>
      <c r="Z6" s="230"/>
    </row>
    <row r="7" spans="2:29" s="221" customFormat="1" ht="22.5" customHeight="1" thickBot="1">
      <c r="B7" s="1231" t="s">
        <v>376</v>
      </c>
      <c r="C7" s="1232"/>
      <c r="D7" s="382">
        <v>2</v>
      </c>
      <c r="E7" s="288">
        <v>2</v>
      </c>
      <c r="F7" s="228"/>
      <c r="G7" s="383"/>
      <c r="H7" s="381"/>
      <c r="I7" s="228"/>
      <c r="J7" s="228"/>
      <c r="K7" s="228"/>
      <c r="L7" s="228"/>
      <c r="X7" s="250"/>
      <c r="AB7" s="251"/>
      <c r="AC7" s="237"/>
    </row>
    <row r="8" spans="2:29" s="221" customFormat="1" ht="22.5" customHeight="1">
      <c r="B8" s="384" t="s">
        <v>288</v>
      </c>
      <c r="C8" s="385"/>
      <c r="D8" s="228"/>
      <c r="E8" s="228"/>
      <c r="F8" s="228"/>
      <c r="G8" s="383"/>
      <c r="H8" s="381"/>
      <c r="I8" s="228"/>
      <c r="J8" s="228"/>
      <c r="K8" s="228"/>
      <c r="L8" s="228"/>
      <c r="X8" s="250"/>
      <c r="AB8" s="251"/>
      <c r="AC8" s="237"/>
    </row>
    <row r="9" spans="2:29" s="221" customFormat="1" ht="27.75" customHeight="1" thickBot="1">
      <c r="B9" s="386" t="s">
        <v>401</v>
      </c>
    </row>
    <row r="10" spans="2:29" s="221" customFormat="1" ht="20.25" customHeight="1">
      <c r="B10" s="1239" t="s">
        <v>377</v>
      </c>
      <c r="C10" s="1241" t="s">
        <v>378</v>
      </c>
      <c r="D10" s="1241"/>
      <c r="E10" s="1241" t="s">
        <v>379</v>
      </c>
      <c r="F10" s="1241"/>
      <c r="G10" s="1242" t="s">
        <v>275</v>
      </c>
    </row>
    <row r="11" spans="2:29" s="221" customFormat="1" ht="20.25" customHeight="1">
      <c r="B11" s="1240"/>
      <c r="C11" s="1230">
        <f>'法人入力シート（要入力）'!$G$11</f>
        <v>2023</v>
      </c>
      <c r="D11" s="1230"/>
      <c r="E11" s="1230">
        <f>'法人入力シート（要入力）'!$H$11</f>
        <v>2024</v>
      </c>
      <c r="F11" s="1230"/>
      <c r="G11" s="1243"/>
    </row>
    <row r="12" spans="2:29" s="221" customFormat="1" ht="17.25" customHeight="1">
      <c r="B12" s="387"/>
      <c r="C12" s="388" t="s">
        <v>274</v>
      </c>
      <c r="D12" s="389" t="s">
        <v>380</v>
      </c>
      <c r="E12" s="388" t="s">
        <v>274</v>
      </c>
      <c r="F12" s="389" t="s">
        <v>380</v>
      </c>
      <c r="G12" s="390"/>
    </row>
    <row r="13" spans="2:29" s="221" customFormat="1" ht="21.75" customHeight="1">
      <c r="B13" s="391" t="s">
        <v>381</v>
      </c>
      <c r="C13" s="392">
        <v>0.1</v>
      </c>
      <c r="D13" s="393"/>
      <c r="E13" s="392">
        <v>0.1</v>
      </c>
      <c r="F13" s="393"/>
      <c r="G13" s="394">
        <v>10</v>
      </c>
    </row>
    <row r="14" spans="2:29" s="221" customFormat="1" ht="21.75" customHeight="1">
      <c r="B14" s="395" t="s">
        <v>379</v>
      </c>
      <c r="C14" s="396"/>
      <c r="D14" s="397">
        <v>0.1</v>
      </c>
      <c r="E14" s="396">
        <v>0.1</v>
      </c>
      <c r="F14" s="397"/>
      <c r="G14" s="398">
        <v>8</v>
      </c>
    </row>
    <row r="15" spans="2:29" s="221" customFormat="1" ht="21.75" customHeight="1">
      <c r="B15" s="395" t="s">
        <v>379</v>
      </c>
      <c r="C15" s="396"/>
      <c r="D15" s="397"/>
      <c r="E15" s="396">
        <v>0</v>
      </c>
      <c r="F15" s="397">
        <v>9.9900000000000003E-2</v>
      </c>
      <c r="G15" s="398">
        <v>6</v>
      </c>
    </row>
    <row r="16" spans="2:29" s="221" customFormat="1" ht="21.75" customHeight="1">
      <c r="B16" s="395" t="s">
        <v>379</v>
      </c>
      <c r="C16" s="396">
        <v>0</v>
      </c>
      <c r="D16" s="397"/>
      <c r="E16" s="396"/>
      <c r="F16" s="397">
        <v>-1E-4</v>
      </c>
      <c r="G16" s="398">
        <v>4</v>
      </c>
    </row>
    <row r="17" spans="2:8" s="221" customFormat="1" ht="21.75" customHeight="1" thickBot="1">
      <c r="B17" s="399" t="s">
        <v>381</v>
      </c>
      <c r="C17" s="400"/>
      <c r="D17" s="401">
        <v>0</v>
      </c>
      <c r="E17" s="400"/>
      <c r="F17" s="401">
        <v>0</v>
      </c>
      <c r="G17" s="402">
        <v>2</v>
      </c>
    </row>
    <row r="18" spans="2:8" s="221" customFormat="1" ht="15" customHeight="1">
      <c r="B18" s="228"/>
      <c r="C18" s="403"/>
      <c r="D18" s="403"/>
      <c r="E18" s="403"/>
      <c r="F18" s="403"/>
      <c r="G18" s="404"/>
    </row>
    <row r="19" spans="2:8" s="221" customFormat="1" ht="24.75" customHeight="1">
      <c r="B19" s="405" t="s">
        <v>382</v>
      </c>
      <c r="E19" s="230"/>
      <c r="F19" s="230"/>
      <c r="G19" s="230"/>
      <c r="H19" s="230"/>
    </row>
    <row r="20" spans="2:8" s="221" customFormat="1" ht="5.25" customHeight="1" thickBot="1">
      <c r="B20" s="406"/>
      <c r="E20" s="230"/>
      <c r="F20" s="230"/>
      <c r="G20" s="230"/>
      <c r="H20" s="230"/>
    </row>
    <row r="21" spans="2:8" s="221" customFormat="1" ht="21.75" customHeight="1">
      <c r="B21" s="1227" t="s">
        <v>377</v>
      </c>
      <c r="C21" s="1229" t="s">
        <v>378</v>
      </c>
      <c r="D21" s="1229"/>
      <c r="E21" s="1229" t="s">
        <v>379</v>
      </c>
      <c r="F21" s="1229"/>
      <c r="G21" s="1225" t="s">
        <v>275</v>
      </c>
    </row>
    <row r="22" spans="2:8" s="221" customFormat="1" ht="21.75" customHeight="1">
      <c r="B22" s="1228"/>
      <c r="C22" s="1230">
        <f>C11</f>
        <v>2023</v>
      </c>
      <c r="D22" s="1230"/>
      <c r="E22" s="1230">
        <f>E11</f>
        <v>2024</v>
      </c>
      <c r="F22" s="1230"/>
      <c r="G22" s="1226"/>
    </row>
    <row r="23" spans="2:8" s="221" customFormat="1" ht="16.5" customHeight="1">
      <c r="B23" s="387"/>
      <c r="C23" s="388" t="s">
        <v>274</v>
      </c>
      <c r="D23" s="389" t="s">
        <v>380</v>
      </c>
      <c r="E23" s="388" t="s">
        <v>274</v>
      </c>
      <c r="F23" s="389" t="s">
        <v>380</v>
      </c>
      <c r="G23" s="390"/>
    </row>
    <row r="24" spans="2:8" s="221" customFormat="1" ht="21.75" customHeight="1">
      <c r="B24" s="391" t="s">
        <v>381</v>
      </c>
      <c r="C24" s="392"/>
      <c r="D24" s="393">
        <v>0.55000000000000004</v>
      </c>
      <c r="E24" s="392"/>
      <c r="F24" s="393">
        <v>0.55000000000000004</v>
      </c>
      <c r="G24" s="394">
        <v>10</v>
      </c>
    </row>
    <row r="25" spans="2:8" s="221" customFormat="1" ht="21.75" customHeight="1">
      <c r="B25" s="395" t="s">
        <v>379</v>
      </c>
      <c r="C25" s="396">
        <v>0.55000000000000004</v>
      </c>
      <c r="D25" s="397"/>
      <c r="E25" s="407"/>
      <c r="F25" s="397">
        <v>0.55000000000000004</v>
      </c>
      <c r="G25" s="398">
        <v>8</v>
      </c>
    </row>
    <row r="26" spans="2:8" s="221" customFormat="1" ht="21.75" customHeight="1">
      <c r="B26" s="395" t="s">
        <v>379</v>
      </c>
      <c r="C26" s="396"/>
      <c r="D26" s="397"/>
      <c r="E26" s="396">
        <v>0.55000000000000004</v>
      </c>
      <c r="F26" s="397">
        <v>0.65</v>
      </c>
      <c r="G26" s="398">
        <v>6</v>
      </c>
    </row>
    <row r="27" spans="2:8" s="221" customFormat="1" ht="21.75" customHeight="1">
      <c r="B27" s="395" t="s">
        <v>379</v>
      </c>
      <c r="C27" s="396"/>
      <c r="D27" s="397">
        <v>0.65</v>
      </c>
      <c r="E27" s="396">
        <v>0.65</v>
      </c>
      <c r="F27" s="397"/>
      <c r="G27" s="398">
        <v>4</v>
      </c>
    </row>
    <row r="28" spans="2:8" s="221" customFormat="1" ht="21.75" customHeight="1" thickBot="1">
      <c r="B28" s="399" t="s">
        <v>381</v>
      </c>
      <c r="C28" s="400">
        <v>0.65</v>
      </c>
      <c r="D28" s="401"/>
      <c r="E28" s="400">
        <v>0.65</v>
      </c>
      <c r="F28" s="401"/>
      <c r="G28" s="402">
        <v>2</v>
      </c>
    </row>
    <row r="29" spans="2:8" s="221" customFormat="1" ht="21" customHeight="1"/>
    <row r="30" spans="2:8" s="221" customFormat="1" ht="21" customHeight="1" thickBot="1"/>
    <row r="31" spans="2:8" s="221" customFormat="1" ht="24.75" customHeight="1" thickBot="1">
      <c r="B31" s="408" t="s">
        <v>874</v>
      </c>
      <c r="F31" s="409" t="s">
        <v>386</v>
      </c>
      <c r="G31" s="410" t="str">
        <f>'目標値入力シート（必要に応じて入力）'!I10</f>
        <v/>
      </c>
    </row>
    <row r="32" spans="2:8" s="221" customFormat="1" ht="21" customHeight="1">
      <c r="B32" s="405"/>
    </row>
    <row r="33" spans="2:7" s="221" customFormat="1" ht="21.75" customHeight="1" thickBot="1">
      <c r="B33" s="405" t="s">
        <v>849</v>
      </c>
      <c r="E33" s="230"/>
      <c r="F33" s="230"/>
      <c r="G33" s="230"/>
    </row>
    <row r="34" spans="2:7" s="221" customFormat="1" ht="20.25" customHeight="1">
      <c r="B34" s="1227" t="s">
        <v>377</v>
      </c>
      <c r="C34" s="1229" t="s">
        <v>378</v>
      </c>
      <c r="D34" s="1229"/>
      <c r="E34" s="1229" t="s">
        <v>379</v>
      </c>
      <c r="F34" s="1229"/>
      <c r="G34" s="1225" t="s">
        <v>275</v>
      </c>
    </row>
    <row r="35" spans="2:7" s="221" customFormat="1" ht="20.25" customHeight="1">
      <c r="B35" s="1228"/>
      <c r="C35" s="1230">
        <f>C11</f>
        <v>2023</v>
      </c>
      <c r="D35" s="1230"/>
      <c r="E35" s="1230">
        <f>E11</f>
        <v>2024</v>
      </c>
      <c r="F35" s="1230"/>
      <c r="G35" s="1226"/>
    </row>
    <row r="36" spans="2:7" s="221" customFormat="1" ht="20.25" customHeight="1">
      <c r="B36" s="387"/>
      <c r="C36" s="388" t="s">
        <v>274</v>
      </c>
      <c r="D36" s="389" t="s">
        <v>380</v>
      </c>
      <c r="E36" s="388" t="s">
        <v>274</v>
      </c>
      <c r="F36" s="389" t="s">
        <v>380</v>
      </c>
      <c r="G36" s="390"/>
    </row>
    <row r="37" spans="2:7" s="221" customFormat="1" ht="20.25" customHeight="1">
      <c r="B37" s="391" t="s">
        <v>381</v>
      </c>
      <c r="C37" s="392">
        <v>0.2</v>
      </c>
      <c r="D37" s="393"/>
      <c r="E37" s="392">
        <v>0.2</v>
      </c>
      <c r="F37" s="393"/>
      <c r="G37" s="394">
        <v>10</v>
      </c>
    </row>
    <row r="38" spans="2:7" s="221" customFormat="1" ht="20.25" customHeight="1">
      <c r="B38" s="395" t="s">
        <v>379</v>
      </c>
      <c r="C38" s="396"/>
      <c r="D38" s="397">
        <v>0.2</v>
      </c>
      <c r="E38" s="396">
        <v>0.2</v>
      </c>
      <c r="F38" s="397"/>
      <c r="G38" s="398">
        <v>8</v>
      </c>
    </row>
    <row r="39" spans="2:7" s="221" customFormat="1" ht="20.25" customHeight="1">
      <c r="B39" s="395" t="s">
        <v>379</v>
      </c>
      <c r="C39" s="396"/>
      <c r="D39" s="397"/>
      <c r="E39" s="396">
        <v>0.1</v>
      </c>
      <c r="F39" s="397">
        <v>0.2</v>
      </c>
      <c r="G39" s="398">
        <v>6</v>
      </c>
    </row>
    <row r="40" spans="2:7" s="221" customFormat="1" ht="20.25" customHeight="1">
      <c r="B40" s="395" t="s">
        <v>379</v>
      </c>
      <c r="C40" s="396">
        <v>0</v>
      </c>
      <c r="D40" s="397"/>
      <c r="E40" s="396"/>
      <c r="F40" s="397">
        <v>0.1</v>
      </c>
      <c r="G40" s="398">
        <v>4</v>
      </c>
    </row>
    <row r="41" spans="2:7" s="221" customFormat="1" ht="20.25" customHeight="1" thickBot="1">
      <c r="B41" s="399" t="s">
        <v>381</v>
      </c>
      <c r="C41" s="400"/>
      <c r="D41" s="401">
        <v>0</v>
      </c>
      <c r="E41" s="400"/>
      <c r="F41" s="401">
        <v>0</v>
      </c>
      <c r="G41" s="402">
        <v>2</v>
      </c>
    </row>
    <row r="42" spans="2:7" s="221" customFormat="1" ht="14.4"/>
    <row r="43" spans="2:7" s="221" customFormat="1" ht="15" thickBot="1"/>
    <row r="44" spans="2:7" s="221" customFormat="1" ht="21" customHeight="1" thickBot="1">
      <c r="B44" s="405" t="s">
        <v>1168</v>
      </c>
      <c r="E44" s="383"/>
      <c r="F44" s="409" t="s">
        <v>386</v>
      </c>
      <c r="G44" s="410">
        <v>1</v>
      </c>
    </row>
    <row r="45" spans="2:7" s="221" customFormat="1" ht="21" customHeight="1">
      <c r="B45" s="408"/>
      <c r="C45" s="383"/>
      <c r="D45" s="383"/>
      <c r="E45" s="383"/>
      <c r="F45" s="383"/>
      <c r="G45" s="489"/>
    </row>
    <row r="46" spans="2:7" s="221" customFormat="1" ht="21" customHeight="1" thickBot="1"/>
    <row r="47" spans="2:7" s="221" customFormat="1" ht="23.25" customHeight="1" thickBot="1">
      <c r="B47" s="405" t="s">
        <v>850</v>
      </c>
      <c r="F47" s="221" t="s">
        <v>387</v>
      </c>
      <c r="G47" s="411">
        <f>IF($C$48="1",4,IF($C$48="2",2,3))</f>
        <v>3</v>
      </c>
    </row>
    <row r="48" spans="2:7" s="221" customFormat="1" ht="21" customHeight="1" thickTop="1" thickBot="1">
      <c r="B48" s="412" t="s">
        <v>192</v>
      </c>
      <c r="C48" s="541" t="s">
        <v>991</v>
      </c>
      <c r="G48" s="413"/>
    </row>
    <row r="49" spans="2:29" s="221" customFormat="1" ht="21" customHeight="1" thickTop="1" thickBot="1">
      <c r="B49" s="412"/>
      <c r="C49" s="404"/>
      <c r="G49" s="413"/>
    </row>
    <row r="50" spans="2:29" s="221" customFormat="1" ht="21" customHeight="1" thickBot="1">
      <c r="B50" s="405" t="s">
        <v>851</v>
      </c>
      <c r="F50" s="221" t="s">
        <v>387</v>
      </c>
      <c r="G50" s="411">
        <f>IF($C$48="1",4,IF($C$48="2",2,3))</f>
        <v>3</v>
      </c>
    </row>
    <row r="51" spans="2:29" s="221" customFormat="1" ht="21" customHeight="1" thickBot="1"/>
    <row r="52" spans="2:29" s="221" customFormat="1" ht="21" customHeight="1" thickBot="1">
      <c r="B52" s="405" t="s">
        <v>388</v>
      </c>
      <c r="F52" s="414">
        <v>2</v>
      </c>
      <c r="G52" s="414">
        <v>1</v>
      </c>
    </row>
    <row r="53" spans="2:29" s="221" customFormat="1" ht="24" customHeight="1">
      <c r="B53" s="408"/>
      <c r="C53" s="383"/>
      <c r="D53" s="383"/>
      <c r="E53" s="383"/>
      <c r="F53" s="383"/>
      <c r="G53" s="383"/>
    </row>
    <row r="54" spans="2:29" s="221" customFormat="1" ht="21" customHeight="1" thickBot="1"/>
    <row r="55" spans="2:29" s="221" customFormat="1" ht="24" customHeight="1" thickBot="1">
      <c r="B55" s="405" t="s">
        <v>852</v>
      </c>
      <c r="E55" s="383"/>
      <c r="F55" s="409" t="s">
        <v>386</v>
      </c>
      <c r="G55" s="415">
        <v>10</v>
      </c>
    </row>
    <row r="56" spans="2:29" s="221" customFormat="1" ht="21.75" customHeight="1">
      <c r="B56" s="405"/>
    </row>
    <row r="57" spans="2:29" s="221" customFormat="1" ht="21.75" customHeight="1">
      <c r="B57" s="405"/>
    </row>
    <row r="58" spans="2:29" s="221" customFormat="1" ht="22.5" customHeight="1">
      <c r="B58" s="384" t="s">
        <v>301</v>
      </c>
      <c r="C58" s="385"/>
      <c r="D58" s="228"/>
      <c r="E58" s="228"/>
      <c r="F58" s="228"/>
      <c r="G58" s="383"/>
      <c r="H58" s="381"/>
      <c r="I58" s="228"/>
      <c r="J58" s="228"/>
      <c r="K58" s="228"/>
      <c r="L58" s="228"/>
      <c r="X58" s="250"/>
      <c r="AB58" s="251"/>
      <c r="AC58" s="237"/>
    </row>
    <row r="59" spans="2:29" s="221" customFormat="1" ht="27.75" customHeight="1" thickBot="1">
      <c r="B59" s="386" t="s">
        <v>401</v>
      </c>
    </row>
    <row r="60" spans="2:29" s="221" customFormat="1" ht="20.25" customHeight="1">
      <c r="B60" s="1227" t="s">
        <v>377</v>
      </c>
      <c r="C60" s="1229" t="s">
        <v>378</v>
      </c>
      <c r="D60" s="1229"/>
      <c r="E60" s="1229" t="s">
        <v>379</v>
      </c>
      <c r="F60" s="1229"/>
      <c r="G60" s="1225" t="s">
        <v>275</v>
      </c>
    </row>
    <row r="61" spans="2:29" s="221" customFormat="1" ht="20.25" customHeight="1">
      <c r="B61" s="1228"/>
      <c r="C61" s="1230">
        <f>C11</f>
        <v>2023</v>
      </c>
      <c r="D61" s="1230"/>
      <c r="E61" s="1230">
        <f>E11</f>
        <v>2024</v>
      </c>
      <c r="F61" s="1230"/>
      <c r="G61" s="1226"/>
    </row>
    <row r="62" spans="2:29" s="221" customFormat="1" ht="17.25" customHeight="1">
      <c r="B62" s="387"/>
      <c r="C62" s="388" t="s">
        <v>274</v>
      </c>
      <c r="D62" s="389" t="s">
        <v>380</v>
      </c>
      <c r="E62" s="388" t="s">
        <v>274</v>
      </c>
      <c r="F62" s="389" t="s">
        <v>380</v>
      </c>
      <c r="G62" s="390"/>
    </row>
    <row r="63" spans="2:29" s="221" customFormat="1" ht="21.75" customHeight="1">
      <c r="B63" s="391" t="s">
        <v>381</v>
      </c>
      <c r="C63" s="392">
        <v>0.1</v>
      </c>
      <c r="D63" s="393"/>
      <c r="E63" s="392">
        <v>0.1</v>
      </c>
      <c r="F63" s="393"/>
      <c r="G63" s="394">
        <v>10</v>
      </c>
    </row>
    <row r="64" spans="2:29" s="221" customFormat="1" ht="21.75" customHeight="1">
      <c r="B64" s="395" t="s">
        <v>379</v>
      </c>
      <c r="C64" s="396"/>
      <c r="D64" s="397">
        <v>0.1</v>
      </c>
      <c r="E64" s="396">
        <v>0.1</v>
      </c>
      <c r="F64" s="397"/>
      <c r="G64" s="398">
        <v>8</v>
      </c>
    </row>
    <row r="65" spans="2:8" s="221" customFormat="1" ht="21.75" customHeight="1">
      <c r="B65" s="395" t="s">
        <v>379</v>
      </c>
      <c r="C65" s="396"/>
      <c r="D65" s="397"/>
      <c r="E65" s="396">
        <v>0</v>
      </c>
      <c r="F65" s="397">
        <v>9.9900000000000003E-2</v>
      </c>
      <c r="G65" s="398">
        <v>6</v>
      </c>
    </row>
    <row r="66" spans="2:8" s="221" customFormat="1" ht="21.75" customHeight="1">
      <c r="B66" s="395" t="s">
        <v>379</v>
      </c>
      <c r="C66" s="396">
        <v>0</v>
      </c>
      <c r="D66" s="397"/>
      <c r="E66" s="396"/>
      <c r="F66" s="397">
        <v>-1E-4</v>
      </c>
      <c r="G66" s="398">
        <v>4</v>
      </c>
    </row>
    <row r="67" spans="2:8" s="221" customFormat="1" ht="21.75" customHeight="1" thickBot="1">
      <c r="B67" s="399" t="s">
        <v>381</v>
      </c>
      <c r="C67" s="400"/>
      <c r="D67" s="401">
        <v>1E-4</v>
      </c>
      <c r="E67" s="400"/>
      <c r="F67" s="401">
        <v>1E-4</v>
      </c>
      <c r="G67" s="402">
        <v>2</v>
      </c>
    </row>
    <row r="68" spans="2:8" s="221" customFormat="1" ht="15" customHeight="1">
      <c r="B68" s="228"/>
      <c r="C68" s="403"/>
      <c r="D68" s="403"/>
      <c r="E68" s="403"/>
      <c r="F68" s="403"/>
      <c r="G68" s="404"/>
    </row>
    <row r="69" spans="2:8" s="221" customFormat="1" ht="24.75" customHeight="1">
      <c r="B69" s="405" t="s">
        <v>382</v>
      </c>
      <c r="E69" s="230"/>
      <c r="F69" s="230"/>
      <c r="G69" s="230"/>
      <c r="H69" s="230"/>
    </row>
    <row r="70" spans="2:8" s="221" customFormat="1" ht="4.5" customHeight="1" thickBot="1">
      <c r="B70" s="406"/>
      <c r="E70" s="230"/>
      <c r="F70" s="230"/>
      <c r="G70" s="230"/>
      <c r="H70" s="230"/>
    </row>
    <row r="71" spans="2:8" s="221" customFormat="1" ht="21.75" customHeight="1">
      <c r="B71" s="1227" t="s">
        <v>377</v>
      </c>
      <c r="C71" s="1229" t="s">
        <v>378</v>
      </c>
      <c r="D71" s="1229"/>
      <c r="E71" s="1229" t="s">
        <v>379</v>
      </c>
      <c r="F71" s="1229"/>
      <c r="G71" s="1225" t="s">
        <v>275</v>
      </c>
    </row>
    <row r="72" spans="2:8" s="221" customFormat="1" ht="21.75" customHeight="1">
      <c r="B72" s="1228"/>
      <c r="C72" s="1230">
        <f>C11</f>
        <v>2023</v>
      </c>
      <c r="D72" s="1230"/>
      <c r="E72" s="1230">
        <f>E11</f>
        <v>2024</v>
      </c>
      <c r="F72" s="1230"/>
      <c r="G72" s="1226"/>
    </row>
    <row r="73" spans="2:8" s="221" customFormat="1" ht="16.5" customHeight="1">
      <c r="B73" s="387"/>
      <c r="C73" s="388" t="s">
        <v>274</v>
      </c>
      <c r="D73" s="389" t="s">
        <v>380</v>
      </c>
      <c r="E73" s="388" t="s">
        <v>274</v>
      </c>
      <c r="F73" s="389" t="s">
        <v>380</v>
      </c>
      <c r="G73" s="390"/>
    </row>
    <row r="74" spans="2:8" s="221" customFormat="1" ht="21.75" customHeight="1">
      <c r="B74" s="391" t="s">
        <v>381</v>
      </c>
      <c r="C74" s="392"/>
      <c r="D74" s="393">
        <v>0.55000000000000004</v>
      </c>
      <c r="E74" s="392"/>
      <c r="F74" s="393">
        <v>0.55000000000000004</v>
      </c>
      <c r="G74" s="394">
        <v>10</v>
      </c>
    </row>
    <row r="75" spans="2:8" s="221" customFormat="1" ht="21.75" customHeight="1">
      <c r="B75" s="395" t="s">
        <v>379</v>
      </c>
      <c r="C75" s="396">
        <v>0.55000000000000004</v>
      </c>
      <c r="D75" s="397"/>
      <c r="E75" s="407"/>
      <c r="F75" s="397">
        <v>0.55000000000000004</v>
      </c>
      <c r="G75" s="398">
        <v>8</v>
      </c>
    </row>
    <row r="76" spans="2:8" s="221" customFormat="1" ht="21.75" customHeight="1">
      <c r="B76" s="395" t="s">
        <v>379</v>
      </c>
      <c r="C76" s="396"/>
      <c r="D76" s="397"/>
      <c r="E76" s="396">
        <v>0.55000000000000004</v>
      </c>
      <c r="F76" s="397">
        <v>0.65</v>
      </c>
      <c r="G76" s="398">
        <v>6</v>
      </c>
    </row>
    <row r="77" spans="2:8" s="221" customFormat="1" ht="21.75" customHeight="1">
      <c r="B77" s="395" t="s">
        <v>379</v>
      </c>
      <c r="C77" s="396"/>
      <c r="D77" s="397">
        <v>0.65</v>
      </c>
      <c r="E77" s="396">
        <v>0.65</v>
      </c>
      <c r="F77" s="397"/>
      <c r="G77" s="398">
        <v>4</v>
      </c>
    </row>
    <row r="78" spans="2:8" s="221" customFormat="1" ht="21.75" customHeight="1" thickBot="1">
      <c r="B78" s="399" t="s">
        <v>381</v>
      </c>
      <c r="C78" s="400">
        <v>0.65</v>
      </c>
      <c r="D78" s="401"/>
      <c r="E78" s="400">
        <v>0.65</v>
      </c>
      <c r="F78" s="401"/>
      <c r="G78" s="402">
        <v>2</v>
      </c>
    </row>
    <row r="79" spans="2:8" ht="21.75" customHeight="1"/>
    <row r="80" spans="2:8" ht="21.75" customHeight="1"/>
    <row r="81" spans="2:30" ht="21.75" customHeight="1">
      <c r="B81" s="405" t="s">
        <v>389</v>
      </c>
    </row>
    <row r="82" spans="2:30" ht="5.25" customHeight="1" thickBot="1">
      <c r="B82" s="406"/>
      <c r="I82" s="221"/>
      <c r="V82" s="416"/>
      <c r="W82" s="416"/>
      <c r="AC82" s="417"/>
    </row>
    <row r="83" spans="2:30" ht="21.75" customHeight="1">
      <c r="B83" s="1216" t="s">
        <v>377</v>
      </c>
      <c r="C83" s="1214" t="s">
        <v>378</v>
      </c>
      <c r="D83" s="1214"/>
      <c r="E83" s="1214" t="s">
        <v>379</v>
      </c>
      <c r="F83" s="1214"/>
      <c r="G83" s="1222" t="s">
        <v>275</v>
      </c>
      <c r="I83" s="1216" t="s">
        <v>377</v>
      </c>
      <c r="J83" s="1214" t="s">
        <v>378</v>
      </c>
      <c r="K83" s="1214"/>
      <c r="L83" s="1214" t="s">
        <v>379</v>
      </c>
      <c r="M83" s="1214"/>
      <c r="N83" s="1222" t="s">
        <v>275</v>
      </c>
      <c r="Q83" s="175" t="s">
        <v>390</v>
      </c>
      <c r="V83" s="416"/>
      <c r="W83" s="416"/>
      <c r="X83" s="228"/>
      <c r="AC83" s="221"/>
      <c r="AD83" s="221"/>
    </row>
    <row r="84" spans="2:30" ht="21.75" customHeight="1">
      <c r="B84" s="1217"/>
      <c r="C84" s="1224">
        <f>'３．志願倍率（部門）'!$I$13</f>
        <v>2024</v>
      </c>
      <c r="D84" s="1224"/>
      <c r="E84" s="1224">
        <f>'３．志願倍率（部門）'!$J$13</f>
        <v>2025</v>
      </c>
      <c r="F84" s="1224"/>
      <c r="G84" s="1223"/>
      <c r="I84" s="1217"/>
      <c r="J84" s="1224">
        <f>'３．志願倍率（部門）'!$I$13</f>
        <v>2024</v>
      </c>
      <c r="K84" s="1224"/>
      <c r="L84" s="1224">
        <f>'３．志願倍率（部門）'!$J$13</f>
        <v>2025</v>
      </c>
      <c r="M84" s="1224"/>
      <c r="N84" s="1223"/>
      <c r="Q84" s="418" t="s">
        <v>391</v>
      </c>
      <c r="R84" s="418" t="s">
        <v>392</v>
      </c>
      <c r="S84" s="418" t="s">
        <v>393</v>
      </c>
      <c r="T84" s="418" t="s">
        <v>275</v>
      </c>
      <c r="V84" s="416"/>
      <c r="W84" s="229"/>
      <c r="X84" s="228"/>
      <c r="AC84" s="221"/>
      <c r="AD84" s="221"/>
    </row>
    <row r="85" spans="2:30" ht="21.75" customHeight="1" thickBot="1">
      <c r="B85" s="387"/>
      <c r="C85" s="388" t="s">
        <v>274</v>
      </c>
      <c r="D85" s="389" t="s">
        <v>380</v>
      </c>
      <c r="E85" s="388" t="s">
        <v>274</v>
      </c>
      <c r="F85" s="389" t="s">
        <v>380</v>
      </c>
      <c r="G85" s="390"/>
      <c r="I85" s="419"/>
      <c r="J85" s="388" t="s">
        <v>274</v>
      </c>
      <c r="K85" s="389" t="s">
        <v>380</v>
      </c>
      <c r="L85" s="388" t="s">
        <v>274</v>
      </c>
      <c r="M85" s="389" t="s">
        <v>380</v>
      </c>
      <c r="N85" s="390"/>
      <c r="Q85" s="420" t="s">
        <v>383</v>
      </c>
      <c r="R85" s="420" t="s">
        <v>384</v>
      </c>
      <c r="S85" s="420" t="s">
        <v>385</v>
      </c>
      <c r="T85" s="420"/>
      <c r="V85" s="416"/>
      <c r="W85" s="229"/>
      <c r="X85" s="416"/>
    </row>
    <row r="86" spans="2:30" ht="21.75" customHeight="1">
      <c r="B86" s="391" t="s">
        <v>381</v>
      </c>
      <c r="C86" s="421">
        <v>5</v>
      </c>
      <c r="D86" s="422"/>
      <c r="E86" s="423">
        <v>5</v>
      </c>
      <c r="F86" s="424"/>
      <c r="G86" s="394">
        <v>10</v>
      </c>
      <c r="I86" s="425" t="s">
        <v>381</v>
      </c>
      <c r="J86" s="421">
        <v>2</v>
      </c>
      <c r="K86" s="422"/>
      <c r="L86" s="423">
        <v>2</v>
      </c>
      <c r="M86" s="424"/>
      <c r="N86" s="394">
        <v>10</v>
      </c>
      <c r="Q86" s="426">
        <v>-100</v>
      </c>
      <c r="R86" s="426">
        <v>-100</v>
      </c>
      <c r="S86" s="426">
        <v>-100</v>
      </c>
      <c r="T86" s="427" t="s">
        <v>394</v>
      </c>
      <c r="V86" s="416"/>
      <c r="W86" s="428"/>
      <c r="X86" s="429"/>
    </row>
    <row r="87" spans="2:30" ht="21.75" customHeight="1" thickBot="1">
      <c r="B87" s="391" t="s">
        <v>381</v>
      </c>
      <c r="C87" s="430">
        <v>2.5</v>
      </c>
      <c r="D87" s="431">
        <v>5</v>
      </c>
      <c r="E87" s="432">
        <v>2.5</v>
      </c>
      <c r="F87" s="433">
        <v>5</v>
      </c>
      <c r="G87" s="398">
        <v>8</v>
      </c>
      <c r="I87" s="391" t="s">
        <v>381</v>
      </c>
      <c r="J87" s="430">
        <v>1.5</v>
      </c>
      <c r="K87" s="431">
        <v>2</v>
      </c>
      <c r="L87" s="432">
        <v>1.5</v>
      </c>
      <c r="M87" s="433">
        <v>2</v>
      </c>
      <c r="N87" s="398">
        <v>8</v>
      </c>
      <c r="Q87" s="434">
        <f>E87</f>
        <v>2.5</v>
      </c>
      <c r="R87" s="434">
        <f>L87</f>
        <v>1.5</v>
      </c>
      <c r="S87" s="434">
        <v>1.5</v>
      </c>
      <c r="T87" s="435" t="s">
        <v>395</v>
      </c>
      <c r="V87" s="416"/>
      <c r="W87" s="428"/>
      <c r="X87" s="429"/>
    </row>
    <row r="88" spans="2:30" ht="21.75" customHeight="1">
      <c r="B88" s="395" t="s">
        <v>379</v>
      </c>
      <c r="C88" s="430"/>
      <c r="D88" s="436">
        <v>2.5</v>
      </c>
      <c r="E88" s="437">
        <v>2.5</v>
      </c>
      <c r="F88" s="436">
        <v>5</v>
      </c>
      <c r="G88" s="398">
        <v>6</v>
      </c>
      <c r="I88" s="395" t="s">
        <v>379</v>
      </c>
      <c r="J88" s="430"/>
      <c r="K88" s="436">
        <v>1.5</v>
      </c>
      <c r="L88" s="437">
        <v>1.5</v>
      </c>
      <c r="M88" s="436">
        <v>2</v>
      </c>
      <c r="N88" s="398">
        <v>6</v>
      </c>
      <c r="Q88" s="1058">
        <v>5</v>
      </c>
      <c r="R88" s="1058">
        <v>2</v>
      </c>
      <c r="S88" s="1058">
        <v>3</v>
      </c>
      <c r="T88" s="1059" t="s">
        <v>1054</v>
      </c>
      <c r="V88" s="416"/>
      <c r="W88" s="416"/>
    </row>
    <row r="89" spans="2:30" ht="21.75" customHeight="1">
      <c r="B89" s="395" t="s">
        <v>379</v>
      </c>
      <c r="C89" s="430">
        <v>2.5</v>
      </c>
      <c r="D89" s="436">
        <v>5</v>
      </c>
      <c r="E89" s="430"/>
      <c r="F89" s="436">
        <v>2.5</v>
      </c>
      <c r="G89" s="398">
        <v>4</v>
      </c>
      <c r="I89" s="395" t="s">
        <v>379</v>
      </c>
      <c r="J89" s="430">
        <v>1.5</v>
      </c>
      <c r="K89" s="436">
        <v>2</v>
      </c>
      <c r="L89" s="430"/>
      <c r="M89" s="436">
        <v>1.5</v>
      </c>
      <c r="N89" s="398">
        <v>4</v>
      </c>
      <c r="Q89" s="1060" t="s">
        <v>1055</v>
      </c>
      <c r="R89" s="1060" t="s">
        <v>1055</v>
      </c>
      <c r="S89" s="1060" t="s">
        <v>1055</v>
      </c>
      <c r="T89" s="1061" t="s">
        <v>1055</v>
      </c>
    </row>
    <row r="90" spans="2:30" ht="21.75" customHeight="1" thickBot="1">
      <c r="B90" s="399" t="s">
        <v>381</v>
      </c>
      <c r="C90" s="438"/>
      <c r="D90" s="439">
        <v>2.5</v>
      </c>
      <c r="E90" s="438"/>
      <c r="F90" s="439">
        <v>2.5</v>
      </c>
      <c r="G90" s="402">
        <v>2</v>
      </c>
      <c r="I90" s="399" t="s">
        <v>381</v>
      </c>
      <c r="J90" s="438"/>
      <c r="K90" s="439">
        <v>1.5</v>
      </c>
      <c r="L90" s="438"/>
      <c r="M90" s="439">
        <v>1.5</v>
      </c>
      <c r="N90" s="402">
        <v>2</v>
      </c>
    </row>
    <row r="91" spans="2:30" ht="21.75" customHeight="1">
      <c r="B91" s="405"/>
      <c r="Q91" s="175" t="s">
        <v>397</v>
      </c>
    </row>
    <row r="92" spans="2:30" ht="21.75" customHeight="1">
      <c r="B92" s="226"/>
      <c r="C92" s="416"/>
      <c r="D92" s="416"/>
      <c r="E92" s="416"/>
      <c r="F92" s="416"/>
      <c r="G92" s="416"/>
      <c r="J92" s="471" t="s">
        <v>402</v>
      </c>
      <c r="K92" s="472"/>
      <c r="L92" s="472"/>
      <c r="Q92" s="440" t="s">
        <v>676</v>
      </c>
      <c r="R92" s="440" t="s">
        <v>677</v>
      </c>
      <c r="S92" s="418" t="s">
        <v>398</v>
      </c>
      <c r="T92" s="418" t="s">
        <v>275</v>
      </c>
    </row>
    <row r="93" spans="2:30" ht="21.75" customHeight="1">
      <c r="B93" s="229"/>
      <c r="C93" s="229"/>
      <c r="D93" s="229"/>
      <c r="E93" s="229"/>
      <c r="F93" s="229"/>
      <c r="G93" s="486"/>
      <c r="I93" s="1220" t="s">
        <v>404</v>
      </c>
      <c r="J93" s="1221">
        <f>'３．志願倍率（部門）'!$I$13</f>
        <v>2024</v>
      </c>
      <c r="K93" s="1221">
        <f>'３．志願倍率（部門）'!$J$13</f>
        <v>2025</v>
      </c>
      <c r="L93" s="1215" t="s">
        <v>403</v>
      </c>
      <c r="Q93" s="1062" t="s">
        <v>396</v>
      </c>
      <c r="R93" s="1062" t="s">
        <v>396</v>
      </c>
      <c r="S93" s="1063" t="str">
        <f t="shared" ref="S93:S104" si="0">Q93&amp;R93</f>
        <v>○○</v>
      </c>
      <c r="T93" s="1064">
        <v>10</v>
      </c>
    </row>
    <row r="94" spans="2:30" ht="21.75" customHeight="1">
      <c r="B94" s="229"/>
      <c r="C94" s="488"/>
      <c r="D94" s="488"/>
      <c r="E94" s="488"/>
      <c r="F94" s="488"/>
      <c r="G94" s="486"/>
      <c r="I94" s="1220"/>
      <c r="J94" s="1221"/>
      <c r="K94" s="1221"/>
      <c r="L94" s="1215"/>
      <c r="Q94" s="441" t="s">
        <v>395</v>
      </c>
      <c r="R94" s="441" t="s">
        <v>396</v>
      </c>
      <c r="S94" s="1065" t="str">
        <f t="shared" si="0"/>
        <v>△○</v>
      </c>
      <c r="T94" s="442">
        <v>8</v>
      </c>
    </row>
    <row r="95" spans="2:30" ht="21.75" customHeight="1">
      <c r="B95" s="229"/>
      <c r="C95" s="229"/>
      <c r="D95" s="229"/>
      <c r="E95" s="229"/>
      <c r="F95" s="229"/>
      <c r="G95" s="486"/>
      <c r="I95" s="474" t="s">
        <v>876</v>
      </c>
      <c r="J95" s="473" t="str">
        <f>LOOKUP('３．志願倍率（部門）'!$I$16,$S$86:$S$89,$T$86:$T$89)</f>
        <v>-</v>
      </c>
      <c r="K95" s="473" t="str">
        <f>LOOKUP('３．志願倍率（部門）'!$J$16,$S$86:$S$89,$T$86:$T$89)</f>
        <v>-</v>
      </c>
      <c r="L95" s="473" t="str">
        <f>J95&amp;K95</f>
        <v>--</v>
      </c>
      <c r="Q95" s="441" t="s">
        <v>395</v>
      </c>
      <c r="R95" s="441" t="s">
        <v>395</v>
      </c>
      <c r="S95" s="1065" t="str">
        <f t="shared" si="0"/>
        <v>△△</v>
      </c>
      <c r="T95" s="442">
        <v>8</v>
      </c>
    </row>
    <row r="96" spans="2:30" ht="21.75" customHeight="1">
      <c r="B96" s="406"/>
      <c r="C96" s="428"/>
      <c r="D96" s="428"/>
      <c r="E96" s="428"/>
      <c r="F96" s="428"/>
      <c r="G96" s="487"/>
      <c r="Q96" s="441" t="s">
        <v>396</v>
      </c>
      <c r="R96" s="441" t="s">
        <v>395</v>
      </c>
      <c r="S96" s="1065" t="str">
        <f t="shared" si="0"/>
        <v>○△</v>
      </c>
      <c r="T96" s="442">
        <v>8</v>
      </c>
    </row>
    <row r="97" spans="2:23" ht="21.75" customHeight="1">
      <c r="B97" s="406"/>
      <c r="C97" s="428"/>
      <c r="D97" s="428"/>
      <c r="E97" s="428"/>
      <c r="F97" s="428"/>
      <c r="G97" s="487"/>
      <c r="Q97" s="1066" t="s">
        <v>394</v>
      </c>
      <c r="R97" s="1066" t="s">
        <v>396</v>
      </c>
      <c r="S97" s="1067" t="str">
        <f t="shared" si="0"/>
        <v>×○</v>
      </c>
      <c r="T97" s="1059">
        <v>6</v>
      </c>
    </row>
    <row r="98" spans="2:23" ht="21.75" customHeight="1">
      <c r="B98" s="406"/>
      <c r="C98" s="428"/>
      <c r="D98" s="428"/>
      <c r="E98" s="428"/>
      <c r="F98" s="428"/>
      <c r="G98" s="487"/>
      <c r="Q98" s="441" t="s">
        <v>394</v>
      </c>
      <c r="R98" s="441" t="s">
        <v>395</v>
      </c>
      <c r="S98" s="1065" t="str">
        <f t="shared" si="0"/>
        <v>×△</v>
      </c>
      <c r="T98" s="442">
        <v>6</v>
      </c>
      <c r="V98" s="443"/>
      <c r="W98" s="237"/>
    </row>
    <row r="99" spans="2:23" ht="21.75" customHeight="1">
      <c r="B99" s="406"/>
      <c r="C99" s="428"/>
      <c r="D99" s="428"/>
      <c r="E99" s="428"/>
      <c r="F99" s="428"/>
      <c r="G99" s="487"/>
      <c r="Q99" s="441" t="s">
        <v>395</v>
      </c>
      <c r="R99" s="441" t="s">
        <v>394</v>
      </c>
      <c r="S99" s="1065" t="str">
        <f t="shared" si="0"/>
        <v>△×</v>
      </c>
      <c r="T99" s="442">
        <v>4</v>
      </c>
      <c r="V99" s="443"/>
      <c r="W99" s="237"/>
    </row>
    <row r="100" spans="2:23" ht="21.75" customHeight="1">
      <c r="B100" s="406"/>
      <c r="C100" s="428"/>
      <c r="D100" s="428"/>
      <c r="E100" s="428"/>
      <c r="F100" s="428"/>
      <c r="G100" s="487"/>
      <c r="Q100" s="441" t="s">
        <v>396</v>
      </c>
      <c r="R100" s="441" t="s">
        <v>394</v>
      </c>
      <c r="S100" s="1065" t="str">
        <f t="shared" si="0"/>
        <v>○×</v>
      </c>
      <c r="T100" s="442">
        <v>4</v>
      </c>
      <c r="V100" s="443"/>
      <c r="W100" s="237"/>
    </row>
    <row r="101" spans="2:23" ht="21.75" customHeight="1">
      <c r="B101" s="405"/>
      <c r="Q101" s="441" t="s">
        <v>394</v>
      </c>
      <c r="R101" s="444" t="s">
        <v>394</v>
      </c>
      <c r="S101" s="1068" t="str">
        <f t="shared" si="0"/>
        <v>××</v>
      </c>
      <c r="T101" s="445">
        <v>2</v>
      </c>
    </row>
    <row r="102" spans="2:23" ht="21.75" customHeight="1">
      <c r="B102" s="408"/>
      <c r="Q102" s="1066" t="s">
        <v>1056</v>
      </c>
      <c r="R102" s="441" t="s">
        <v>396</v>
      </c>
      <c r="S102" s="1065" t="str">
        <f t="shared" si="0"/>
        <v>-○</v>
      </c>
      <c r="T102" s="442">
        <v>6</v>
      </c>
    </row>
    <row r="103" spans="2:23" ht="21.75" customHeight="1">
      <c r="B103" s="448" t="s">
        <v>399</v>
      </c>
      <c r="Q103" s="441" t="s">
        <v>1056</v>
      </c>
      <c r="R103" s="441" t="s">
        <v>395</v>
      </c>
      <c r="S103" s="1065" t="str">
        <f t="shared" si="0"/>
        <v>-△</v>
      </c>
      <c r="T103" s="442">
        <v>6</v>
      </c>
    </row>
    <row r="104" spans="2:23" ht="21.75" customHeight="1" thickBot="1">
      <c r="B104" s="448" t="s">
        <v>400</v>
      </c>
      <c r="Q104" s="1069" t="s">
        <v>1056</v>
      </c>
      <c r="R104" s="1069" t="s">
        <v>394</v>
      </c>
      <c r="S104" s="1070" t="str">
        <f t="shared" si="0"/>
        <v>-×</v>
      </c>
      <c r="T104" s="1071">
        <v>4</v>
      </c>
    </row>
    <row r="105" spans="2:23" ht="21.75" customHeight="1">
      <c r="B105" s="1206" t="s">
        <v>377</v>
      </c>
      <c r="C105" s="1208" t="s">
        <v>274</v>
      </c>
      <c r="D105" s="1210" t="s">
        <v>380</v>
      </c>
      <c r="E105" s="1212" t="s">
        <v>275</v>
      </c>
      <c r="I105" s="1218"/>
      <c r="J105" s="1218" t="s">
        <v>275</v>
      </c>
      <c r="Q105" s="446"/>
      <c r="R105" s="446"/>
      <c r="S105" s="447"/>
      <c r="T105" s="447"/>
    </row>
    <row r="106" spans="2:23" ht="21.75" customHeight="1">
      <c r="B106" s="1207"/>
      <c r="C106" s="1209"/>
      <c r="D106" s="1211"/>
      <c r="E106" s="1213"/>
      <c r="I106" s="1219"/>
      <c r="J106" s="1219"/>
    </row>
    <row r="107" spans="2:23" ht="21.75" customHeight="1">
      <c r="B107" s="450" t="s">
        <v>379</v>
      </c>
      <c r="C107" s="451">
        <v>1.1000000000000001</v>
      </c>
      <c r="D107" s="452"/>
      <c r="E107" s="453">
        <v>10</v>
      </c>
      <c r="I107" s="454">
        <v>-10</v>
      </c>
      <c r="J107" s="233">
        <v>2</v>
      </c>
    </row>
    <row r="108" spans="2:23" ht="21.75" customHeight="1">
      <c r="B108" s="395" t="s">
        <v>379</v>
      </c>
      <c r="C108" s="396">
        <v>1</v>
      </c>
      <c r="D108" s="397">
        <v>1.1000000000000001</v>
      </c>
      <c r="E108" s="398">
        <v>8</v>
      </c>
      <c r="I108" s="454">
        <v>0.7</v>
      </c>
      <c r="J108" s="233">
        <v>4</v>
      </c>
    </row>
    <row r="109" spans="2:23" ht="21.75" customHeight="1">
      <c r="B109" s="395" t="s">
        <v>379</v>
      </c>
      <c r="C109" s="396">
        <v>0.9</v>
      </c>
      <c r="D109" s="397">
        <v>1</v>
      </c>
      <c r="E109" s="398">
        <v>6</v>
      </c>
      <c r="I109" s="454">
        <v>0.9</v>
      </c>
      <c r="J109" s="233">
        <v>6</v>
      </c>
      <c r="Q109" s="449"/>
      <c r="R109" s="449"/>
      <c r="S109" s="449"/>
    </row>
    <row r="110" spans="2:23" ht="21.75" customHeight="1">
      <c r="B110" s="395" t="s">
        <v>379</v>
      </c>
      <c r="C110" s="396">
        <v>0.7</v>
      </c>
      <c r="D110" s="397">
        <v>0.9</v>
      </c>
      <c r="E110" s="398">
        <v>4</v>
      </c>
      <c r="I110" s="454">
        <v>1</v>
      </c>
      <c r="J110" s="233">
        <v>8</v>
      </c>
      <c r="Q110" s="403"/>
      <c r="R110" s="403"/>
      <c r="S110" s="403"/>
    </row>
    <row r="111" spans="2:23" ht="21.75" customHeight="1" thickBot="1">
      <c r="B111" s="399" t="s">
        <v>379</v>
      </c>
      <c r="C111" s="400"/>
      <c r="D111" s="401">
        <v>0.7</v>
      </c>
      <c r="E111" s="402">
        <v>2</v>
      </c>
      <c r="I111" s="454">
        <v>1.1000000000000001</v>
      </c>
      <c r="J111" s="233">
        <v>10</v>
      </c>
      <c r="Q111" s="404"/>
      <c r="R111" s="404"/>
      <c r="S111" s="404"/>
    </row>
    <row r="112" spans="2:23" ht="21.75" customHeight="1"/>
    <row r="113" ht="21" customHeight="1"/>
    <row r="114" ht="21" customHeight="1"/>
    <row r="115" ht="21" customHeight="1"/>
    <row r="116" ht="21" customHeight="1"/>
  </sheetData>
  <mergeCells count="58">
    <mergeCell ref="B10:B11"/>
    <mergeCell ref="C10:D10"/>
    <mergeCell ref="E10:F10"/>
    <mergeCell ref="G10:G11"/>
    <mergeCell ref="C11:D11"/>
    <mergeCell ref="E11:F11"/>
    <mergeCell ref="B7:C7"/>
    <mergeCell ref="B2:C2"/>
    <mergeCell ref="B3:C3"/>
    <mergeCell ref="B4:C4"/>
    <mergeCell ref="B5:C5"/>
    <mergeCell ref="B6:C6"/>
    <mergeCell ref="E22:F22"/>
    <mergeCell ref="E21:F21"/>
    <mergeCell ref="G21:G22"/>
    <mergeCell ref="C21:D21"/>
    <mergeCell ref="B34:B35"/>
    <mergeCell ref="C34:D34"/>
    <mergeCell ref="E34:F34"/>
    <mergeCell ref="G34:G35"/>
    <mergeCell ref="C35:D35"/>
    <mergeCell ref="E35:F35"/>
    <mergeCell ref="B21:B22"/>
    <mergeCell ref="C22:D22"/>
    <mergeCell ref="G71:G72"/>
    <mergeCell ref="B60:B61"/>
    <mergeCell ref="C60:D60"/>
    <mergeCell ref="E60:F60"/>
    <mergeCell ref="G60:G61"/>
    <mergeCell ref="C61:D61"/>
    <mergeCell ref="E61:F61"/>
    <mergeCell ref="C72:D72"/>
    <mergeCell ref="E72:F72"/>
    <mergeCell ref="B71:B72"/>
    <mergeCell ref="C71:D71"/>
    <mergeCell ref="E71:F71"/>
    <mergeCell ref="N83:N84"/>
    <mergeCell ref="C84:D84"/>
    <mergeCell ref="E84:F84"/>
    <mergeCell ref="J84:K84"/>
    <mergeCell ref="L84:M84"/>
    <mergeCell ref="J83:K83"/>
    <mergeCell ref="C83:D83"/>
    <mergeCell ref="E83:F83"/>
    <mergeCell ref="G83:G84"/>
    <mergeCell ref="I83:I84"/>
    <mergeCell ref="B105:B106"/>
    <mergeCell ref="C105:C106"/>
    <mergeCell ref="D105:D106"/>
    <mergeCell ref="E105:E106"/>
    <mergeCell ref="L83:M83"/>
    <mergeCell ref="L93:L94"/>
    <mergeCell ref="B83:B84"/>
    <mergeCell ref="J105:J106"/>
    <mergeCell ref="I105:I106"/>
    <mergeCell ref="I93:I94"/>
    <mergeCell ref="J93:J94"/>
    <mergeCell ref="K93:K94"/>
  </mergeCells>
  <phoneticPr fontId="1"/>
  <pageMargins left="0.39370078740157483" right="0.39370078740157483" top="0.39370078740157483" bottom="0.39370078740157483" header="0" footer="0.19685039370078741"/>
  <pageSetup paperSize="9" scale="49" orientation="landscape" r:id="rId1"/>
  <headerFooter scaleWithDoc="0">
    <oddFooter>&amp;P / &amp;N ページ</oddFooter>
  </headerFooter>
  <rowBreaks count="1" manualBreakCount="1">
    <brk id="56" max="16383"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tint="0.39997558519241921"/>
  </sheetPr>
  <dimension ref="A1:AH45"/>
  <sheetViews>
    <sheetView showGridLines="0" zoomScale="80" zoomScaleNormal="80" workbookViewId="0"/>
  </sheetViews>
  <sheetFormatPr defaultColWidth="9" defaultRowHeight="13.2"/>
  <cols>
    <col min="1" max="1" width="2.44140625" style="173" customWidth="1"/>
    <col min="2" max="2" width="9" style="173"/>
    <col min="3" max="3" width="9.6640625" style="173" customWidth="1"/>
    <col min="4" max="39" width="9" style="173"/>
    <col min="40" max="41" width="7.6640625" style="173" customWidth="1"/>
    <col min="42" max="16384" width="9" style="173"/>
  </cols>
  <sheetData>
    <row r="1" spans="1:34" ht="56.25" customHeight="1" thickBot="1">
      <c r="C1" s="139"/>
      <c r="H1" s="220"/>
      <c r="I1" s="1283" t="s">
        <v>1167</v>
      </c>
      <c r="J1" s="1283"/>
      <c r="K1" s="1283"/>
      <c r="M1" s="1091" t="s">
        <v>847</v>
      </c>
    </row>
    <row r="2" spans="1:34" s="221" customFormat="1" ht="27" customHeight="1">
      <c r="B2" s="222" t="s">
        <v>273</v>
      </c>
      <c r="C2" s="223"/>
      <c r="D2" s="224"/>
      <c r="E2" s="224"/>
      <c r="F2" s="224" t="s">
        <v>275</v>
      </c>
      <c r="G2" s="225" t="s">
        <v>276</v>
      </c>
      <c r="H2" s="226"/>
      <c r="I2" s="227" t="s">
        <v>277</v>
      </c>
      <c r="J2" s="224" t="s">
        <v>275</v>
      </c>
      <c r="K2" s="225" t="s">
        <v>276</v>
      </c>
      <c r="M2" s="227" t="s">
        <v>278</v>
      </c>
      <c r="N2" s="224" t="s">
        <v>275</v>
      </c>
      <c r="O2" s="225" t="s">
        <v>276</v>
      </c>
      <c r="P2" s="228"/>
      <c r="Q2" s="229"/>
      <c r="AE2" s="230"/>
    </row>
    <row r="3" spans="1:34" s="221" customFormat="1" ht="20.25" customHeight="1">
      <c r="B3" s="231" t="s">
        <v>279</v>
      </c>
      <c r="C3" s="232"/>
      <c r="D3" s="1051" t="s">
        <v>1046</v>
      </c>
      <c r="E3" s="1051"/>
      <c r="F3" s="233">
        <v>10</v>
      </c>
      <c r="G3" s="234">
        <v>10</v>
      </c>
      <c r="H3" s="226"/>
      <c r="I3" s="235">
        <v>-100</v>
      </c>
      <c r="J3" s="233">
        <v>2</v>
      </c>
      <c r="K3" s="234">
        <v>2</v>
      </c>
      <c r="M3" s="235">
        <v>-100</v>
      </c>
      <c r="N3" s="233">
        <v>10</v>
      </c>
      <c r="O3" s="234">
        <v>10</v>
      </c>
      <c r="P3" s="228"/>
      <c r="Q3" s="236"/>
      <c r="R3" s="237"/>
      <c r="AE3" s="230"/>
    </row>
    <row r="4" spans="1:34" s="221" customFormat="1" ht="20.25" customHeight="1">
      <c r="B4" s="238" t="s">
        <v>282</v>
      </c>
      <c r="C4" s="239"/>
      <c r="D4" s="1051" t="s">
        <v>1047</v>
      </c>
      <c r="E4" s="1051" t="s">
        <v>1048</v>
      </c>
      <c r="F4" s="233">
        <v>8</v>
      </c>
      <c r="G4" s="234">
        <v>8</v>
      </c>
      <c r="H4" s="226"/>
      <c r="I4" s="1056">
        <v>-0.1</v>
      </c>
      <c r="J4" s="240">
        <v>4</v>
      </c>
      <c r="K4" s="234">
        <v>4</v>
      </c>
      <c r="M4" s="1056">
        <v>-0.1</v>
      </c>
      <c r="N4" s="233">
        <v>8</v>
      </c>
      <c r="O4" s="234">
        <v>8</v>
      </c>
      <c r="P4" s="228"/>
      <c r="Q4" s="228"/>
      <c r="AE4" s="230"/>
    </row>
    <row r="5" spans="1:34" s="221" customFormat="1" ht="20.25" customHeight="1">
      <c r="B5" s="241" t="s">
        <v>284</v>
      </c>
      <c r="C5" s="242"/>
      <c r="D5" s="1052" t="s">
        <v>1049</v>
      </c>
      <c r="E5" s="1053" t="s">
        <v>1050</v>
      </c>
      <c r="F5" s="243">
        <v>6</v>
      </c>
      <c r="G5" s="244">
        <v>6</v>
      </c>
      <c r="H5" s="226"/>
      <c r="I5" s="1056">
        <v>-0.05</v>
      </c>
      <c r="J5" s="240">
        <v>6</v>
      </c>
      <c r="K5" s="245">
        <v>6</v>
      </c>
      <c r="M5" s="1056">
        <v>-0.05</v>
      </c>
      <c r="N5" s="243">
        <v>6</v>
      </c>
      <c r="O5" s="244">
        <v>6</v>
      </c>
      <c r="P5" s="229"/>
      <c r="Q5" s="229"/>
      <c r="AE5" s="230"/>
    </row>
    <row r="6" spans="1:34" s="221" customFormat="1" ht="20.25" customHeight="1">
      <c r="B6" s="238" t="s">
        <v>286</v>
      </c>
      <c r="C6" s="239"/>
      <c r="D6" s="1080" t="s">
        <v>1051</v>
      </c>
      <c r="E6" s="1054" t="s">
        <v>1052</v>
      </c>
      <c r="F6" s="233">
        <v>4</v>
      </c>
      <c r="G6" s="234">
        <v>4</v>
      </c>
      <c r="H6" s="226"/>
      <c r="I6" s="1056">
        <v>0.05</v>
      </c>
      <c r="J6" s="233">
        <v>8</v>
      </c>
      <c r="K6" s="245">
        <v>8</v>
      </c>
      <c r="M6" s="1056">
        <v>0.05</v>
      </c>
      <c r="N6" s="233">
        <v>4</v>
      </c>
      <c r="O6" s="234">
        <v>4</v>
      </c>
      <c r="P6" s="228"/>
      <c r="Q6" s="228"/>
      <c r="AE6" s="230"/>
    </row>
    <row r="7" spans="1:34" s="221" customFormat="1" ht="20.25" customHeight="1" thickBot="1">
      <c r="B7" s="246" t="s">
        <v>287</v>
      </c>
      <c r="C7" s="247"/>
      <c r="D7" s="1055"/>
      <c r="E7" s="1081" t="s">
        <v>1053</v>
      </c>
      <c r="F7" s="248">
        <v>2</v>
      </c>
      <c r="G7" s="249">
        <v>2</v>
      </c>
      <c r="H7" s="226"/>
      <c r="I7" s="1057">
        <v>0.1</v>
      </c>
      <c r="J7" s="248">
        <v>10</v>
      </c>
      <c r="K7" s="249">
        <v>10</v>
      </c>
      <c r="M7" s="1057">
        <v>0.1</v>
      </c>
      <c r="N7" s="248">
        <v>2</v>
      </c>
      <c r="O7" s="249">
        <v>2</v>
      </c>
      <c r="P7" s="228"/>
      <c r="Q7" s="228"/>
      <c r="AC7" s="250"/>
      <c r="AG7" s="251"/>
      <c r="AH7" s="237"/>
    </row>
    <row r="8" spans="1:34" ht="20.25" customHeight="1">
      <c r="E8" s="252"/>
      <c r="F8" s="139"/>
      <c r="G8" s="139"/>
      <c r="H8" s="220"/>
      <c r="L8" s="253"/>
      <c r="M8" s="139"/>
      <c r="N8" s="139"/>
    </row>
    <row r="9" spans="1:34" ht="20.25" customHeight="1" thickBot="1">
      <c r="B9" s="254" t="s">
        <v>288</v>
      </c>
      <c r="C9" s="139"/>
      <c r="F9" s="255"/>
      <c r="H9" s="220"/>
    </row>
    <row r="10" spans="1:34" ht="20.25" customHeight="1">
      <c r="B10" s="1256" t="s">
        <v>289</v>
      </c>
      <c r="C10" s="1258" t="s">
        <v>290</v>
      </c>
      <c r="D10" s="1258" t="s">
        <v>291</v>
      </c>
      <c r="E10" s="1258" t="s">
        <v>292</v>
      </c>
      <c r="F10" s="257" t="s">
        <v>675</v>
      </c>
      <c r="G10" s="258"/>
      <c r="H10" s="259"/>
      <c r="I10" s="1277" t="s">
        <v>277</v>
      </c>
      <c r="K10" s="1256" t="s">
        <v>289</v>
      </c>
      <c r="L10" s="1258" t="s">
        <v>294</v>
      </c>
      <c r="M10" s="1258" t="s">
        <v>295</v>
      </c>
      <c r="N10" s="256" t="s">
        <v>297</v>
      </c>
      <c r="O10" s="1277" t="s">
        <v>278</v>
      </c>
    </row>
    <row r="11" spans="1:34" ht="20.25" customHeight="1">
      <c r="A11" s="260"/>
      <c r="B11" s="1257"/>
      <c r="C11" s="1264"/>
      <c r="D11" s="1264"/>
      <c r="E11" s="1264"/>
      <c r="F11" s="261">
        <v>6</v>
      </c>
      <c r="G11" s="261">
        <v>7</v>
      </c>
      <c r="H11" s="261">
        <v>8</v>
      </c>
      <c r="I11" s="1278"/>
      <c r="J11" s="262"/>
      <c r="K11" s="1257"/>
      <c r="L11" s="1259"/>
      <c r="M11" s="1259"/>
      <c r="N11" s="264">
        <v>9</v>
      </c>
      <c r="O11" s="1284"/>
      <c r="P11" s="262"/>
      <c r="Q11" s="265"/>
    </row>
    <row r="12" spans="1:34" ht="20.25" customHeight="1">
      <c r="A12" s="266"/>
      <c r="B12" s="1248" t="s">
        <v>298</v>
      </c>
      <c r="C12" s="1247" t="s">
        <v>488</v>
      </c>
      <c r="D12" s="1247" t="s">
        <v>848</v>
      </c>
      <c r="E12" s="1247" t="s">
        <v>551</v>
      </c>
      <c r="F12" s="1265" t="s">
        <v>845</v>
      </c>
      <c r="G12" s="1280" t="s">
        <v>846</v>
      </c>
      <c r="H12" s="1273" t="s">
        <v>299</v>
      </c>
      <c r="I12" s="1278"/>
      <c r="K12" s="1274" t="s">
        <v>298</v>
      </c>
      <c r="L12" s="1286" t="s">
        <v>300</v>
      </c>
      <c r="M12" s="1286" t="s">
        <v>793</v>
      </c>
      <c r="N12" s="1289" t="s">
        <v>1058</v>
      </c>
      <c r="O12" s="1284"/>
      <c r="P12" s="267"/>
      <c r="Q12" s="268"/>
    </row>
    <row r="13" spans="1:34" ht="20.25" customHeight="1">
      <c r="A13" s="266"/>
      <c r="B13" s="1249"/>
      <c r="C13" s="1245"/>
      <c r="D13" s="1245"/>
      <c r="E13" s="1245"/>
      <c r="F13" s="1266"/>
      <c r="G13" s="1281"/>
      <c r="H13" s="1245"/>
      <c r="I13" s="1278"/>
      <c r="K13" s="1275"/>
      <c r="L13" s="1287"/>
      <c r="M13" s="1287"/>
      <c r="N13" s="1290"/>
      <c r="O13" s="1284"/>
      <c r="P13" s="267"/>
      <c r="Q13" s="268"/>
    </row>
    <row r="14" spans="1:34" ht="20.25" customHeight="1">
      <c r="A14" s="266"/>
      <c r="B14" s="1249"/>
      <c r="C14" s="1246"/>
      <c r="D14" s="1246"/>
      <c r="E14" s="1246"/>
      <c r="F14" s="1267"/>
      <c r="G14" s="1282"/>
      <c r="H14" s="1246"/>
      <c r="I14" s="1279"/>
      <c r="K14" s="1276"/>
      <c r="L14" s="1288"/>
      <c r="M14" s="1288"/>
      <c r="N14" s="1291"/>
      <c r="O14" s="1285"/>
      <c r="P14" s="267"/>
      <c r="Q14" s="268"/>
    </row>
    <row r="15" spans="1:34" ht="21.75" customHeight="1">
      <c r="B15" s="269">
        <v>1</v>
      </c>
      <c r="C15" s="270">
        <v>-10</v>
      </c>
      <c r="D15" s="270">
        <v>-10</v>
      </c>
      <c r="E15" s="271">
        <v>-100</v>
      </c>
      <c r="F15" s="271">
        <v>-100</v>
      </c>
      <c r="G15" s="271">
        <v>-100</v>
      </c>
      <c r="H15" s="271">
        <v>-100</v>
      </c>
      <c r="I15" s="272">
        <v>2</v>
      </c>
      <c r="K15" s="273">
        <v>1</v>
      </c>
      <c r="L15" s="544">
        <v>-10</v>
      </c>
      <c r="M15" s="274">
        <v>-10</v>
      </c>
      <c r="N15" s="275">
        <v>-100</v>
      </c>
      <c r="O15" s="276">
        <v>10</v>
      </c>
      <c r="Q15" s="277"/>
    </row>
    <row r="16" spans="1:34" ht="21.75" customHeight="1">
      <c r="B16" s="278">
        <v>2</v>
      </c>
      <c r="C16" s="279">
        <v>-0.05</v>
      </c>
      <c r="D16" s="279">
        <v>-0.05</v>
      </c>
      <c r="E16" s="280">
        <v>-0.1</v>
      </c>
      <c r="F16" s="280">
        <v>-0.1</v>
      </c>
      <c r="G16" s="280">
        <v>-0.1</v>
      </c>
      <c r="H16" s="280">
        <v>-0.1</v>
      </c>
      <c r="I16" s="281">
        <v>4</v>
      </c>
      <c r="K16" s="282">
        <v>2</v>
      </c>
      <c r="L16" s="545">
        <v>-0.05</v>
      </c>
      <c r="M16" s="283">
        <v>-0.1</v>
      </c>
      <c r="N16" s="280">
        <v>-0.1</v>
      </c>
      <c r="O16" s="281">
        <v>8</v>
      </c>
      <c r="Q16" s="277"/>
    </row>
    <row r="17" spans="2:20" ht="21.75" customHeight="1">
      <c r="B17" s="278">
        <v>3</v>
      </c>
      <c r="C17" s="279">
        <v>-2.5000000000000001E-2</v>
      </c>
      <c r="D17" s="279">
        <v>-2.5000000000000001E-2</v>
      </c>
      <c r="E17" s="280">
        <v>-0.05</v>
      </c>
      <c r="F17" s="280">
        <v>-0.05</v>
      </c>
      <c r="G17" s="280">
        <v>-0.05</v>
      </c>
      <c r="H17" s="280">
        <v>-0.05</v>
      </c>
      <c r="I17" s="281">
        <v>6</v>
      </c>
      <c r="K17" s="282">
        <v>3</v>
      </c>
      <c r="L17" s="545">
        <v>-2.5000000000000001E-2</v>
      </c>
      <c r="M17" s="283">
        <v>-0.05</v>
      </c>
      <c r="N17" s="280">
        <v>-0.05</v>
      </c>
      <c r="O17" s="284">
        <v>6</v>
      </c>
      <c r="Q17" s="277"/>
      <c r="T17" s="277"/>
    </row>
    <row r="18" spans="2:20" ht="21.75" customHeight="1">
      <c r="B18" s="278">
        <v>4</v>
      </c>
      <c r="C18" s="279">
        <v>2.5000000000000001E-2</v>
      </c>
      <c r="D18" s="279">
        <v>2.5000000000000001E-2</v>
      </c>
      <c r="E18" s="280">
        <v>0.05</v>
      </c>
      <c r="F18" s="280">
        <v>0.05</v>
      </c>
      <c r="G18" s="280">
        <v>0.05</v>
      </c>
      <c r="H18" s="280">
        <v>0.05</v>
      </c>
      <c r="I18" s="281">
        <v>8</v>
      </c>
      <c r="K18" s="282">
        <v>4</v>
      </c>
      <c r="L18" s="545">
        <v>2.5000000000000001E-2</v>
      </c>
      <c r="M18" s="283">
        <v>0.05</v>
      </c>
      <c r="N18" s="280">
        <v>0.05</v>
      </c>
      <c r="O18" s="281">
        <v>4</v>
      </c>
      <c r="Q18" s="277"/>
    </row>
    <row r="19" spans="2:20" ht="21.75" customHeight="1" thickBot="1">
      <c r="B19" s="285">
        <v>5</v>
      </c>
      <c r="C19" s="286">
        <v>0.05</v>
      </c>
      <c r="D19" s="286">
        <v>0.05</v>
      </c>
      <c r="E19" s="287">
        <v>0.1</v>
      </c>
      <c r="F19" s="287">
        <v>0.1</v>
      </c>
      <c r="G19" s="287">
        <v>0.1</v>
      </c>
      <c r="H19" s="287">
        <v>0.1</v>
      </c>
      <c r="I19" s="288">
        <v>10</v>
      </c>
      <c r="K19" s="289">
        <v>5</v>
      </c>
      <c r="L19" s="546">
        <v>0.05</v>
      </c>
      <c r="M19" s="291">
        <v>0.1</v>
      </c>
      <c r="N19" s="292">
        <v>0.1</v>
      </c>
      <c r="O19" s="293">
        <v>2</v>
      </c>
      <c r="Q19" s="294"/>
    </row>
    <row r="20" spans="2:20" ht="20.25" customHeight="1">
      <c r="C20" s="139"/>
      <c r="H20" s="220"/>
    </row>
    <row r="21" spans="2:20" s="140" customFormat="1" ht="20.25" customHeight="1" thickBot="1">
      <c r="B21" s="295" t="s">
        <v>301</v>
      </c>
      <c r="R21" s="296"/>
    </row>
    <row r="22" spans="2:20" ht="20.25" customHeight="1">
      <c r="B22" s="1256" t="s">
        <v>289</v>
      </c>
      <c r="C22" s="1258" t="s">
        <v>290</v>
      </c>
      <c r="D22" s="1258" t="s">
        <v>295</v>
      </c>
      <c r="E22" s="1258" t="s">
        <v>292</v>
      </c>
      <c r="F22" s="1258" t="s">
        <v>302</v>
      </c>
      <c r="G22" s="1258" t="s">
        <v>303</v>
      </c>
      <c r="H22" s="1258" t="s">
        <v>296</v>
      </c>
      <c r="I22" s="256" t="s">
        <v>293</v>
      </c>
      <c r="J22" s="257"/>
      <c r="K22" s="258"/>
      <c r="L22" s="1268" t="s">
        <v>277</v>
      </c>
      <c r="M22" s="229"/>
      <c r="N22" s="262"/>
    </row>
    <row r="23" spans="2:20" ht="20.25" customHeight="1">
      <c r="B23" s="1257"/>
      <c r="C23" s="1264"/>
      <c r="D23" s="1264"/>
      <c r="E23" s="1259"/>
      <c r="F23" s="1259"/>
      <c r="G23" s="1259"/>
      <c r="H23" s="1259"/>
      <c r="I23" s="297">
        <v>10</v>
      </c>
      <c r="J23" s="297">
        <v>11</v>
      </c>
      <c r="K23" s="297">
        <v>12</v>
      </c>
      <c r="L23" s="1269"/>
      <c r="M23" s="229"/>
      <c r="N23" s="262"/>
    </row>
    <row r="24" spans="2:20" s="277" customFormat="1" ht="20.25" customHeight="1">
      <c r="B24" s="1248" t="s">
        <v>298</v>
      </c>
      <c r="C24" s="1253" t="s">
        <v>488</v>
      </c>
      <c r="D24" s="1253" t="s">
        <v>307</v>
      </c>
      <c r="E24" s="1253" t="s">
        <v>796</v>
      </c>
      <c r="F24" s="1253" t="s">
        <v>411</v>
      </c>
      <c r="G24" s="1253" t="s">
        <v>310</v>
      </c>
      <c r="H24" s="1253" t="s">
        <v>311</v>
      </c>
      <c r="I24" s="1247" t="s">
        <v>771</v>
      </c>
      <c r="J24" s="1247" t="s">
        <v>312</v>
      </c>
      <c r="K24" s="1247" t="s">
        <v>772</v>
      </c>
      <c r="L24" s="1269"/>
      <c r="M24" s="229"/>
      <c r="N24" s="267"/>
    </row>
    <row r="25" spans="2:20" s="277" customFormat="1" ht="20.25" customHeight="1">
      <c r="B25" s="1260"/>
      <c r="C25" s="1261"/>
      <c r="D25" s="1261"/>
      <c r="E25" s="1261"/>
      <c r="F25" s="1261"/>
      <c r="G25" s="1261"/>
      <c r="H25" s="1261"/>
      <c r="I25" s="1263"/>
      <c r="J25" s="1263"/>
      <c r="K25" s="1263"/>
      <c r="L25" s="1269"/>
      <c r="M25" s="229"/>
      <c r="N25" s="267"/>
    </row>
    <row r="26" spans="2:20" s="277" customFormat="1" ht="20.25" customHeight="1">
      <c r="B26" s="1260"/>
      <c r="C26" s="1262"/>
      <c r="D26" s="1261"/>
      <c r="E26" s="1261"/>
      <c r="F26" s="1261"/>
      <c r="G26" s="1261"/>
      <c r="H26" s="1261"/>
      <c r="I26" s="1263"/>
      <c r="J26" s="1263"/>
      <c r="K26" s="1263"/>
      <c r="L26" s="1270"/>
      <c r="M26" s="229"/>
      <c r="N26" s="267"/>
    </row>
    <row r="27" spans="2:20" ht="22.5" customHeight="1">
      <c r="B27" s="298">
        <v>1</v>
      </c>
      <c r="C27" s="270">
        <v>-10</v>
      </c>
      <c r="D27" s="299">
        <v>-100</v>
      </c>
      <c r="E27" s="300">
        <v>-10</v>
      </c>
      <c r="F27" s="300">
        <v>-10</v>
      </c>
      <c r="G27" s="300">
        <v>-100</v>
      </c>
      <c r="H27" s="300">
        <v>-100</v>
      </c>
      <c r="I27" s="271">
        <v>-100</v>
      </c>
      <c r="J27" s="271">
        <v>-100</v>
      </c>
      <c r="K27" s="271">
        <v>-100</v>
      </c>
      <c r="L27" s="272">
        <v>2</v>
      </c>
      <c r="M27" s="228"/>
    </row>
    <row r="28" spans="2:20" ht="22.5" customHeight="1">
      <c r="B28" s="282">
        <v>2</v>
      </c>
      <c r="C28" s="279">
        <v>-0.05</v>
      </c>
      <c r="D28" s="301">
        <v>-0.5</v>
      </c>
      <c r="E28" s="545">
        <v>-0.1</v>
      </c>
      <c r="F28" s="279">
        <v>-0.1</v>
      </c>
      <c r="G28" s="279">
        <v>-0.1</v>
      </c>
      <c r="H28" s="279">
        <v>-0.1</v>
      </c>
      <c r="I28" s="302">
        <v>-0.1</v>
      </c>
      <c r="J28" s="302">
        <v>-0.1</v>
      </c>
      <c r="K28" s="302">
        <v>-0.1</v>
      </c>
      <c r="L28" s="303">
        <v>4</v>
      </c>
      <c r="M28" s="228"/>
    </row>
    <row r="29" spans="2:20" ht="22.5" customHeight="1">
      <c r="B29" s="282">
        <v>3</v>
      </c>
      <c r="C29" s="279">
        <v>-2.5000000000000001E-2</v>
      </c>
      <c r="D29" s="301">
        <v>-0.3</v>
      </c>
      <c r="E29" s="302">
        <v>-0.05</v>
      </c>
      <c r="F29" s="279">
        <v>-0.05</v>
      </c>
      <c r="G29" s="279">
        <v>-0.05</v>
      </c>
      <c r="H29" s="279">
        <v>-0.05</v>
      </c>
      <c r="I29" s="302">
        <v>-0.05</v>
      </c>
      <c r="J29" s="302">
        <v>-0.05</v>
      </c>
      <c r="K29" s="302">
        <v>-0.05</v>
      </c>
      <c r="L29" s="303">
        <v>6</v>
      </c>
      <c r="M29" s="229"/>
    </row>
    <row r="30" spans="2:20" ht="22.5" customHeight="1">
      <c r="B30" s="282">
        <v>4</v>
      </c>
      <c r="C30" s="279">
        <v>2.5000000000000001E-2</v>
      </c>
      <c r="D30" s="301">
        <v>0.3</v>
      </c>
      <c r="E30" s="545">
        <v>0.05</v>
      </c>
      <c r="F30" s="279">
        <v>0.05</v>
      </c>
      <c r="G30" s="279">
        <v>0.05</v>
      </c>
      <c r="H30" s="279">
        <v>0.05</v>
      </c>
      <c r="I30" s="302">
        <v>0.05</v>
      </c>
      <c r="J30" s="302">
        <v>0.05</v>
      </c>
      <c r="K30" s="302">
        <v>0.05</v>
      </c>
      <c r="L30" s="281">
        <v>8</v>
      </c>
      <c r="M30" s="229"/>
    </row>
    <row r="31" spans="2:20" ht="22.5" customHeight="1" thickBot="1">
      <c r="B31" s="289">
        <v>5</v>
      </c>
      <c r="C31" s="286">
        <v>0.05</v>
      </c>
      <c r="D31" s="304">
        <v>0.5</v>
      </c>
      <c r="E31" s="546">
        <v>0.1</v>
      </c>
      <c r="F31" s="290">
        <v>0.1</v>
      </c>
      <c r="G31" s="290">
        <v>0.1</v>
      </c>
      <c r="H31" s="290">
        <v>0.1</v>
      </c>
      <c r="I31" s="305">
        <v>0.1</v>
      </c>
      <c r="J31" s="305">
        <v>0.1</v>
      </c>
      <c r="K31" s="305">
        <v>0.1</v>
      </c>
      <c r="L31" s="288">
        <v>10</v>
      </c>
      <c r="M31" s="228"/>
    </row>
    <row r="32" spans="2:20" ht="20.25" customHeight="1">
      <c r="L32" s="221"/>
      <c r="M32" s="221"/>
      <c r="R32" s="306"/>
    </row>
    <row r="33" spans="2:18" ht="20.25" customHeight="1" thickBot="1">
      <c r="L33" s="221"/>
      <c r="M33" s="221"/>
      <c r="R33" s="306"/>
    </row>
    <row r="34" spans="2:18" ht="20.25" customHeight="1">
      <c r="B34" s="1256" t="s">
        <v>289</v>
      </c>
      <c r="C34" s="1258" t="s">
        <v>294</v>
      </c>
      <c r="D34" s="1258" t="s">
        <v>291</v>
      </c>
      <c r="E34" s="1258"/>
      <c r="F34" s="1258" t="s">
        <v>313</v>
      </c>
      <c r="G34" s="256" t="s">
        <v>297</v>
      </c>
      <c r="H34" s="1258" t="s">
        <v>453</v>
      </c>
      <c r="I34" s="1258" t="s">
        <v>314</v>
      </c>
      <c r="J34" s="1271" t="s">
        <v>297</v>
      </c>
      <c r="K34" s="1272"/>
      <c r="L34" s="1268" t="s">
        <v>278</v>
      </c>
      <c r="R34" s="306"/>
    </row>
    <row r="35" spans="2:18" ht="20.25" customHeight="1">
      <c r="B35" s="1257"/>
      <c r="C35" s="1259"/>
      <c r="D35" s="1259"/>
      <c r="E35" s="1259"/>
      <c r="F35" s="1259"/>
      <c r="G35" s="263">
        <v>13</v>
      </c>
      <c r="H35" s="1259"/>
      <c r="I35" s="1259"/>
      <c r="J35" s="263">
        <v>16</v>
      </c>
      <c r="K35" s="263"/>
      <c r="L35" s="1269"/>
      <c r="R35" s="306"/>
    </row>
    <row r="36" spans="2:18" ht="20.25" customHeight="1">
      <c r="B36" s="1248" t="s">
        <v>298</v>
      </c>
      <c r="C36" s="1250" t="s">
        <v>300</v>
      </c>
      <c r="D36" s="1253" t="s">
        <v>316</v>
      </c>
      <c r="E36" s="1253"/>
      <c r="F36" s="1253" t="s">
        <v>317</v>
      </c>
      <c r="G36" s="1244" t="s">
        <v>318</v>
      </c>
      <c r="H36" s="1247" t="s">
        <v>319</v>
      </c>
      <c r="I36" s="1247" t="s">
        <v>320</v>
      </c>
      <c r="J36" s="1244" t="s">
        <v>900</v>
      </c>
      <c r="K36" s="1244"/>
      <c r="L36" s="1269"/>
      <c r="R36" s="306"/>
    </row>
    <row r="37" spans="2:18" ht="20.25" customHeight="1">
      <c r="B37" s="1249"/>
      <c r="C37" s="1251"/>
      <c r="D37" s="1254"/>
      <c r="E37" s="1254"/>
      <c r="F37" s="1254"/>
      <c r="G37" s="1245"/>
      <c r="H37" s="1245"/>
      <c r="I37" s="1245"/>
      <c r="J37" s="1245"/>
      <c r="K37" s="1245"/>
      <c r="L37" s="1269"/>
      <c r="R37" s="306"/>
    </row>
    <row r="38" spans="2:18" ht="20.25" customHeight="1">
      <c r="B38" s="1249"/>
      <c r="C38" s="1252"/>
      <c r="D38" s="1255"/>
      <c r="E38" s="1255"/>
      <c r="F38" s="1255"/>
      <c r="G38" s="1246"/>
      <c r="H38" s="1246"/>
      <c r="I38" s="1246"/>
      <c r="J38" s="1246"/>
      <c r="K38" s="1246"/>
      <c r="L38" s="1270"/>
      <c r="R38" s="306"/>
    </row>
    <row r="39" spans="2:18" ht="22.5" customHeight="1">
      <c r="B39" s="298">
        <v>1</v>
      </c>
      <c r="C39" s="274">
        <v>-10</v>
      </c>
      <c r="D39" s="307">
        <v>-1</v>
      </c>
      <c r="E39" s="307"/>
      <c r="F39" s="307">
        <v>-1</v>
      </c>
      <c r="G39" s="308">
        <v>-100</v>
      </c>
      <c r="H39" s="309">
        <v>-1000</v>
      </c>
      <c r="I39" s="309">
        <v>-1000</v>
      </c>
      <c r="J39" s="308">
        <v>-100</v>
      </c>
      <c r="K39" s="308"/>
      <c r="L39" s="310">
        <v>10</v>
      </c>
      <c r="R39" s="306"/>
    </row>
    <row r="40" spans="2:18" ht="22.5" customHeight="1">
      <c r="B40" s="282">
        <v>2</v>
      </c>
      <c r="C40" s="279">
        <v>-0.05</v>
      </c>
      <c r="D40" s="1085">
        <v>-0.1</v>
      </c>
      <c r="E40" s="311"/>
      <c r="F40" s="1085">
        <v>-0.01</v>
      </c>
      <c r="G40" s="312">
        <v>-0.1</v>
      </c>
      <c r="H40" s="313">
        <v>-1</v>
      </c>
      <c r="I40" s="313">
        <v>-1</v>
      </c>
      <c r="J40" s="312">
        <v>-0.1</v>
      </c>
      <c r="K40" s="312"/>
      <c r="L40" s="314">
        <v>8</v>
      </c>
      <c r="R40" s="306"/>
    </row>
    <row r="41" spans="2:18" ht="22.5" customHeight="1">
      <c r="B41" s="282">
        <v>3</v>
      </c>
      <c r="C41" s="279">
        <v>-2.5000000000000001E-2</v>
      </c>
      <c r="D41" s="1085">
        <v>-0.05</v>
      </c>
      <c r="E41" s="311"/>
      <c r="F41" s="1085">
        <v>-5.0000000000000001E-3</v>
      </c>
      <c r="G41" s="312">
        <v>-0.05</v>
      </c>
      <c r="H41" s="313">
        <v>-0.5</v>
      </c>
      <c r="I41" s="313">
        <v>-0.5</v>
      </c>
      <c r="J41" s="312">
        <v>-0.05</v>
      </c>
      <c r="K41" s="312"/>
      <c r="L41" s="315">
        <v>6</v>
      </c>
      <c r="R41" s="306"/>
    </row>
    <row r="42" spans="2:18" ht="22.5" customHeight="1">
      <c r="B42" s="282">
        <v>4</v>
      </c>
      <c r="C42" s="279">
        <v>2.5000000000000001E-2</v>
      </c>
      <c r="D42" s="1085">
        <v>0.05</v>
      </c>
      <c r="E42" s="311"/>
      <c r="F42" s="1085">
        <v>5.0000000000000001E-3</v>
      </c>
      <c r="G42" s="312">
        <v>0.05</v>
      </c>
      <c r="H42" s="313">
        <v>0.5</v>
      </c>
      <c r="I42" s="313">
        <v>0.5</v>
      </c>
      <c r="J42" s="312">
        <v>0.05</v>
      </c>
      <c r="K42" s="312"/>
      <c r="L42" s="314">
        <v>4</v>
      </c>
      <c r="R42" s="306"/>
    </row>
    <row r="43" spans="2:18" ht="22.5" customHeight="1" thickBot="1">
      <c r="B43" s="289">
        <v>5</v>
      </c>
      <c r="C43" s="290">
        <v>0.05</v>
      </c>
      <c r="D43" s="1086">
        <v>0.1</v>
      </c>
      <c r="E43" s="316"/>
      <c r="F43" s="1086">
        <v>0.01</v>
      </c>
      <c r="G43" s="317">
        <v>0.1</v>
      </c>
      <c r="H43" s="318">
        <v>1</v>
      </c>
      <c r="I43" s="318">
        <v>1</v>
      </c>
      <c r="J43" s="317">
        <v>0.1</v>
      </c>
      <c r="K43" s="317"/>
      <c r="L43" s="319">
        <v>2</v>
      </c>
      <c r="R43" s="306"/>
    </row>
    <row r="44" spans="2:18" ht="20.25" customHeight="1">
      <c r="R44" s="306"/>
    </row>
    <row r="45" spans="2:18" ht="22.5" customHeight="1"/>
  </sheetData>
  <mergeCells count="58">
    <mergeCell ref="I1:K1"/>
    <mergeCell ref="O10:O14"/>
    <mergeCell ref="L12:L14"/>
    <mergeCell ref="M12:M14"/>
    <mergeCell ref="N12:N14"/>
    <mergeCell ref="F12:F14"/>
    <mergeCell ref="L22:L26"/>
    <mergeCell ref="L34:L38"/>
    <mergeCell ref="L10:L11"/>
    <mergeCell ref="M10:M11"/>
    <mergeCell ref="H34:H35"/>
    <mergeCell ref="I34:I35"/>
    <mergeCell ref="J34:K34"/>
    <mergeCell ref="G22:G23"/>
    <mergeCell ref="H12:H14"/>
    <mergeCell ref="K12:K14"/>
    <mergeCell ref="H22:H23"/>
    <mergeCell ref="I10:I14"/>
    <mergeCell ref="K10:K11"/>
    <mergeCell ref="G12:G14"/>
    <mergeCell ref="K24:K26"/>
    <mergeCell ref="B10:B11"/>
    <mergeCell ref="C10:C11"/>
    <mergeCell ref="D10:D11"/>
    <mergeCell ref="E10:E11"/>
    <mergeCell ref="B12:B14"/>
    <mergeCell ref="C12:C14"/>
    <mergeCell ref="D12:D14"/>
    <mergeCell ref="E12:E14"/>
    <mergeCell ref="B22:B23"/>
    <mergeCell ref="C22:C23"/>
    <mergeCell ref="D22:D23"/>
    <mergeCell ref="E22:E23"/>
    <mergeCell ref="F22:F23"/>
    <mergeCell ref="B24:B26"/>
    <mergeCell ref="C24:C26"/>
    <mergeCell ref="I24:I26"/>
    <mergeCell ref="J24:J26"/>
    <mergeCell ref="D24:D26"/>
    <mergeCell ref="E24:E26"/>
    <mergeCell ref="F24:F26"/>
    <mergeCell ref="G24:G26"/>
    <mergeCell ref="H24:H26"/>
    <mergeCell ref="B34:B35"/>
    <mergeCell ref="C34:C35"/>
    <mergeCell ref="D34:D35"/>
    <mergeCell ref="E34:E35"/>
    <mergeCell ref="F34:F35"/>
    <mergeCell ref="B36:B38"/>
    <mergeCell ref="C36:C38"/>
    <mergeCell ref="D36:D38"/>
    <mergeCell ref="E36:E38"/>
    <mergeCell ref="F36:F38"/>
    <mergeCell ref="G36:G38"/>
    <mergeCell ref="H36:H38"/>
    <mergeCell ref="I36:I38"/>
    <mergeCell ref="J36:J38"/>
    <mergeCell ref="K36:K38"/>
  </mergeCells>
  <phoneticPr fontId="1"/>
  <pageMargins left="0.39370078740157483" right="0.39370078740157483" top="0.39370078740157483" bottom="0.39370078740157483" header="0" footer="0.19685039370078741"/>
  <pageSetup paperSize="9" scale="49" orientation="landscape" r:id="rId1"/>
  <headerFooter scaleWithDoc="0">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CCFFCC"/>
  </sheetPr>
  <dimension ref="B8:V55"/>
  <sheetViews>
    <sheetView showGridLines="0" zoomScaleNormal="100" zoomScaleSheetLayoutView="100" workbookViewId="0"/>
  </sheetViews>
  <sheetFormatPr defaultRowHeight="13.2"/>
  <sheetData>
    <row r="8" spans="22:22">
      <c r="V8" s="39"/>
    </row>
    <row r="9" spans="22:22">
      <c r="V9" s="39"/>
    </row>
    <row r="10" spans="22:22">
      <c r="V10" s="39"/>
    </row>
    <row r="11" spans="22:22">
      <c r="V11" s="39"/>
    </row>
    <row r="12" spans="22:22">
      <c r="V12" s="39"/>
    </row>
    <row r="13" spans="22:22">
      <c r="V13" s="39"/>
    </row>
    <row r="14" spans="22:22">
      <c r="V14" s="39"/>
    </row>
    <row r="16" spans="22:22">
      <c r="V16" s="42"/>
    </row>
    <row r="17" spans="22:22">
      <c r="V17" s="40"/>
    </row>
    <row r="18" spans="22:22">
      <c r="V18" s="40"/>
    </row>
    <row r="19" spans="22:22">
      <c r="V19" s="41"/>
    </row>
    <row r="20" spans="22:22" ht="13.5" customHeight="1">
      <c r="V20" s="42"/>
    </row>
    <row r="21" spans="22:22">
      <c r="V21" s="40"/>
    </row>
    <row r="22" spans="22:22">
      <c r="V22" s="42"/>
    </row>
    <row r="23" spans="22:22">
      <c r="V23" s="40"/>
    </row>
    <row r="24" spans="22:22">
      <c r="V24" s="41"/>
    </row>
    <row r="26" spans="22:22">
      <c r="V26" s="39"/>
    </row>
    <row r="27" spans="22:22">
      <c r="V27" s="39"/>
    </row>
    <row r="36" spans="2:2">
      <c r="B36" s="43"/>
    </row>
    <row r="37" spans="2:2">
      <c r="B37" s="43" t="s">
        <v>44</v>
      </c>
    </row>
    <row r="38" spans="2:2">
      <c r="B38" s="43" t="s">
        <v>44</v>
      </c>
    </row>
    <row r="39" spans="2:2">
      <c r="B39" s="43" t="s">
        <v>45</v>
      </c>
    </row>
    <row r="40" spans="2:2">
      <c r="B40" s="43" t="s">
        <v>46</v>
      </c>
    </row>
    <row r="41" spans="2:2">
      <c r="B41" s="43" t="s">
        <v>47</v>
      </c>
    </row>
    <row r="42" spans="2:2">
      <c r="B42" s="43"/>
    </row>
    <row r="43" spans="2:2">
      <c r="B43" s="44"/>
    </row>
    <row r="44" spans="2:2">
      <c r="B44" s="46"/>
    </row>
    <row r="45" spans="2:2">
      <c r="B45" s="46"/>
    </row>
    <row r="46" spans="2:2">
      <c r="B46" s="45"/>
    </row>
    <row r="47" spans="2:2">
      <c r="B47" s="44"/>
    </row>
    <row r="48" spans="2:2">
      <c r="B48" s="45"/>
    </row>
    <row r="49" spans="2:2">
      <c r="B49" s="44"/>
    </row>
    <row r="50" spans="2:2">
      <c r="B50" s="46"/>
    </row>
    <row r="51" spans="2:2">
      <c r="B51" s="43"/>
    </row>
    <row r="52" spans="2:2" ht="13.5" customHeight="1">
      <c r="B52" s="45"/>
    </row>
    <row r="55" spans="2:2">
      <c r="B55" s="39" t="s">
        <v>43</v>
      </c>
    </row>
  </sheetData>
  <phoneticPr fontId="1"/>
  <pageMargins left="0.39370078740157483" right="0.39370078740157483" top="0.39370078740157483" bottom="0.39370078740157483" header="0" footer="0.19685039370078741"/>
  <pageSetup paperSize="9" scale="80" orientation="landscape" r:id="rId1"/>
  <headerFooter scaleWithDoc="0">
    <oddFooter>&amp;P / &amp;N ページ</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CCFFCC"/>
  </sheetPr>
  <dimension ref="A1:BY36"/>
  <sheetViews>
    <sheetView showGridLines="0" zoomScaleNormal="100" workbookViewId="0">
      <selection sqref="A1:E2"/>
    </sheetView>
  </sheetViews>
  <sheetFormatPr defaultColWidth="2.21875" defaultRowHeight="13.2"/>
  <cols>
    <col min="1" max="1" width="2.21875" style="13"/>
    <col min="2" max="14" width="2.109375" style="13" customWidth="1"/>
    <col min="15" max="32" width="2.21875" style="15"/>
    <col min="33" max="34" width="2.6640625" style="15" customWidth="1"/>
    <col min="35" max="35" width="2" style="15" customWidth="1"/>
    <col min="36" max="41" width="2.21875" style="15"/>
    <col min="42" max="46" width="2.21875" style="13" customWidth="1"/>
    <col min="47" max="64" width="2.21875" style="13"/>
    <col min="65" max="65" width="2.21875" style="13" customWidth="1"/>
    <col min="66" max="67" width="2.21875" style="13"/>
    <col min="68" max="68" width="2.44140625" style="13" customWidth="1"/>
    <col min="69" max="71" width="3.6640625" style="13" customWidth="1"/>
    <col min="72" max="16384" width="2.21875" style="13"/>
  </cols>
  <sheetData>
    <row r="1" spans="1:77">
      <c r="A1" s="1404" t="s">
        <v>22</v>
      </c>
      <c r="B1" s="1405"/>
      <c r="C1" s="1405"/>
      <c r="D1" s="1405"/>
      <c r="E1" s="1406"/>
      <c r="F1" s="1410" t="str">
        <f>IF('法人入力シート（要入力）'!E4="","",'法人入力シート（要入力）'!E4)</f>
        <v/>
      </c>
      <c r="G1" s="1411"/>
      <c r="H1" s="1411"/>
      <c r="I1" s="1411"/>
      <c r="J1" s="1411"/>
      <c r="K1" s="1411"/>
      <c r="L1" s="1411"/>
      <c r="M1" s="1411"/>
      <c r="N1" s="1411"/>
      <c r="O1" s="1411"/>
      <c r="P1" s="1411"/>
      <c r="Q1" s="1411"/>
      <c r="R1" s="1411"/>
      <c r="S1" s="1411"/>
      <c r="T1" s="1411"/>
      <c r="U1" s="1411"/>
      <c r="V1" s="1411"/>
      <c r="W1" s="1412"/>
      <c r="X1" s="13"/>
      <c r="Y1" s="13"/>
      <c r="Z1" s="13"/>
      <c r="AA1" s="13"/>
      <c r="AB1" s="13"/>
      <c r="AC1" s="13"/>
      <c r="AD1" s="13"/>
      <c r="AE1" s="13"/>
      <c r="AF1" s="13"/>
      <c r="AG1" s="13"/>
      <c r="AH1" s="13"/>
      <c r="AI1" s="13"/>
      <c r="AJ1" s="13"/>
      <c r="AK1" s="13"/>
      <c r="AL1" s="13"/>
      <c r="AM1" s="13"/>
      <c r="AN1" s="13"/>
      <c r="AO1" s="13"/>
    </row>
    <row r="2" spans="1:77">
      <c r="A2" s="1407"/>
      <c r="B2" s="1408"/>
      <c r="C2" s="1408"/>
      <c r="D2" s="1408"/>
      <c r="E2" s="1409"/>
      <c r="F2" s="1413"/>
      <c r="G2" s="1414"/>
      <c r="H2" s="1414"/>
      <c r="I2" s="1414"/>
      <c r="J2" s="1414"/>
      <c r="K2" s="1414"/>
      <c r="L2" s="1414"/>
      <c r="M2" s="1414"/>
      <c r="N2" s="1414"/>
      <c r="O2" s="1414"/>
      <c r="P2" s="1414"/>
      <c r="Q2" s="1414"/>
      <c r="R2" s="1414"/>
      <c r="S2" s="1414"/>
      <c r="T2" s="1414"/>
      <c r="U2" s="1414"/>
      <c r="V2" s="1414"/>
      <c r="W2" s="1415"/>
      <c r="X2" s="13"/>
      <c r="Y2" s="13"/>
      <c r="Z2" s="13"/>
      <c r="AA2" s="13"/>
      <c r="AB2" s="13"/>
      <c r="AC2" s="13"/>
      <c r="AD2" s="13"/>
      <c r="AE2" s="13"/>
      <c r="AF2" s="13"/>
      <c r="AG2" s="13"/>
      <c r="AH2" s="13"/>
      <c r="AI2" s="13"/>
      <c r="AJ2" s="13"/>
      <c r="AK2" s="13"/>
      <c r="AL2" s="13"/>
      <c r="AM2" s="13"/>
      <c r="AN2" s="13"/>
      <c r="AO2" s="13"/>
    </row>
    <row r="3" spans="1:77" ht="13.5" customHeight="1">
      <c r="A3" s="137"/>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row>
    <row r="4" spans="1:77">
      <c r="A4" s="1416" t="s">
        <v>23</v>
      </c>
      <c r="B4" s="1416"/>
      <c r="C4" s="1416"/>
      <c r="D4" s="1417" t="s">
        <v>24</v>
      </c>
      <c r="E4" s="1417"/>
      <c r="F4" s="1417"/>
      <c r="G4" s="1417"/>
      <c r="H4" s="1417"/>
      <c r="I4" s="1417"/>
      <c r="J4" s="1417"/>
      <c r="K4" s="1417"/>
      <c r="L4" s="1417"/>
      <c r="M4" s="1417"/>
      <c r="N4" s="1417"/>
      <c r="O4" s="1417"/>
      <c r="P4" s="1417"/>
      <c r="Q4" s="1417"/>
      <c r="R4" s="1417"/>
      <c r="S4" s="1417"/>
      <c r="T4" s="1417"/>
      <c r="U4" s="1417"/>
      <c r="V4" s="1417"/>
      <c r="W4" s="1417"/>
      <c r="X4" s="1417"/>
      <c r="Y4" s="1417"/>
      <c r="Z4" s="1417"/>
      <c r="AA4" s="1417"/>
      <c r="AB4" s="1417"/>
      <c r="AC4" s="1417"/>
      <c r="AD4" s="1417"/>
      <c r="AE4" s="1417"/>
      <c r="AF4" s="1417"/>
      <c r="AG4" s="1417"/>
      <c r="AH4" s="1417"/>
      <c r="AI4" s="1417"/>
      <c r="AJ4" s="1417"/>
      <c r="AK4" s="1417"/>
      <c r="AL4" s="1417"/>
      <c r="AM4" s="1417"/>
      <c r="AN4" s="1417"/>
      <c r="AO4" s="1417"/>
      <c r="AP4" s="1417"/>
      <c r="AQ4" s="1417"/>
      <c r="AR4" s="1417"/>
      <c r="AS4" s="1417"/>
      <c r="AT4" s="1417"/>
      <c r="AU4" s="1417"/>
      <c r="AV4" s="1417"/>
      <c r="AW4" s="1417"/>
      <c r="AX4" s="1417"/>
      <c r="AY4" s="1417"/>
      <c r="AZ4" s="1417"/>
      <c r="BA4" s="1417"/>
      <c r="BB4" s="1417"/>
      <c r="BC4" s="1417"/>
      <c r="BD4" s="1417"/>
      <c r="BE4" s="1417"/>
    </row>
    <row r="5" spans="1:77">
      <c r="A5" s="1416"/>
      <c r="B5" s="1416"/>
      <c r="C5" s="1416"/>
      <c r="D5" s="1417"/>
      <c r="E5" s="1417"/>
      <c r="F5" s="1417"/>
      <c r="G5" s="1417"/>
      <c r="H5" s="1417"/>
      <c r="I5" s="1417"/>
      <c r="J5" s="1417"/>
      <c r="K5" s="1417"/>
      <c r="L5" s="1417"/>
      <c r="M5" s="1417"/>
      <c r="N5" s="1417"/>
      <c r="O5" s="1417"/>
      <c r="P5" s="1417"/>
      <c r="Q5" s="1417"/>
      <c r="R5" s="1417"/>
      <c r="S5" s="1417"/>
      <c r="T5" s="1417"/>
      <c r="U5" s="1417"/>
      <c r="V5" s="1417"/>
      <c r="W5" s="1417"/>
      <c r="X5" s="1417"/>
      <c r="Y5" s="1417"/>
      <c r="Z5" s="1417"/>
      <c r="AA5" s="1417"/>
      <c r="AB5" s="1417"/>
      <c r="AC5" s="1417"/>
      <c r="AD5" s="1417"/>
      <c r="AE5" s="1417"/>
      <c r="AF5" s="1417"/>
      <c r="AG5" s="1417"/>
      <c r="AH5" s="1417"/>
      <c r="AI5" s="1417"/>
      <c r="AJ5" s="1417"/>
      <c r="AK5" s="1417"/>
      <c r="AL5" s="1417"/>
      <c r="AM5" s="1417"/>
      <c r="AN5" s="1417"/>
      <c r="AO5" s="1417"/>
      <c r="AP5" s="1417"/>
      <c r="AQ5" s="1417"/>
      <c r="AR5" s="1417"/>
      <c r="AS5" s="1417"/>
      <c r="AT5" s="1417"/>
      <c r="AU5" s="1417"/>
      <c r="AV5" s="1417"/>
      <c r="AW5" s="1417"/>
      <c r="AX5" s="1417"/>
      <c r="AY5" s="1417"/>
      <c r="AZ5" s="1417"/>
      <c r="BA5" s="1417"/>
      <c r="BB5" s="1417"/>
      <c r="BC5" s="1417"/>
      <c r="BD5" s="1417"/>
      <c r="BE5" s="1417"/>
    </row>
    <row r="6" spans="1:77" ht="13.5" customHeight="1">
      <c r="A6" s="1417" t="s">
        <v>25</v>
      </c>
      <c r="B6" s="1417"/>
      <c r="C6" s="1417"/>
      <c r="D6" s="1417"/>
      <c r="E6" s="1417"/>
      <c r="F6" s="1417"/>
      <c r="G6" s="1417"/>
      <c r="H6" s="1417"/>
      <c r="I6" s="1417"/>
      <c r="J6" s="1417"/>
      <c r="K6" s="1417"/>
      <c r="L6" s="1417"/>
      <c r="M6" s="1417"/>
      <c r="N6" s="1417"/>
      <c r="O6" s="1417"/>
      <c r="P6" s="1417"/>
      <c r="Q6" s="1417"/>
      <c r="R6" s="1417"/>
      <c r="S6" s="1417"/>
      <c r="T6" s="1417"/>
      <c r="U6" s="1417"/>
      <c r="V6" s="1417"/>
      <c r="W6" s="1417"/>
      <c r="X6" s="1417"/>
      <c r="Y6" s="1417"/>
      <c r="Z6" s="1417"/>
      <c r="AA6" s="1417"/>
      <c r="AB6" s="1417"/>
      <c r="AC6" s="1417"/>
      <c r="AD6" s="1417"/>
      <c r="AE6" s="1417"/>
      <c r="AF6" s="1417"/>
      <c r="AG6" s="1417"/>
      <c r="AH6" s="1417"/>
      <c r="AI6" s="1417"/>
      <c r="AJ6" s="1417"/>
      <c r="AK6" s="1417"/>
      <c r="AL6" s="1417"/>
      <c r="AM6" s="1417"/>
      <c r="AN6" s="1417"/>
      <c r="AO6" s="1417"/>
      <c r="AP6" s="1417"/>
      <c r="AQ6" s="1417"/>
      <c r="AR6" s="1417"/>
      <c r="AS6" s="1417"/>
      <c r="AT6" s="1417"/>
      <c r="AU6" s="1417"/>
      <c r="AV6" s="1417"/>
      <c r="AW6" s="1417"/>
      <c r="AX6" s="1417"/>
      <c r="AY6" s="1417"/>
      <c r="AZ6" s="1417"/>
      <c r="BA6" s="1417"/>
      <c r="BB6" s="1417"/>
      <c r="BC6" s="1417"/>
      <c r="BD6" s="1417"/>
      <c r="BE6" s="1417"/>
    </row>
    <row r="7" spans="1:77" ht="13.5" customHeight="1">
      <c r="A7" s="1417"/>
      <c r="B7" s="1417"/>
      <c r="C7" s="1417"/>
      <c r="D7" s="1417"/>
      <c r="E7" s="1417"/>
      <c r="F7" s="1417"/>
      <c r="G7" s="1417"/>
      <c r="H7" s="1417"/>
      <c r="I7" s="1417"/>
      <c r="J7" s="1417"/>
      <c r="K7" s="1417"/>
      <c r="L7" s="1417"/>
      <c r="M7" s="1417"/>
      <c r="N7" s="1417"/>
      <c r="O7" s="1417"/>
      <c r="P7" s="1417"/>
      <c r="Q7" s="1417"/>
      <c r="R7" s="1417"/>
      <c r="S7" s="1417"/>
      <c r="T7" s="1417"/>
      <c r="U7" s="1417"/>
      <c r="V7" s="1417"/>
      <c r="W7" s="1417"/>
      <c r="X7" s="1417"/>
      <c r="Y7" s="1417"/>
      <c r="Z7" s="1417"/>
      <c r="AA7" s="1417"/>
      <c r="AB7" s="1417"/>
      <c r="AC7" s="1417"/>
      <c r="AD7" s="1417"/>
      <c r="AE7" s="1417"/>
      <c r="AF7" s="1417"/>
      <c r="AG7" s="1417"/>
      <c r="AH7" s="1417"/>
      <c r="AI7" s="1417"/>
      <c r="AJ7" s="1417"/>
      <c r="AK7" s="1417"/>
      <c r="AL7" s="1417"/>
      <c r="AM7" s="1417"/>
      <c r="AN7" s="1417"/>
      <c r="AO7" s="1417"/>
      <c r="AP7" s="1417"/>
      <c r="AQ7" s="1417"/>
      <c r="AR7" s="1417"/>
      <c r="AS7" s="1417"/>
      <c r="AT7" s="1417"/>
      <c r="AU7" s="1417"/>
      <c r="AV7" s="1417"/>
      <c r="AW7" s="1417"/>
      <c r="AX7" s="1417"/>
      <c r="AY7" s="1417"/>
      <c r="AZ7" s="1417"/>
      <c r="BA7" s="1417"/>
      <c r="BB7" s="1417"/>
      <c r="BC7" s="1417"/>
      <c r="BD7" s="1417"/>
      <c r="BE7" s="1417"/>
      <c r="BX7" s="1317"/>
      <c r="BY7" s="1317"/>
    </row>
    <row r="8" spans="1:77" ht="13.5" customHeight="1">
      <c r="A8" s="1418" t="s">
        <v>26</v>
      </c>
      <c r="B8" s="1419"/>
      <c r="C8" s="1419"/>
      <c r="D8" s="1419"/>
      <c r="E8" s="1419"/>
      <c r="F8" s="1419"/>
      <c r="G8" s="1419"/>
      <c r="H8" s="1419"/>
      <c r="I8" s="1419"/>
      <c r="J8" s="1419"/>
      <c r="K8" s="1419"/>
      <c r="L8" s="1419"/>
      <c r="M8" s="1419"/>
      <c r="N8" s="1420"/>
      <c r="O8" s="1427">
        <f>'法人入力シート（要入力）'!$D$11</f>
        <v>2020</v>
      </c>
      <c r="P8" s="1427"/>
      <c r="Q8" s="1427"/>
      <c r="R8" s="1427">
        <f>'法人入力シート（要入力）'!$E$11</f>
        <v>2021</v>
      </c>
      <c r="S8" s="1427"/>
      <c r="T8" s="1427"/>
      <c r="U8" s="1427">
        <f>'法人入力シート（要入力）'!$F$11</f>
        <v>2022</v>
      </c>
      <c r="V8" s="1427"/>
      <c r="W8" s="1427"/>
      <c r="X8" s="1427">
        <f>'法人入力シート（要入力）'!$G$11</f>
        <v>2023</v>
      </c>
      <c r="Y8" s="1427"/>
      <c r="Z8" s="1427"/>
      <c r="AA8" s="1427">
        <f>'法人入力シート（要入力）'!$H$11</f>
        <v>2024</v>
      </c>
      <c r="AB8" s="1427"/>
      <c r="AC8" s="1430"/>
      <c r="AD8" s="1433" t="str">
        <f>"増減"&amp;$AA$8&amp;"-"&amp;$O$8</f>
        <v>増減2024-2020</v>
      </c>
      <c r="AE8" s="1434"/>
      <c r="AF8" s="1435"/>
      <c r="AG8" s="1442" t="str">
        <f>"伸び率
/"&amp;$O$8&amp;
""</f>
        <v>伸び率
/2020</v>
      </c>
      <c r="AH8" s="1443"/>
      <c r="AI8" s="1444"/>
      <c r="AJ8" s="1434" t="s">
        <v>94</v>
      </c>
      <c r="AK8" s="1451"/>
      <c r="AL8" s="1456" t="s">
        <v>95</v>
      </c>
      <c r="AM8" s="1451"/>
      <c r="AN8" s="1459" t="s">
        <v>96</v>
      </c>
      <c r="AO8" s="1460"/>
      <c r="AT8" s="48"/>
      <c r="AU8" s="48"/>
      <c r="AV8" s="48"/>
      <c r="AW8" s="48"/>
      <c r="AX8" s="48"/>
      <c r="BB8" s="48"/>
      <c r="BC8" s="48"/>
      <c r="BD8" s="48"/>
      <c r="BE8" s="48"/>
      <c r="BF8" s="48"/>
      <c r="BG8" s="48"/>
      <c r="BH8" s="48"/>
      <c r="BI8" s="47"/>
      <c r="BJ8" s="47"/>
      <c r="BK8" s="47"/>
      <c r="BL8" s="47"/>
      <c r="BM8" s="47"/>
      <c r="BP8" s="209"/>
      <c r="BQ8" s="210" t="s">
        <v>265</v>
      </c>
      <c r="BR8" s="211" t="s">
        <v>266</v>
      </c>
      <c r="BS8" s="212" t="s">
        <v>267</v>
      </c>
      <c r="BX8" s="1317"/>
      <c r="BY8" s="1317"/>
    </row>
    <row r="9" spans="1:77" ht="13.5" customHeight="1">
      <c r="A9" s="1421"/>
      <c r="B9" s="1422"/>
      <c r="C9" s="1422"/>
      <c r="D9" s="1422"/>
      <c r="E9" s="1422"/>
      <c r="F9" s="1422"/>
      <c r="G9" s="1422"/>
      <c r="H9" s="1422"/>
      <c r="I9" s="1422"/>
      <c r="J9" s="1422"/>
      <c r="K9" s="1422"/>
      <c r="L9" s="1422"/>
      <c r="M9" s="1422"/>
      <c r="N9" s="1423"/>
      <c r="O9" s="1428"/>
      <c r="P9" s="1428"/>
      <c r="Q9" s="1428"/>
      <c r="R9" s="1428"/>
      <c r="S9" s="1428"/>
      <c r="T9" s="1428"/>
      <c r="U9" s="1428"/>
      <c r="V9" s="1428"/>
      <c r="W9" s="1428"/>
      <c r="X9" s="1428"/>
      <c r="Y9" s="1428"/>
      <c r="Z9" s="1428"/>
      <c r="AA9" s="1428"/>
      <c r="AB9" s="1428"/>
      <c r="AC9" s="1431"/>
      <c r="AD9" s="1436"/>
      <c r="AE9" s="1437"/>
      <c r="AF9" s="1438"/>
      <c r="AG9" s="1445"/>
      <c r="AH9" s="1446"/>
      <c r="AI9" s="1447"/>
      <c r="AJ9" s="1452"/>
      <c r="AK9" s="1453"/>
      <c r="AL9" s="1457"/>
      <c r="AM9" s="1453"/>
      <c r="AN9" s="1460"/>
      <c r="AO9" s="1460"/>
      <c r="BB9" s="49"/>
      <c r="BC9" s="49"/>
      <c r="BD9" s="49"/>
      <c r="BE9" s="49"/>
      <c r="BF9" s="49"/>
      <c r="BG9" s="49"/>
      <c r="BH9" s="49"/>
      <c r="BI9" s="49"/>
      <c r="BJ9" s="49"/>
      <c r="BK9" s="49"/>
      <c r="BL9" s="49"/>
      <c r="BM9" s="49"/>
      <c r="BP9" s="209" t="s">
        <v>268</v>
      </c>
      <c r="BQ9" s="213" t="str">
        <f>AJ12</f>
        <v>－</v>
      </c>
      <c r="BR9" s="214" t="str">
        <f>AL12</f>
        <v>－</v>
      </c>
      <c r="BS9" s="214" t="str">
        <f ca="1">AN12</f>
        <v>－</v>
      </c>
      <c r="BX9" s="1317"/>
      <c r="BY9" s="1317"/>
    </row>
    <row r="10" spans="1:77" ht="13.5" customHeight="1">
      <c r="A10" s="1424"/>
      <c r="B10" s="1425"/>
      <c r="C10" s="1425"/>
      <c r="D10" s="1425"/>
      <c r="E10" s="1425"/>
      <c r="F10" s="1425"/>
      <c r="G10" s="1425"/>
      <c r="H10" s="1425"/>
      <c r="I10" s="1425"/>
      <c r="J10" s="1425"/>
      <c r="K10" s="1425"/>
      <c r="L10" s="1425"/>
      <c r="M10" s="1425"/>
      <c r="N10" s="1426"/>
      <c r="O10" s="1429"/>
      <c r="P10" s="1429"/>
      <c r="Q10" s="1429"/>
      <c r="R10" s="1429"/>
      <c r="S10" s="1429"/>
      <c r="T10" s="1429"/>
      <c r="U10" s="1429"/>
      <c r="V10" s="1429"/>
      <c r="W10" s="1429"/>
      <c r="X10" s="1429"/>
      <c r="Y10" s="1429"/>
      <c r="Z10" s="1429"/>
      <c r="AA10" s="1429"/>
      <c r="AB10" s="1429"/>
      <c r="AC10" s="1432"/>
      <c r="AD10" s="1439"/>
      <c r="AE10" s="1440"/>
      <c r="AF10" s="1441"/>
      <c r="AG10" s="1448"/>
      <c r="AH10" s="1449"/>
      <c r="AI10" s="1450"/>
      <c r="AJ10" s="1454"/>
      <c r="AK10" s="1455"/>
      <c r="AL10" s="1458"/>
      <c r="AM10" s="1455"/>
      <c r="AN10" s="1460"/>
      <c r="AO10" s="1460"/>
      <c r="BB10" s="49"/>
      <c r="BC10" s="49"/>
      <c r="BD10" s="49"/>
      <c r="BE10" s="49"/>
      <c r="BF10" s="49"/>
      <c r="BG10" s="49"/>
      <c r="BH10" s="49"/>
      <c r="BI10" s="49"/>
      <c r="BJ10" s="49"/>
      <c r="BK10" s="49"/>
      <c r="BL10" s="49"/>
      <c r="BM10" s="49"/>
      <c r="BP10" s="209" t="s">
        <v>269</v>
      </c>
      <c r="BQ10" s="215" t="str">
        <f>AJ14</f>
        <v>－</v>
      </c>
      <c r="BR10" s="216" t="str">
        <f>AL14</f>
        <v>－</v>
      </c>
      <c r="BS10" s="216" t="str">
        <f ca="1">AN14</f>
        <v>－</v>
      </c>
    </row>
    <row r="11" spans="1:77" ht="15.9" customHeight="1">
      <c r="A11" s="670" t="s">
        <v>632</v>
      </c>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8"/>
      <c r="BB11" s="50"/>
      <c r="BC11" s="50"/>
      <c r="BD11" s="50"/>
      <c r="BE11" s="50"/>
      <c r="BF11" s="50"/>
      <c r="BG11" s="50"/>
      <c r="BH11" s="50"/>
      <c r="BI11" s="50"/>
      <c r="BJ11" s="50"/>
      <c r="BK11" s="50"/>
      <c r="BL11" s="50"/>
      <c r="BM11" s="50"/>
      <c r="BP11" s="209" t="s">
        <v>270</v>
      </c>
      <c r="BQ11" s="215" t="str">
        <f>AJ19</f>
        <v>－</v>
      </c>
      <c r="BR11" s="216" t="str">
        <f>AL19</f>
        <v>－</v>
      </c>
      <c r="BS11" s="216" t="str">
        <f ca="1">AN19</f>
        <v>－</v>
      </c>
    </row>
    <row r="12" spans="1:77" s="15" customFormat="1" ht="15.9" customHeight="1">
      <c r="A12" s="19"/>
      <c r="B12" s="1318" t="s">
        <v>982</v>
      </c>
      <c r="C12" s="1319"/>
      <c r="D12" s="1319"/>
      <c r="E12" s="1319"/>
      <c r="F12" s="1319"/>
      <c r="G12" s="1319"/>
      <c r="H12" s="1319"/>
      <c r="I12" s="1319"/>
      <c r="J12" s="1319"/>
      <c r="K12" s="1319"/>
      <c r="L12" s="1319"/>
      <c r="M12" s="1319"/>
      <c r="N12" s="1320"/>
      <c r="O12" s="1365" t="str">
        <f>'１．経常収支差額比率（法人）'!F15</f>
        <v>－</v>
      </c>
      <c r="P12" s="1366"/>
      <c r="Q12" s="1400"/>
      <c r="R12" s="1365" t="str">
        <f>'１．経常収支差額比率（法人）'!G15</f>
        <v>－</v>
      </c>
      <c r="S12" s="1366"/>
      <c r="T12" s="1400"/>
      <c r="U12" s="1365" t="str">
        <f>'１．経常収支差額比率（法人）'!H15</f>
        <v>－</v>
      </c>
      <c r="V12" s="1366"/>
      <c r="W12" s="1400"/>
      <c r="X12" s="1365" t="str">
        <f>'１．経常収支差額比率（法人）'!I15</f>
        <v>－</v>
      </c>
      <c r="Y12" s="1366"/>
      <c r="Z12" s="1400"/>
      <c r="AA12" s="1365" t="str">
        <f>'１．経常収支差額比率（法人）'!J15</f>
        <v>－</v>
      </c>
      <c r="AB12" s="1366"/>
      <c r="AC12" s="1366"/>
      <c r="AD12" s="1374" t="str">
        <f>'１．経常収支差額比率（法人）'!K15</f>
        <v>－</v>
      </c>
      <c r="AE12" s="1375"/>
      <c r="AF12" s="1376"/>
      <c r="AG12" s="1390"/>
      <c r="AH12" s="1391"/>
      <c r="AI12" s="1392"/>
      <c r="AJ12" s="1342" t="str">
        <f>'１．経常収支差額比率（法人）'!M15</f>
        <v>－</v>
      </c>
      <c r="AK12" s="1310"/>
      <c r="AL12" s="1309" t="str">
        <f>'１．経常収支差額比率（法人）'!N15</f>
        <v>－</v>
      </c>
      <c r="AM12" s="1310"/>
      <c r="AN12" s="1309" t="str">
        <f ca="1">'１．経常収支差額比率（法人）'!O15</f>
        <v>－</v>
      </c>
      <c r="AO12" s="1310"/>
      <c r="AP12" s="14"/>
      <c r="AQ12" s="14"/>
      <c r="AR12" s="14"/>
      <c r="BB12" s="50"/>
      <c r="BC12" s="50"/>
      <c r="BD12" s="50"/>
      <c r="BE12" s="50"/>
      <c r="BF12" s="50"/>
      <c r="BG12" s="50"/>
      <c r="BH12" s="50"/>
      <c r="BI12" s="50"/>
      <c r="BJ12" s="50"/>
      <c r="BK12" s="50"/>
      <c r="BL12" s="50"/>
      <c r="BM12" s="50"/>
      <c r="BP12" s="217" t="s">
        <v>271</v>
      </c>
      <c r="BQ12" s="215" t="str">
        <f>AJ22</f>
        <v>－</v>
      </c>
      <c r="BR12" s="216" t="str">
        <f>AL22</f>
        <v>－</v>
      </c>
      <c r="BS12" s="216" t="str">
        <f ca="1">AN22</f>
        <v>－</v>
      </c>
    </row>
    <row r="13" spans="1:77" s="15" customFormat="1" ht="15.9" customHeight="1">
      <c r="A13" s="19"/>
      <c r="B13" s="1321"/>
      <c r="C13" s="1402"/>
      <c r="D13" s="1402"/>
      <c r="E13" s="1402"/>
      <c r="F13" s="1402"/>
      <c r="G13" s="1402"/>
      <c r="H13" s="1402"/>
      <c r="I13" s="1402"/>
      <c r="J13" s="1402"/>
      <c r="K13" s="1402"/>
      <c r="L13" s="1402"/>
      <c r="M13" s="1402"/>
      <c r="N13" s="1403"/>
      <c r="O13" s="1388"/>
      <c r="P13" s="1389"/>
      <c r="Q13" s="1401"/>
      <c r="R13" s="1388"/>
      <c r="S13" s="1389"/>
      <c r="T13" s="1401"/>
      <c r="U13" s="1388"/>
      <c r="V13" s="1389"/>
      <c r="W13" s="1401"/>
      <c r="X13" s="1388"/>
      <c r="Y13" s="1389"/>
      <c r="Z13" s="1401"/>
      <c r="AA13" s="1388"/>
      <c r="AB13" s="1389"/>
      <c r="AC13" s="1389"/>
      <c r="AD13" s="1377"/>
      <c r="AE13" s="1378"/>
      <c r="AF13" s="1379"/>
      <c r="AG13" s="1393"/>
      <c r="AH13" s="1394"/>
      <c r="AI13" s="1395"/>
      <c r="AJ13" s="1343"/>
      <c r="AK13" s="1312"/>
      <c r="AL13" s="1311"/>
      <c r="AM13" s="1312"/>
      <c r="AN13" s="1311"/>
      <c r="AO13" s="1312"/>
      <c r="AP13" s="14"/>
      <c r="AQ13" s="14"/>
      <c r="AR13" s="14"/>
      <c r="BP13" s="217" t="s">
        <v>272</v>
      </c>
      <c r="BQ13" s="218" t="str">
        <f>AJ31</f>
        <v>－</v>
      </c>
      <c r="BR13" s="219" t="str">
        <f>AL31</f>
        <v>－</v>
      </c>
      <c r="BS13" s="219" t="str">
        <f ca="1">AN31</f>
        <v>－</v>
      </c>
    </row>
    <row r="14" spans="1:77" s="15" customFormat="1" ht="15.9" customHeight="1">
      <c r="A14" s="19"/>
      <c r="B14" s="1318" t="s">
        <v>983</v>
      </c>
      <c r="C14" s="1319"/>
      <c r="D14" s="1319"/>
      <c r="E14" s="1319"/>
      <c r="F14" s="1319"/>
      <c r="G14" s="1319"/>
      <c r="H14" s="1319"/>
      <c r="I14" s="1319"/>
      <c r="J14" s="1319"/>
      <c r="K14" s="1319"/>
      <c r="L14" s="1319"/>
      <c r="M14" s="1319"/>
      <c r="N14" s="1320"/>
      <c r="O14" s="1324" t="str">
        <f>'２．人件費比率（法人）'!F16</f>
        <v>－</v>
      </c>
      <c r="P14" s="1325"/>
      <c r="Q14" s="1326"/>
      <c r="R14" s="1324" t="str">
        <f>'２．人件費比率（法人）'!G16</f>
        <v>－</v>
      </c>
      <c r="S14" s="1325"/>
      <c r="T14" s="1326"/>
      <c r="U14" s="1324" t="str">
        <f>'２．人件費比率（法人）'!H16</f>
        <v>－</v>
      </c>
      <c r="V14" s="1325"/>
      <c r="W14" s="1326"/>
      <c r="X14" s="1324" t="str">
        <f>'２．人件費比率（法人）'!I16</f>
        <v>－</v>
      </c>
      <c r="Y14" s="1325"/>
      <c r="Z14" s="1326"/>
      <c r="AA14" s="1324" t="str">
        <f>'２．人件費比率（法人）'!J16</f>
        <v>－</v>
      </c>
      <c r="AB14" s="1325"/>
      <c r="AC14" s="1325"/>
      <c r="AD14" s="1374" t="str">
        <f>'２．人件費比率（法人）'!K16</f>
        <v>－</v>
      </c>
      <c r="AE14" s="1375"/>
      <c r="AF14" s="1376"/>
      <c r="AG14" s="1336"/>
      <c r="AH14" s="1337"/>
      <c r="AI14" s="1338"/>
      <c r="AJ14" s="1342" t="str">
        <f>'２．人件費比率（法人）'!M16</f>
        <v>－</v>
      </c>
      <c r="AK14" s="1310"/>
      <c r="AL14" s="1309" t="str">
        <f>'２．人件費比率（法人）'!N16</f>
        <v>－</v>
      </c>
      <c r="AM14" s="1310"/>
      <c r="AN14" s="1309" t="str">
        <f ca="1">'２．人件費比率（法人）'!O16</f>
        <v>－</v>
      </c>
      <c r="AO14" s="1310"/>
      <c r="AP14" s="14"/>
      <c r="AQ14" s="14"/>
      <c r="AR14" s="14"/>
    </row>
    <row r="15" spans="1:77" s="15" customFormat="1" ht="15.9" customHeight="1">
      <c r="A15" s="19"/>
      <c r="B15" s="1321"/>
      <c r="C15" s="1402"/>
      <c r="D15" s="1402"/>
      <c r="E15" s="1402"/>
      <c r="F15" s="1402"/>
      <c r="G15" s="1402"/>
      <c r="H15" s="1402"/>
      <c r="I15" s="1402"/>
      <c r="J15" s="1402"/>
      <c r="K15" s="1402"/>
      <c r="L15" s="1402"/>
      <c r="M15" s="1402"/>
      <c r="N15" s="1403"/>
      <c r="O15" s="1327"/>
      <c r="P15" s="1328"/>
      <c r="Q15" s="1329"/>
      <c r="R15" s="1327"/>
      <c r="S15" s="1328"/>
      <c r="T15" s="1329"/>
      <c r="U15" s="1327"/>
      <c r="V15" s="1328"/>
      <c r="W15" s="1329"/>
      <c r="X15" s="1327"/>
      <c r="Y15" s="1328"/>
      <c r="Z15" s="1329"/>
      <c r="AA15" s="1327"/>
      <c r="AB15" s="1328"/>
      <c r="AC15" s="1328"/>
      <c r="AD15" s="1377"/>
      <c r="AE15" s="1378"/>
      <c r="AF15" s="1379"/>
      <c r="AG15" s="1339"/>
      <c r="AH15" s="1340"/>
      <c r="AI15" s="1341"/>
      <c r="AJ15" s="1343"/>
      <c r="AK15" s="1312"/>
      <c r="AL15" s="1311"/>
      <c r="AM15" s="1312"/>
      <c r="AN15" s="1311"/>
      <c r="AO15" s="1312"/>
      <c r="AP15" s="14"/>
      <c r="AQ15" s="14"/>
      <c r="AR15" s="14"/>
    </row>
    <row r="16" spans="1:77" s="15" customFormat="1" ht="15.9" customHeight="1">
      <c r="A16" s="19"/>
      <c r="B16" s="1308" t="s">
        <v>815</v>
      </c>
      <c r="C16" s="1293"/>
      <c r="D16" s="1293"/>
      <c r="E16" s="1293"/>
      <c r="F16" s="1293"/>
      <c r="G16" s="1293"/>
      <c r="H16" s="1293"/>
      <c r="I16" s="1293"/>
      <c r="J16" s="1293"/>
      <c r="K16" s="1293"/>
      <c r="L16" s="1293"/>
      <c r="M16" s="1293"/>
      <c r="N16" s="1294"/>
      <c r="O16" s="1324" t="str">
        <f>'３．補正人件費依存率（法人）'!F16</f>
        <v>－</v>
      </c>
      <c r="P16" s="1325"/>
      <c r="Q16" s="1326"/>
      <c r="R16" s="1324" t="str">
        <f>'３．補正人件費依存率（法人）'!G16</f>
        <v>－</v>
      </c>
      <c r="S16" s="1325"/>
      <c r="T16" s="1326"/>
      <c r="U16" s="1324" t="str">
        <f>'３．補正人件費依存率（法人）'!H16</f>
        <v>－</v>
      </c>
      <c r="V16" s="1325"/>
      <c r="W16" s="1326"/>
      <c r="X16" s="1324" t="str">
        <f>'３．補正人件費依存率（法人）'!I16</f>
        <v>－</v>
      </c>
      <c r="Y16" s="1325"/>
      <c r="Z16" s="1326"/>
      <c r="AA16" s="1324" t="str">
        <f>'３．補正人件費依存率（法人）'!J16</f>
        <v>－</v>
      </c>
      <c r="AB16" s="1325"/>
      <c r="AC16" s="1325"/>
      <c r="AD16" s="1374" t="str">
        <f>'３．補正人件費依存率（法人）'!K16</f>
        <v>－</v>
      </c>
      <c r="AE16" s="1375"/>
      <c r="AF16" s="1376"/>
      <c r="AG16" s="1336"/>
      <c r="AH16" s="1337"/>
      <c r="AI16" s="1338"/>
      <c r="AJ16" s="1356" t="str">
        <f>'３．補正人件費依存率（法人）'!M16</f>
        <v>目標入力</v>
      </c>
      <c r="AK16" s="1357"/>
      <c r="AL16" s="1360" t="str">
        <f>'３．補正人件費依存率（法人）'!N16</f>
        <v>－</v>
      </c>
      <c r="AM16" s="1357"/>
      <c r="AN16" s="1360" t="str">
        <f ca="1">'３．補正人件費依存率（法人）'!O16</f>
        <v>－</v>
      </c>
      <c r="AO16" s="1357"/>
      <c r="AP16" s="14"/>
      <c r="AQ16" s="14"/>
      <c r="AR16" s="14"/>
    </row>
    <row r="17" spans="1:65" s="15" customFormat="1" ht="15.9" customHeight="1">
      <c r="A17" s="20"/>
      <c r="B17" s="1295"/>
      <c r="C17" s="1296"/>
      <c r="D17" s="1296"/>
      <c r="E17" s="1296"/>
      <c r="F17" s="1296"/>
      <c r="G17" s="1296"/>
      <c r="H17" s="1296"/>
      <c r="I17" s="1296"/>
      <c r="J17" s="1296"/>
      <c r="K17" s="1296"/>
      <c r="L17" s="1296"/>
      <c r="M17" s="1296"/>
      <c r="N17" s="1297"/>
      <c r="O17" s="1353"/>
      <c r="P17" s="1354"/>
      <c r="Q17" s="1371"/>
      <c r="R17" s="1353"/>
      <c r="S17" s="1354"/>
      <c r="T17" s="1371"/>
      <c r="U17" s="1353"/>
      <c r="V17" s="1354"/>
      <c r="W17" s="1371"/>
      <c r="X17" s="1353"/>
      <c r="Y17" s="1354"/>
      <c r="Z17" s="1371"/>
      <c r="AA17" s="1353"/>
      <c r="AB17" s="1354"/>
      <c r="AC17" s="1354"/>
      <c r="AD17" s="1380"/>
      <c r="AE17" s="1381"/>
      <c r="AF17" s="1382"/>
      <c r="AG17" s="1383"/>
      <c r="AH17" s="1384"/>
      <c r="AI17" s="1385"/>
      <c r="AJ17" s="1358"/>
      <c r="AK17" s="1359"/>
      <c r="AL17" s="1361"/>
      <c r="AM17" s="1359"/>
      <c r="AN17" s="1361"/>
      <c r="AO17" s="1359"/>
      <c r="AP17" s="14"/>
      <c r="AQ17" s="14"/>
      <c r="AR17" s="14"/>
    </row>
    <row r="18" spans="1:65" s="15" customFormat="1" ht="15.9" customHeight="1">
      <c r="A18" s="21" t="s">
        <v>863</v>
      </c>
      <c r="B18" s="22"/>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195"/>
      <c r="AK18" s="195"/>
      <c r="AL18" s="195"/>
      <c r="AM18" s="195"/>
      <c r="AN18" s="195"/>
      <c r="AO18" s="196"/>
      <c r="AP18" s="14"/>
      <c r="AQ18" s="14"/>
      <c r="AR18" s="14"/>
    </row>
    <row r="19" spans="1:65" s="15" customFormat="1" ht="15.9" customHeight="1">
      <c r="A19" s="24"/>
      <c r="B19" s="1463" t="s">
        <v>984</v>
      </c>
      <c r="C19" s="1464"/>
      <c r="D19" s="1464"/>
      <c r="E19" s="1464"/>
      <c r="F19" s="1464"/>
      <c r="G19" s="1464"/>
      <c r="H19" s="1464"/>
      <c r="I19" s="1464"/>
      <c r="J19" s="1464"/>
      <c r="K19" s="1464"/>
      <c r="L19" s="1464"/>
      <c r="M19" s="1464"/>
      <c r="N19" s="1465"/>
      <c r="O19" s="1324" t="str">
        <f>'４．教育活動資金収支差額比率（法人）'!F16</f>
        <v>－</v>
      </c>
      <c r="P19" s="1325"/>
      <c r="Q19" s="1326"/>
      <c r="R19" s="1324" t="str">
        <f>'４．教育活動資金収支差額比率（法人）'!G16</f>
        <v>－</v>
      </c>
      <c r="S19" s="1325"/>
      <c r="T19" s="1326"/>
      <c r="U19" s="1324" t="str">
        <f>'４．教育活動資金収支差額比率（法人）'!H16</f>
        <v>－</v>
      </c>
      <c r="V19" s="1325"/>
      <c r="W19" s="1326"/>
      <c r="X19" s="1324" t="str">
        <f>'４．教育活動資金収支差額比率（法人）'!I16</f>
        <v>－</v>
      </c>
      <c r="Y19" s="1325"/>
      <c r="Z19" s="1326"/>
      <c r="AA19" s="1324" t="str">
        <f>'４．教育活動資金収支差額比率（法人）'!J16</f>
        <v>－</v>
      </c>
      <c r="AB19" s="1325"/>
      <c r="AC19" s="1325"/>
      <c r="AD19" s="1374" t="str">
        <f>'４．教育活動資金収支差額比率（法人）'!K16</f>
        <v>－</v>
      </c>
      <c r="AE19" s="1375"/>
      <c r="AF19" s="1396"/>
      <c r="AG19" s="1398"/>
      <c r="AH19" s="1337"/>
      <c r="AI19" s="1338"/>
      <c r="AJ19" s="1342" t="str">
        <f>'４．教育活動資金収支差額比率（法人）'!M16</f>
        <v>－</v>
      </c>
      <c r="AK19" s="1310"/>
      <c r="AL19" s="1309" t="str">
        <f>'４．教育活動資金収支差額比率（法人）'!N16</f>
        <v>－</v>
      </c>
      <c r="AM19" s="1310"/>
      <c r="AN19" s="1309" t="str">
        <f ca="1">'４．教育活動資金収支差額比率（法人）'!O16</f>
        <v>－</v>
      </c>
      <c r="AO19" s="1310"/>
      <c r="AP19" s="25"/>
      <c r="AQ19" s="14"/>
      <c r="AR19" s="14"/>
    </row>
    <row r="20" spans="1:65" s="15" customFormat="1" ht="15.9" customHeight="1">
      <c r="A20" s="24"/>
      <c r="B20" s="1466"/>
      <c r="C20" s="1467"/>
      <c r="D20" s="1467"/>
      <c r="E20" s="1467"/>
      <c r="F20" s="1467"/>
      <c r="G20" s="1467"/>
      <c r="H20" s="1467"/>
      <c r="I20" s="1467"/>
      <c r="J20" s="1467"/>
      <c r="K20" s="1467"/>
      <c r="L20" s="1467"/>
      <c r="M20" s="1467"/>
      <c r="N20" s="1468"/>
      <c r="O20" s="1327"/>
      <c r="P20" s="1328"/>
      <c r="Q20" s="1329"/>
      <c r="R20" s="1327"/>
      <c r="S20" s="1328"/>
      <c r="T20" s="1329"/>
      <c r="U20" s="1327"/>
      <c r="V20" s="1328"/>
      <c r="W20" s="1329"/>
      <c r="X20" s="1327"/>
      <c r="Y20" s="1328"/>
      <c r="Z20" s="1329"/>
      <c r="AA20" s="1327"/>
      <c r="AB20" s="1328"/>
      <c r="AC20" s="1328"/>
      <c r="AD20" s="1380"/>
      <c r="AE20" s="1381"/>
      <c r="AF20" s="1397"/>
      <c r="AG20" s="1399"/>
      <c r="AH20" s="1384"/>
      <c r="AI20" s="1385"/>
      <c r="AJ20" s="1461"/>
      <c r="AK20" s="1462"/>
      <c r="AL20" s="1311"/>
      <c r="AM20" s="1312"/>
      <c r="AN20" s="1311"/>
      <c r="AO20" s="1312"/>
      <c r="AP20" s="25"/>
      <c r="AQ20" s="14"/>
      <c r="AR20" s="14"/>
    </row>
    <row r="21" spans="1:65" s="15" customFormat="1" ht="15.9" customHeight="1">
      <c r="A21" s="21" t="s">
        <v>48</v>
      </c>
      <c r="B21" s="22"/>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195"/>
      <c r="AK21" s="195"/>
      <c r="AL21" s="195"/>
      <c r="AM21" s="195"/>
      <c r="AN21" s="195"/>
      <c r="AO21" s="196"/>
      <c r="AP21" s="14"/>
      <c r="AQ21" s="14"/>
      <c r="AR21" s="14"/>
    </row>
    <row r="22" spans="1:65" s="15" customFormat="1" ht="15.9" customHeight="1">
      <c r="A22" s="24"/>
      <c r="B22" s="1318" t="s">
        <v>62</v>
      </c>
      <c r="C22" s="1319"/>
      <c r="D22" s="1319"/>
      <c r="E22" s="1319"/>
      <c r="F22" s="1319"/>
      <c r="G22" s="1319"/>
      <c r="H22" s="1319"/>
      <c r="I22" s="1319"/>
      <c r="J22" s="1319"/>
      <c r="K22" s="1319"/>
      <c r="L22" s="1319"/>
      <c r="M22" s="1319"/>
      <c r="N22" s="1320"/>
      <c r="O22" s="1324" t="str">
        <f>'５．積立率＆参考）減価償却比率（法人）'!G15</f>
        <v>－</v>
      </c>
      <c r="P22" s="1325"/>
      <c r="Q22" s="1326"/>
      <c r="R22" s="1324" t="str">
        <f>'５．積立率＆参考）減価償却比率（法人）'!H15</f>
        <v>－</v>
      </c>
      <c r="S22" s="1325"/>
      <c r="T22" s="1326"/>
      <c r="U22" s="1324" t="str">
        <f>'５．積立率＆参考）減価償却比率（法人）'!I15</f>
        <v>－</v>
      </c>
      <c r="V22" s="1325"/>
      <c r="W22" s="1326"/>
      <c r="X22" s="1324" t="str">
        <f>'５．積立率＆参考）減価償却比率（法人）'!J15</f>
        <v>－</v>
      </c>
      <c r="Y22" s="1325"/>
      <c r="Z22" s="1326"/>
      <c r="AA22" s="1324" t="str">
        <f>'５．積立率＆参考）減価償却比率（法人）'!K15</f>
        <v>－</v>
      </c>
      <c r="AB22" s="1325"/>
      <c r="AC22" s="1325"/>
      <c r="AD22" s="1374" t="str">
        <f>'５．積立率＆参考）減価償却比率（法人）'!L15</f>
        <v>－</v>
      </c>
      <c r="AE22" s="1375"/>
      <c r="AF22" s="1376"/>
      <c r="AG22" s="1336"/>
      <c r="AH22" s="1337"/>
      <c r="AI22" s="1338"/>
      <c r="AJ22" s="1342" t="str">
        <f>'５．積立率＆参考）減価償却比率（法人）'!N15</f>
        <v>－</v>
      </c>
      <c r="AK22" s="1310"/>
      <c r="AL22" s="1309" t="str">
        <f>'５．積立率＆参考）減価償却比率（法人）'!O15</f>
        <v>－</v>
      </c>
      <c r="AM22" s="1310"/>
      <c r="AN22" s="1309" t="str">
        <f ca="1">'５．積立率＆参考）減価償却比率（法人）'!P15</f>
        <v>－</v>
      </c>
      <c r="AO22" s="1310"/>
      <c r="AP22" s="25"/>
      <c r="AQ22" s="14"/>
      <c r="AR22" s="14"/>
    </row>
    <row r="23" spans="1:65" s="15" customFormat="1" ht="15.9" customHeight="1">
      <c r="A23" s="24"/>
      <c r="B23" s="1321"/>
      <c r="C23" s="1402"/>
      <c r="D23" s="1402"/>
      <c r="E23" s="1402"/>
      <c r="F23" s="1402"/>
      <c r="G23" s="1402"/>
      <c r="H23" s="1402"/>
      <c r="I23" s="1402"/>
      <c r="J23" s="1402"/>
      <c r="K23" s="1402"/>
      <c r="L23" s="1402"/>
      <c r="M23" s="1402"/>
      <c r="N23" s="1403"/>
      <c r="O23" s="1327"/>
      <c r="P23" s="1328"/>
      <c r="Q23" s="1329"/>
      <c r="R23" s="1327"/>
      <c r="S23" s="1328"/>
      <c r="T23" s="1329"/>
      <c r="U23" s="1327"/>
      <c r="V23" s="1328"/>
      <c r="W23" s="1329"/>
      <c r="X23" s="1327"/>
      <c r="Y23" s="1328"/>
      <c r="Z23" s="1329"/>
      <c r="AA23" s="1327"/>
      <c r="AB23" s="1328"/>
      <c r="AC23" s="1328"/>
      <c r="AD23" s="1377"/>
      <c r="AE23" s="1378"/>
      <c r="AF23" s="1379"/>
      <c r="AG23" s="1339"/>
      <c r="AH23" s="1340"/>
      <c r="AI23" s="1341"/>
      <c r="AJ23" s="1343"/>
      <c r="AK23" s="1312"/>
      <c r="AL23" s="1311"/>
      <c r="AM23" s="1312"/>
      <c r="AN23" s="1311"/>
      <c r="AO23" s="1312"/>
      <c r="AP23" s="25"/>
      <c r="AQ23" s="14"/>
      <c r="AR23" s="14"/>
    </row>
    <row r="24" spans="1:65" s="15" customFormat="1" ht="15.9" customHeight="1">
      <c r="A24" s="24"/>
      <c r="B24" s="92"/>
      <c r="C24" s="1308" t="s">
        <v>55</v>
      </c>
      <c r="D24" s="1293"/>
      <c r="E24" s="1293"/>
      <c r="F24" s="1293"/>
      <c r="G24" s="1293"/>
      <c r="H24" s="1293"/>
      <c r="I24" s="1293"/>
      <c r="J24" s="1293"/>
      <c r="K24" s="1293"/>
      <c r="L24" s="1293"/>
      <c r="M24" s="1293"/>
      <c r="N24" s="1294"/>
      <c r="O24" s="1324" t="str">
        <f>'５．積立率＆参考）減価償却比率（法人）'!G26</f>
        <v>－</v>
      </c>
      <c r="P24" s="1325"/>
      <c r="Q24" s="1326"/>
      <c r="R24" s="1324" t="str">
        <f>'５．積立率＆参考）減価償却比率（法人）'!H26</f>
        <v>－</v>
      </c>
      <c r="S24" s="1325"/>
      <c r="T24" s="1326"/>
      <c r="U24" s="1324" t="str">
        <f>'５．積立率＆参考）減価償却比率（法人）'!I26</f>
        <v>－</v>
      </c>
      <c r="V24" s="1325"/>
      <c r="W24" s="1326"/>
      <c r="X24" s="1324" t="str">
        <f>'５．積立率＆参考）減価償却比率（法人）'!J26</f>
        <v>－</v>
      </c>
      <c r="Y24" s="1325"/>
      <c r="Z24" s="1326"/>
      <c r="AA24" s="1324" t="str">
        <f>'５．積立率＆参考）減価償却比率（法人）'!K26</f>
        <v>－</v>
      </c>
      <c r="AB24" s="1325"/>
      <c r="AC24" s="1325"/>
      <c r="AD24" s="1374" t="str">
        <f>'５．積立率＆参考）減価償却比率（法人）'!L26</f>
        <v>－</v>
      </c>
      <c r="AE24" s="1375"/>
      <c r="AF24" s="1376"/>
      <c r="AG24" s="1336"/>
      <c r="AH24" s="1337"/>
      <c r="AI24" s="1338"/>
      <c r="AJ24" s="1386"/>
      <c r="AK24" s="1305"/>
      <c r="AL24" s="1304"/>
      <c r="AM24" s="1305"/>
      <c r="AN24" s="1360" t="str">
        <f ca="1">'５．積立率＆参考）減価償却比率（法人）'!P26</f>
        <v>－</v>
      </c>
      <c r="AO24" s="1357"/>
      <c r="AP24" s="14"/>
      <c r="AQ24" s="14"/>
      <c r="AR24" s="14"/>
    </row>
    <row r="25" spans="1:65" s="15" customFormat="1" ht="15.9" customHeight="1">
      <c r="A25" s="24"/>
      <c r="B25" s="93"/>
      <c r="C25" s="1295"/>
      <c r="D25" s="1296"/>
      <c r="E25" s="1296"/>
      <c r="F25" s="1296"/>
      <c r="G25" s="1296"/>
      <c r="H25" s="1296"/>
      <c r="I25" s="1296"/>
      <c r="J25" s="1296"/>
      <c r="K25" s="1296"/>
      <c r="L25" s="1296"/>
      <c r="M25" s="1296"/>
      <c r="N25" s="1297"/>
      <c r="O25" s="1353"/>
      <c r="P25" s="1354"/>
      <c r="Q25" s="1371"/>
      <c r="R25" s="1353"/>
      <c r="S25" s="1354"/>
      <c r="T25" s="1371"/>
      <c r="U25" s="1353"/>
      <c r="V25" s="1354"/>
      <c r="W25" s="1371"/>
      <c r="X25" s="1353"/>
      <c r="Y25" s="1354"/>
      <c r="Z25" s="1371"/>
      <c r="AA25" s="1353"/>
      <c r="AB25" s="1354"/>
      <c r="AC25" s="1354"/>
      <c r="AD25" s="1380"/>
      <c r="AE25" s="1381"/>
      <c r="AF25" s="1382"/>
      <c r="AG25" s="1383"/>
      <c r="AH25" s="1384"/>
      <c r="AI25" s="1385"/>
      <c r="AJ25" s="1387"/>
      <c r="AK25" s="1307"/>
      <c r="AL25" s="1306"/>
      <c r="AM25" s="1307"/>
      <c r="AN25" s="1372"/>
      <c r="AO25" s="1373"/>
      <c r="AP25" s="14"/>
      <c r="AQ25" s="14"/>
      <c r="AR25" s="14"/>
    </row>
    <row r="26" spans="1:65" s="15" customFormat="1" ht="15.9" customHeight="1">
      <c r="A26" s="24"/>
      <c r="B26" s="1292" t="s">
        <v>985</v>
      </c>
      <c r="C26" s="1293"/>
      <c r="D26" s="1293"/>
      <c r="E26" s="1293"/>
      <c r="F26" s="1293"/>
      <c r="G26" s="1293"/>
      <c r="H26" s="1293"/>
      <c r="I26" s="1293"/>
      <c r="J26" s="1293"/>
      <c r="K26" s="1293"/>
      <c r="L26" s="1293"/>
      <c r="M26" s="1293"/>
      <c r="N26" s="1294"/>
      <c r="O26" s="1298" t="str">
        <f>'６．運用資産超過額対教育活動資金収支差額比（法人）'!F16</f>
        <v>－</v>
      </c>
      <c r="P26" s="1299"/>
      <c r="Q26" s="1300"/>
      <c r="R26" s="1298" t="str">
        <f>'６．運用資産超過額対教育活動資金収支差額比（法人）'!G16</f>
        <v>－</v>
      </c>
      <c r="S26" s="1299"/>
      <c r="T26" s="1300"/>
      <c r="U26" s="1298" t="str">
        <f>'６．運用資産超過額対教育活動資金収支差額比（法人）'!H16</f>
        <v>－</v>
      </c>
      <c r="V26" s="1299"/>
      <c r="W26" s="1300"/>
      <c r="X26" s="1298" t="str">
        <f>'６．運用資産超過額対教育活動資金収支差額比（法人）'!I16</f>
        <v>－</v>
      </c>
      <c r="Y26" s="1299"/>
      <c r="Z26" s="1300"/>
      <c r="AA26" s="1344" t="str">
        <f>'６．運用資産超過額対教育活動資金収支差額比（法人）'!J16</f>
        <v>－</v>
      </c>
      <c r="AB26" s="1345"/>
      <c r="AC26" s="1345"/>
      <c r="AD26" s="1348" t="str">
        <f>'６．運用資産超過額対教育活動資金収支差額比（法人）'!K16</f>
        <v>－</v>
      </c>
      <c r="AE26" s="1345"/>
      <c r="AF26" s="1349"/>
      <c r="AG26" s="1324" t="str">
        <f>'６．運用資産超過額対教育活動資金収支差額比（法人）'!L16</f>
        <v>－</v>
      </c>
      <c r="AH26" s="1325"/>
      <c r="AI26" s="1352"/>
      <c r="AJ26" s="1356" t="str">
        <f>'６．運用資産超過額対教育活動資金収支差額比（法人）'!M16</f>
        <v>－</v>
      </c>
      <c r="AK26" s="1357"/>
      <c r="AL26" s="1360" t="str">
        <f>'６．運用資産超過額対教育活動資金収支差額比（法人）'!N16</f>
        <v>－</v>
      </c>
      <c r="AM26" s="1357"/>
      <c r="AN26" s="1313"/>
      <c r="AO26" s="1314"/>
      <c r="AP26" s="14"/>
      <c r="AQ26" s="14"/>
      <c r="AR26" s="14"/>
    </row>
    <row r="27" spans="1:65" s="15" customFormat="1" ht="15.9" customHeight="1">
      <c r="A27" s="24"/>
      <c r="B27" s="1295"/>
      <c r="C27" s="1296"/>
      <c r="D27" s="1296"/>
      <c r="E27" s="1296"/>
      <c r="F27" s="1296"/>
      <c r="G27" s="1296"/>
      <c r="H27" s="1296"/>
      <c r="I27" s="1296"/>
      <c r="J27" s="1296"/>
      <c r="K27" s="1296"/>
      <c r="L27" s="1296"/>
      <c r="M27" s="1296"/>
      <c r="N27" s="1297"/>
      <c r="O27" s="1301"/>
      <c r="P27" s="1302"/>
      <c r="Q27" s="1303"/>
      <c r="R27" s="1301"/>
      <c r="S27" s="1302"/>
      <c r="T27" s="1303"/>
      <c r="U27" s="1301"/>
      <c r="V27" s="1302"/>
      <c r="W27" s="1303"/>
      <c r="X27" s="1301"/>
      <c r="Y27" s="1302"/>
      <c r="Z27" s="1303"/>
      <c r="AA27" s="1346"/>
      <c r="AB27" s="1347"/>
      <c r="AC27" s="1347"/>
      <c r="AD27" s="1350"/>
      <c r="AE27" s="1347"/>
      <c r="AF27" s="1351"/>
      <c r="AG27" s="1353"/>
      <c r="AH27" s="1354"/>
      <c r="AI27" s="1355"/>
      <c r="AJ27" s="1358"/>
      <c r="AK27" s="1359"/>
      <c r="AL27" s="1361"/>
      <c r="AM27" s="1359"/>
      <c r="AN27" s="1315"/>
      <c r="AO27" s="1316"/>
      <c r="AP27" s="14"/>
      <c r="AQ27" s="14"/>
      <c r="AR27" s="14"/>
    </row>
    <row r="28" spans="1:65" s="15" customFormat="1" ht="15.9" customHeight="1">
      <c r="A28" s="24"/>
      <c r="B28" s="1292" t="s">
        <v>986</v>
      </c>
      <c r="C28" s="1293"/>
      <c r="D28" s="1293"/>
      <c r="E28" s="1293"/>
      <c r="F28" s="1293"/>
      <c r="G28" s="1293"/>
      <c r="H28" s="1293"/>
      <c r="I28" s="1293"/>
      <c r="J28" s="1293"/>
      <c r="K28" s="1293"/>
      <c r="L28" s="1293"/>
      <c r="M28" s="1293"/>
      <c r="N28" s="1294"/>
      <c r="O28" s="1298" t="str">
        <f>'７．運用資産対教育活動資金収支差額比（法人）'!F16</f>
        <v>－</v>
      </c>
      <c r="P28" s="1299"/>
      <c r="Q28" s="1300"/>
      <c r="R28" s="1298" t="str">
        <f>'７．運用資産対教育活動資金収支差額比（法人）'!G16</f>
        <v>－</v>
      </c>
      <c r="S28" s="1299"/>
      <c r="T28" s="1300"/>
      <c r="U28" s="1298" t="str">
        <f>'７．運用資産対教育活動資金収支差額比（法人）'!H16</f>
        <v>－</v>
      </c>
      <c r="V28" s="1299"/>
      <c r="W28" s="1300"/>
      <c r="X28" s="1298" t="str">
        <f>'７．運用資産対教育活動資金収支差額比（法人）'!I16</f>
        <v>－</v>
      </c>
      <c r="Y28" s="1299"/>
      <c r="Z28" s="1300"/>
      <c r="AA28" s="1344" t="str">
        <f>'７．運用資産対教育活動資金収支差額比（法人）'!J16</f>
        <v>－</v>
      </c>
      <c r="AB28" s="1345"/>
      <c r="AC28" s="1345"/>
      <c r="AD28" s="1348" t="str">
        <f>'７．運用資産対教育活動資金収支差額比（法人）'!K16</f>
        <v>－</v>
      </c>
      <c r="AE28" s="1345"/>
      <c r="AF28" s="1349"/>
      <c r="AG28" s="1324" t="str">
        <f>'７．運用資産対教育活動資金収支差額比（法人）'!L16</f>
        <v>－</v>
      </c>
      <c r="AH28" s="1325"/>
      <c r="AI28" s="1352"/>
      <c r="AJ28" s="1356" t="str">
        <f>'７．運用資産対教育活動資金収支差額比（法人）'!M16</f>
        <v>－</v>
      </c>
      <c r="AK28" s="1357"/>
      <c r="AL28" s="1360" t="str">
        <f>'７．運用資産対教育活動資金収支差額比（法人）'!N16</f>
        <v>－</v>
      </c>
      <c r="AM28" s="1357"/>
      <c r="AN28" s="1313"/>
      <c r="AO28" s="1314"/>
      <c r="AP28" s="14"/>
      <c r="AQ28" s="14"/>
      <c r="AR28" s="14"/>
    </row>
    <row r="29" spans="1:65" s="15" customFormat="1" ht="15.9" customHeight="1">
      <c r="A29" s="20"/>
      <c r="B29" s="1295"/>
      <c r="C29" s="1296"/>
      <c r="D29" s="1296"/>
      <c r="E29" s="1296"/>
      <c r="F29" s="1296"/>
      <c r="G29" s="1296"/>
      <c r="H29" s="1296"/>
      <c r="I29" s="1296"/>
      <c r="J29" s="1296"/>
      <c r="K29" s="1296"/>
      <c r="L29" s="1296"/>
      <c r="M29" s="1296"/>
      <c r="N29" s="1297"/>
      <c r="O29" s="1301"/>
      <c r="P29" s="1302"/>
      <c r="Q29" s="1303"/>
      <c r="R29" s="1301"/>
      <c r="S29" s="1302"/>
      <c r="T29" s="1303"/>
      <c r="U29" s="1301"/>
      <c r="V29" s="1302"/>
      <c r="W29" s="1303"/>
      <c r="X29" s="1301"/>
      <c r="Y29" s="1302"/>
      <c r="Z29" s="1303"/>
      <c r="AA29" s="1346"/>
      <c r="AB29" s="1347"/>
      <c r="AC29" s="1347"/>
      <c r="AD29" s="1350"/>
      <c r="AE29" s="1347"/>
      <c r="AF29" s="1351"/>
      <c r="AG29" s="1353"/>
      <c r="AH29" s="1354"/>
      <c r="AI29" s="1355"/>
      <c r="AJ29" s="1358"/>
      <c r="AK29" s="1359"/>
      <c r="AL29" s="1361"/>
      <c r="AM29" s="1359"/>
      <c r="AN29" s="1315"/>
      <c r="AO29" s="1316"/>
      <c r="AP29" s="14"/>
      <c r="AQ29" s="14"/>
      <c r="AR29" s="14"/>
    </row>
    <row r="30" spans="1:65" s="15" customFormat="1" ht="15.9" customHeight="1">
      <c r="A30" s="21" t="s">
        <v>27</v>
      </c>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195"/>
      <c r="AK30" s="195"/>
      <c r="AL30" s="195"/>
      <c r="AM30" s="195"/>
      <c r="AN30" s="195"/>
      <c r="AO30" s="196"/>
      <c r="AP30" s="14"/>
      <c r="AQ30" s="14"/>
      <c r="AR30" s="14"/>
      <c r="BM30" s="26"/>
    </row>
    <row r="31" spans="1:65" s="15" customFormat="1" ht="15.9" customHeight="1">
      <c r="A31" s="24"/>
      <c r="B31" s="1318" t="s">
        <v>63</v>
      </c>
      <c r="C31" s="1319"/>
      <c r="D31" s="1319"/>
      <c r="E31" s="1319"/>
      <c r="F31" s="1319"/>
      <c r="G31" s="1319"/>
      <c r="H31" s="1319"/>
      <c r="I31" s="1319"/>
      <c r="J31" s="1319"/>
      <c r="K31" s="1319"/>
      <c r="L31" s="1319"/>
      <c r="M31" s="1319"/>
      <c r="N31" s="1320"/>
      <c r="O31" s="1324" t="str">
        <f>'８．流動比率（法人）'!F16</f>
        <v>－</v>
      </c>
      <c r="P31" s="1325"/>
      <c r="Q31" s="1326"/>
      <c r="R31" s="1324" t="str">
        <f>'８．流動比率（法人）'!G16</f>
        <v>－</v>
      </c>
      <c r="S31" s="1325"/>
      <c r="T31" s="1326"/>
      <c r="U31" s="1324" t="str">
        <f>'８．流動比率（法人）'!H16</f>
        <v>－</v>
      </c>
      <c r="V31" s="1325"/>
      <c r="W31" s="1326"/>
      <c r="X31" s="1324" t="str">
        <f>'８．流動比率（法人）'!I16</f>
        <v>－</v>
      </c>
      <c r="Y31" s="1325"/>
      <c r="Z31" s="1326"/>
      <c r="AA31" s="1324" t="str">
        <f>'８．流動比率（法人）'!J16</f>
        <v>－</v>
      </c>
      <c r="AB31" s="1325"/>
      <c r="AC31" s="1325"/>
      <c r="AD31" s="1330" t="str">
        <f>'８．流動比率（法人）'!K16</f>
        <v>－</v>
      </c>
      <c r="AE31" s="1331"/>
      <c r="AF31" s="1332"/>
      <c r="AG31" s="1336"/>
      <c r="AH31" s="1337"/>
      <c r="AI31" s="1338"/>
      <c r="AJ31" s="1342" t="str">
        <f>'８．流動比率（法人）'!M16</f>
        <v>－</v>
      </c>
      <c r="AK31" s="1310"/>
      <c r="AL31" s="1309" t="str">
        <f>'８．流動比率（法人）'!N16</f>
        <v>－</v>
      </c>
      <c r="AM31" s="1310"/>
      <c r="AN31" s="1309" t="str">
        <f ca="1">'８．流動比率（法人）'!O16</f>
        <v>－</v>
      </c>
      <c r="AO31" s="1310"/>
      <c r="AP31" s="14"/>
      <c r="BM31" s="26"/>
    </row>
    <row r="32" spans="1:65" s="15" customFormat="1" ht="15.9" customHeight="1">
      <c r="A32" s="24"/>
      <c r="B32" s="1321"/>
      <c r="C32" s="1322"/>
      <c r="D32" s="1322"/>
      <c r="E32" s="1322"/>
      <c r="F32" s="1322"/>
      <c r="G32" s="1322"/>
      <c r="H32" s="1322"/>
      <c r="I32" s="1322"/>
      <c r="J32" s="1322"/>
      <c r="K32" s="1322"/>
      <c r="L32" s="1322"/>
      <c r="M32" s="1322"/>
      <c r="N32" s="1323"/>
      <c r="O32" s="1327"/>
      <c r="P32" s="1328"/>
      <c r="Q32" s="1329"/>
      <c r="R32" s="1327"/>
      <c r="S32" s="1328"/>
      <c r="T32" s="1329"/>
      <c r="U32" s="1327"/>
      <c r="V32" s="1328"/>
      <c r="W32" s="1329"/>
      <c r="X32" s="1327"/>
      <c r="Y32" s="1328"/>
      <c r="Z32" s="1329"/>
      <c r="AA32" s="1327"/>
      <c r="AB32" s="1328"/>
      <c r="AC32" s="1328"/>
      <c r="AD32" s="1333"/>
      <c r="AE32" s="1334"/>
      <c r="AF32" s="1335"/>
      <c r="AG32" s="1339"/>
      <c r="AH32" s="1340"/>
      <c r="AI32" s="1341"/>
      <c r="AJ32" s="1343"/>
      <c r="AK32" s="1312"/>
      <c r="AL32" s="1311"/>
      <c r="AM32" s="1312"/>
      <c r="AN32" s="1311"/>
      <c r="AO32" s="1312"/>
      <c r="AP32" s="14"/>
      <c r="AQ32" s="27"/>
      <c r="BM32" s="26"/>
    </row>
    <row r="33" spans="1:65" s="15" customFormat="1" ht="15.9" customHeight="1">
      <c r="A33" s="24"/>
      <c r="B33" s="1292" t="s">
        <v>987</v>
      </c>
      <c r="C33" s="1362"/>
      <c r="D33" s="1362"/>
      <c r="E33" s="1362"/>
      <c r="F33" s="1362"/>
      <c r="G33" s="1362"/>
      <c r="H33" s="1362"/>
      <c r="I33" s="1362"/>
      <c r="J33" s="1362"/>
      <c r="K33" s="1362"/>
      <c r="L33" s="1362"/>
      <c r="M33" s="1362"/>
      <c r="N33" s="1362"/>
      <c r="O33" s="1298" t="str">
        <f>'９．外部負債超過額対教育活動資金収支差額比（法人）'!F16</f>
        <v>－</v>
      </c>
      <c r="P33" s="1299"/>
      <c r="Q33" s="1300"/>
      <c r="R33" s="1344" t="str">
        <f>'９．外部負債超過額対教育活動資金収支差額比（法人）'!G16</f>
        <v>－</v>
      </c>
      <c r="S33" s="1345"/>
      <c r="T33" s="1349"/>
      <c r="U33" s="1344" t="str">
        <f>'９．外部負債超過額対教育活動資金収支差額比（法人）'!H16</f>
        <v>－</v>
      </c>
      <c r="V33" s="1345"/>
      <c r="W33" s="1349"/>
      <c r="X33" s="1344" t="str">
        <f>'９．外部負債超過額対教育活動資金収支差額比（法人）'!I16</f>
        <v>－</v>
      </c>
      <c r="Y33" s="1345"/>
      <c r="Z33" s="1349"/>
      <c r="AA33" s="1344" t="str">
        <f>'９．外部負債超過額対教育活動資金収支差額比（法人）'!J16</f>
        <v>－</v>
      </c>
      <c r="AB33" s="1345"/>
      <c r="AC33" s="1345"/>
      <c r="AD33" s="1348" t="str">
        <f>'９．外部負債超過額対教育活動資金収支差額比（法人）'!K16</f>
        <v>－</v>
      </c>
      <c r="AE33" s="1345"/>
      <c r="AF33" s="1349"/>
      <c r="AG33" s="1365" t="str">
        <f>'９．外部負債超過額対教育活動資金収支差額比（法人）'!L16</f>
        <v>－</v>
      </c>
      <c r="AH33" s="1366"/>
      <c r="AI33" s="1367"/>
      <c r="AJ33" s="1356" t="str">
        <f>'９．外部負債超過額対教育活動資金収支差額比（法人）'!M16</f>
        <v>－</v>
      </c>
      <c r="AK33" s="1357"/>
      <c r="AL33" s="1360" t="str">
        <f>'９．外部負債超過額対教育活動資金収支差額比（法人）'!N16</f>
        <v>－</v>
      </c>
      <c r="AM33" s="1357"/>
      <c r="AN33" s="1313"/>
      <c r="AO33" s="1314"/>
      <c r="AP33" s="14"/>
      <c r="AQ33" s="28"/>
    </row>
    <row r="34" spans="1:65" s="15" customFormat="1" ht="15.9" customHeight="1">
      <c r="A34" s="20"/>
      <c r="B34" s="1363"/>
      <c r="C34" s="1364"/>
      <c r="D34" s="1364"/>
      <c r="E34" s="1364"/>
      <c r="F34" s="1364"/>
      <c r="G34" s="1364"/>
      <c r="H34" s="1364"/>
      <c r="I34" s="1364"/>
      <c r="J34" s="1364"/>
      <c r="K34" s="1364"/>
      <c r="L34" s="1364"/>
      <c r="M34" s="1364"/>
      <c r="N34" s="1364"/>
      <c r="O34" s="1301"/>
      <c r="P34" s="1302"/>
      <c r="Q34" s="1303"/>
      <c r="R34" s="1346"/>
      <c r="S34" s="1347"/>
      <c r="T34" s="1351"/>
      <c r="U34" s="1346"/>
      <c r="V34" s="1347"/>
      <c r="W34" s="1351"/>
      <c r="X34" s="1346"/>
      <c r="Y34" s="1347"/>
      <c r="Z34" s="1351"/>
      <c r="AA34" s="1346"/>
      <c r="AB34" s="1347"/>
      <c r="AC34" s="1347"/>
      <c r="AD34" s="1350"/>
      <c r="AE34" s="1347"/>
      <c r="AF34" s="1351"/>
      <c r="AG34" s="1368"/>
      <c r="AH34" s="1369"/>
      <c r="AI34" s="1370"/>
      <c r="AJ34" s="1358"/>
      <c r="AK34" s="1359"/>
      <c r="AL34" s="1361"/>
      <c r="AM34" s="1359"/>
      <c r="AN34" s="1315"/>
      <c r="AO34" s="1316"/>
      <c r="AP34" s="14"/>
      <c r="AQ34" s="28"/>
    </row>
    <row r="35" spans="1:65" s="15" customFormat="1">
      <c r="A35" s="13"/>
      <c r="B35" s="29"/>
      <c r="C35" s="13" t="s">
        <v>28</v>
      </c>
      <c r="D35" s="13"/>
      <c r="E35" s="13"/>
      <c r="F35" s="13"/>
      <c r="G35" s="13"/>
      <c r="H35" s="13"/>
      <c r="I35" s="13"/>
      <c r="J35" s="13"/>
      <c r="K35" s="13"/>
      <c r="L35" s="13"/>
      <c r="M35" s="13"/>
      <c r="N35" s="13"/>
      <c r="AP35" s="14"/>
      <c r="AQ35" s="28"/>
      <c r="AY35" s="13"/>
      <c r="AZ35" s="13"/>
      <c r="BA35" s="13"/>
      <c r="BB35" s="13"/>
      <c r="BC35" s="13"/>
      <c r="BD35" s="13"/>
      <c r="BE35" s="13"/>
      <c r="BF35" s="13"/>
      <c r="BG35" s="13"/>
      <c r="BH35" s="13"/>
      <c r="BI35" s="13"/>
      <c r="BJ35" s="13"/>
      <c r="BK35" s="13"/>
      <c r="BL35" s="13"/>
      <c r="BM35" s="13"/>
    </row>
    <row r="36" spans="1:65">
      <c r="B36" s="51"/>
    </row>
  </sheetData>
  <mergeCells count="127">
    <mergeCell ref="B22:N23"/>
    <mergeCell ref="O22:Q23"/>
    <mergeCell ref="A1:E2"/>
    <mergeCell ref="F1:W2"/>
    <mergeCell ref="A4:C5"/>
    <mergeCell ref="D4:BE5"/>
    <mergeCell ref="A6:BE7"/>
    <mergeCell ref="A8:N10"/>
    <mergeCell ref="O8:Q10"/>
    <mergeCell ref="R8:T10"/>
    <mergeCell ref="U8:W10"/>
    <mergeCell ref="X8:Z10"/>
    <mergeCell ref="AA8:AC10"/>
    <mergeCell ref="AD8:AF10"/>
    <mergeCell ref="AG8:AI10"/>
    <mergeCell ref="AJ8:AK10"/>
    <mergeCell ref="AL8:AM10"/>
    <mergeCell ref="AN8:AO10"/>
    <mergeCell ref="B12:N13"/>
    <mergeCell ref="O12:Q13"/>
    <mergeCell ref="AJ19:AK20"/>
    <mergeCell ref="AL19:AM20"/>
    <mergeCell ref="B19:N20"/>
    <mergeCell ref="O19:Q20"/>
    <mergeCell ref="R19:T20"/>
    <mergeCell ref="U19:W20"/>
    <mergeCell ref="X19:Z20"/>
    <mergeCell ref="B16:N17"/>
    <mergeCell ref="O16:Q17"/>
    <mergeCell ref="R16:T17"/>
    <mergeCell ref="U16:W17"/>
    <mergeCell ref="X16:Z17"/>
    <mergeCell ref="R12:T13"/>
    <mergeCell ref="U12:W13"/>
    <mergeCell ref="X12:Z13"/>
    <mergeCell ref="B14:N15"/>
    <mergeCell ref="O14:Q15"/>
    <mergeCell ref="R14:T15"/>
    <mergeCell ref="U14:W15"/>
    <mergeCell ref="X14:Z15"/>
    <mergeCell ref="AN19:AO20"/>
    <mergeCell ref="AD14:AF15"/>
    <mergeCell ref="AG14:AI15"/>
    <mergeCell ref="AJ14:AK15"/>
    <mergeCell ref="AL14:AM15"/>
    <mergeCell ref="AN14:AO15"/>
    <mergeCell ref="AA12:AC13"/>
    <mergeCell ref="AA16:AC17"/>
    <mergeCell ref="AL12:AM13"/>
    <mergeCell ref="AN12:AO13"/>
    <mergeCell ref="AD16:AF17"/>
    <mergeCell ref="AG16:AI17"/>
    <mergeCell ref="AJ16:AK17"/>
    <mergeCell ref="AL16:AM17"/>
    <mergeCell ref="AN16:AO17"/>
    <mergeCell ref="AA14:AC15"/>
    <mergeCell ref="AD12:AF13"/>
    <mergeCell ref="AG12:AI13"/>
    <mergeCell ref="AJ12:AK13"/>
    <mergeCell ref="AA19:AC20"/>
    <mergeCell ref="AD19:AF20"/>
    <mergeCell ref="AG19:AI20"/>
    <mergeCell ref="AD22:AF23"/>
    <mergeCell ref="AG22:AI23"/>
    <mergeCell ref="AJ22:AK23"/>
    <mergeCell ref="AL22:AM23"/>
    <mergeCell ref="AN22:AO23"/>
    <mergeCell ref="R26:T27"/>
    <mergeCell ref="U26:W27"/>
    <mergeCell ref="X26:Z27"/>
    <mergeCell ref="AN28:AO29"/>
    <mergeCell ref="AD24:AF25"/>
    <mergeCell ref="AG24:AI25"/>
    <mergeCell ref="AJ24:AK25"/>
    <mergeCell ref="R22:T23"/>
    <mergeCell ref="U22:W23"/>
    <mergeCell ref="X22:Z23"/>
    <mergeCell ref="AA22:AC23"/>
    <mergeCell ref="R28:T29"/>
    <mergeCell ref="U28:W29"/>
    <mergeCell ref="X28:Z29"/>
    <mergeCell ref="O24:Q25"/>
    <mergeCell ref="R24:T25"/>
    <mergeCell ref="U24:W25"/>
    <mergeCell ref="X24:Z25"/>
    <mergeCell ref="AA24:AC25"/>
    <mergeCell ref="AN24:AO25"/>
    <mergeCell ref="AD26:AF27"/>
    <mergeCell ref="AG26:AI27"/>
    <mergeCell ref="AJ26:AK27"/>
    <mergeCell ref="AL26:AM27"/>
    <mergeCell ref="AN26:AO27"/>
    <mergeCell ref="B33:N34"/>
    <mergeCell ref="O33:Q34"/>
    <mergeCell ref="R33:T34"/>
    <mergeCell ref="AL31:AM32"/>
    <mergeCell ref="U33:W34"/>
    <mergeCell ref="X33:Z34"/>
    <mergeCell ref="AA33:AC34"/>
    <mergeCell ref="AJ33:AK34"/>
    <mergeCell ref="AL33:AM34"/>
    <mergeCell ref="AD33:AF34"/>
    <mergeCell ref="AG33:AI34"/>
    <mergeCell ref="B26:N27"/>
    <mergeCell ref="O26:Q27"/>
    <mergeCell ref="AL24:AM25"/>
    <mergeCell ref="C24:N25"/>
    <mergeCell ref="AN31:AO32"/>
    <mergeCell ref="AN33:AO34"/>
    <mergeCell ref="BX7:BY9"/>
    <mergeCell ref="B31:N32"/>
    <mergeCell ref="O31:Q32"/>
    <mergeCell ref="R31:T32"/>
    <mergeCell ref="U31:W32"/>
    <mergeCell ref="X31:Z32"/>
    <mergeCell ref="AA31:AC32"/>
    <mergeCell ref="AD31:AF32"/>
    <mergeCell ref="AG31:AI32"/>
    <mergeCell ref="AJ31:AK32"/>
    <mergeCell ref="AA26:AC27"/>
    <mergeCell ref="AA28:AC29"/>
    <mergeCell ref="AD28:AF29"/>
    <mergeCell ref="AG28:AI29"/>
    <mergeCell ref="AJ28:AK29"/>
    <mergeCell ref="AL28:AM29"/>
    <mergeCell ref="B28:N29"/>
    <mergeCell ref="O28:Q29"/>
  </mergeCells>
  <phoneticPr fontId="1"/>
  <hyperlinks>
    <hyperlink ref="B12:N13" location="'１．経常収支差額比率（法人）'!A1" display="１．経常収支差額比率【※】"/>
    <hyperlink ref="B14:N15" location="'２．人件費比率（法人）'!A1" display="２．人件費比率【※】"/>
    <hyperlink ref="B16:N17" location="'３．補正人件費依存率（法人）'!A1" display="３．補正人件費依存率"/>
    <hyperlink ref="B19:N20" location="'４．教育活動資金収支差額比率（法人）'!A1" display="４．教育活動資金収支差額比率【※】"/>
    <hyperlink ref="B22:N23" location="'５．積立率＆参考）減価償却比率（法人）'!A1" display="５．積立率"/>
    <hyperlink ref="C24:N25" location="'５．積立率＆参考）減価償却比率（法人）'!A1" display="（参考）減価償却比率"/>
    <hyperlink ref="B26:N27" location="'６．運用資産超過額対教育活動資金収支差額比（法人）'!A1" display="'６．運用資産超過額対教育活動資金収支差額比（法人）'!A1"/>
    <hyperlink ref="B28:N29" location="'７．運用資産対教育活動資金収支差額比（法人）'!A1" display="'７．運用資産対教育活動資金収支差額比（法人）'!A1"/>
    <hyperlink ref="B31:N32" location="'８．流動比率（法人）'!A1" display="８．流動比率"/>
    <hyperlink ref="B33:N34" location="'９．外部負債超過額対教育活動資金収支差額比（法人）'!A1" display="'９．外部負債超過額対教育活動資金収支差額比（法人）'!A1"/>
  </hyperlinks>
  <pageMargins left="0.39370078740157483" right="0.39370078740157483" top="0.39370078740157483" bottom="0.39370078740157483" header="0" footer="0.19685039370078741"/>
  <pageSetup paperSize="9" scale="94" orientation="landscape" r:id="rId1"/>
  <headerFooter scaleWithDoc="0">
    <oddFooter>&amp;P / &amp;N ページ</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CCFFCC"/>
  </sheetPr>
  <dimension ref="A1:EA75"/>
  <sheetViews>
    <sheetView showGridLines="0" zoomScaleNormal="100" workbookViewId="0">
      <selection sqref="A1:E2"/>
    </sheetView>
  </sheetViews>
  <sheetFormatPr defaultColWidth="2.21875" defaultRowHeight="13.2"/>
  <cols>
    <col min="1" max="1" width="2.21875" style="13"/>
    <col min="2" max="14" width="2.77734375" style="13" customWidth="1"/>
    <col min="15" max="32" width="3.33203125" style="15" customWidth="1"/>
    <col min="33" max="38" width="3.109375" style="15" customWidth="1"/>
    <col min="39" max="41" width="2.88671875" style="15" customWidth="1"/>
    <col min="42" max="44" width="2.88671875" style="13" customWidth="1"/>
    <col min="45" max="46" width="2.21875" style="13" customWidth="1"/>
    <col min="47" max="64" width="2.21875" style="13"/>
    <col min="65" max="65" width="2.21875" style="13" customWidth="1"/>
    <col min="66" max="96" width="2.21875" style="13"/>
    <col min="97" max="98" width="3.109375" style="13" bestFit="1" customWidth="1"/>
    <col min="99" max="99" width="2.44140625" style="13" bestFit="1" customWidth="1"/>
    <col min="100" max="16384" width="2.21875" style="13"/>
  </cols>
  <sheetData>
    <row r="1" spans="1:110">
      <c r="A1" s="1404" t="s">
        <v>22</v>
      </c>
      <c r="B1" s="1405"/>
      <c r="C1" s="1405"/>
      <c r="D1" s="1405"/>
      <c r="E1" s="1406"/>
      <c r="F1" s="1410" t="str">
        <f>IF('法人入力シート（要入力）'!E4="","",'法人入力シート（要入力）'!E4)</f>
        <v/>
      </c>
      <c r="G1" s="1411"/>
      <c r="H1" s="1411"/>
      <c r="I1" s="1411"/>
      <c r="J1" s="1411"/>
      <c r="K1" s="1411"/>
      <c r="L1" s="1411"/>
      <c r="M1" s="1411"/>
      <c r="N1" s="1411"/>
      <c r="O1" s="1411"/>
      <c r="P1" s="1411"/>
      <c r="Q1" s="1411"/>
      <c r="R1" s="1411"/>
      <c r="S1" s="1411"/>
      <c r="T1" s="1411"/>
      <c r="U1" s="1411"/>
      <c r="V1" s="1411"/>
      <c r="W1" s="1412"/>
      <c r="X1" s="13"/>
      <c r="Y1" s="13"/>
      <c r="Z1" s="13"/>
      <c r="AA1" s="13"/>
      <c r="AB1" s="13"/>
      <c r="AC1" s="13"/>
      <c r="AD1" s="13"/>
      <c r="AE1" s="13"/>
      <c r="AF1" s="13"/>
      <c r="AG1" s="13"/>
      <c r="AH1" s="13"/>
      <c r="AI1" s="13"/>
      <c r="AJ1" s="13"/>
      <c r="AK1" s="13"/>
      <c r="AL1" s="13"/>
      <c r="AM1" s="13"/>
      <c r="AN1" s="13"/>
      <c r="AO1" s="13"/>
    </row>
    <row r="2" spans="1:110">
      <c r="A2" s="1407"/>
      <c r="B2" s="1408"/>
      <c r="C2" s="1408"/>
      <c r="D2" s="1408"/>
      <c r="E2" s="1409"/>
      <c r="F2" s="1413"/>
      <c r="G2" s="1414"/>
      <c r="H2" s="1414"/>
      <c r="I2" s="1414"/>
      <c r="J2" s="1414"/>
      <c r="K2" s="1414"/>
      <c r="L2" s="1414"/>
      <c r="M2" s="1414"/>
      <c r="N2" s="1414"/>
      <c r="O2" s="1414"/>
      <c r="P2" s="1414"/>
      <c r="Q2" s="1414"/>
      <c r="R2" s="1414"/>
      <c r="S2" s="1414"/>
      <c r="T2" s="1414"/>
      <c r="U2" s="1414"/>
      <c r="V2" s="1414"/>
      <c r="W2" s="1415"/>
      <c r="X2" s="13"/>
      <c r="Y2" s="13"/>
      <c r="Z2" s="13"/>
      <c r="AA2" s="13"/>
      <c r="AB2" s="13"/>
      <c r="AC2" s="13"/>
      <c r="AD2" s="13"/>
      <c r="AE2" s="13"/>
      <c r="AF2" s="13"/>
      <c r="AG2" s="13"/>
      <c r="AH2" s="13"/>
      <c r="AI2" s="13"/>
      <c r="AJ2" s="13"/>
      <c r="AK2" s="13"/>
      <c r="AL2" s="13"/>
      <c r="AM2" s="13"/>
      <c r="AN2" s="13"/>
      <c r="AO2" s="13"/>
      <c r="CH2" s="98"/>
      <c r="CI2" s="99"/>
      <c r="CJ2" s="99"/>
      <c r="CK2" s="99"/>
      <c r="CL2" s="99"/>
      <c r="CM2" s="99"/>
      <c r="CN2" s="99"/>
      <c r="CO2" s="99"/>
      <c r="CP2" s="99"/>
      <c r="CQ2" s="99"/>
      <c r="CR2" s="99"/>
      <c r="CS2" s="99"/>
      <c r="CT2" s="99"/>
      <c r="CU2" s="99"/>
      <c r="CV2" s="99"/>
      <c r="CW2" s="99"/>
      <c r="CX2" s="99"/>
      <c r="CY2" s="99"/>
      <c r="CZ2" s="99"/>
      <c r="DA2" s="100"/>
      <c r="DB2" s="100"/>
      <c r="DC2" s="100"/>
    </row>
    <row r="3" spans="1:110" ht="13.5" customHeight="1">
      <c r="A3" s="1404" t="s">
        <v>97</v>
      </c>
      <c r="B3" s="1405"/>
      <c r="C3" s="1405"/>
      <c r="D3" s="1405"/>
      <c r="E3" s="1406"/>
      <c r="F3" s="1410" t="str">
        <f>IF('学校入力シート（要入力）'!F4="","",'学校入力シート（要入力）'!F4)</f>
        <v/>
      </c>
      <c r="G3" s="1411"/>
      <c r="H3" s="1411"/>
      <c r="I3" s="1411"/>
      <c r="J3" s="1411"/>
      <c r="K3" s="1411"/>
      <c r="L3" s="1411"/>
      <c r="M3" s="1411"/>
      <c r="N3" s="1411"/>
      <c r="O3" s="1411"/>
      <c r="P3" s="1411"/>
      <c r="Q3" s="1411"/>
      <c r="R3" s="1411"/>
      <c r="S3" s="1411"/>
      <c r="T3" s="1411"/>
      <c r="U3" s="1411"/>
      <c r="V3" s="1411"/>
      <c r="W3" s="1412"/>
      <c r="X3" s="13"/>
      <c r="Y3" s="13"/>
      <c r="Z3" s="13"/>
      <c r="AA3" s="13"/>
      <c r="AB3" s="13"/>
      <c r="AC3" s="13"/>
      <c r="AD3" s="13"/>
      <c r="AE3" s="13"/>
      <c r="AF3" s="13"/>
      <c r="AG3" s="13"/>
      <c r="AH3" s="13"/>
      <c r="AI3" s="13"/>
      <c r="AJ3" s="13"/>
      <c r="AK3" s="13"/>
      <c r="AL3" s="13"/>
      <c r="AM3" s="13"/>
      <c r="AN3" s="13"/>
      <c r="AO3" s="13"/>
      <c r="CH3" s="98"/>
      <c r="CI3" s="99"/>
      <c r="CJ3" s="99"/>
      <c r="CK3" s="99"/>
      <c r="CL3" s="99"/>
      <c r="CM3" s="99"/>
      <c r="CN3" s="99"/>
      <c r="CO3" s="99"/>
      <c r="CP3" s="99"/>
      <c r="CQ3" s="99"/>
      <c r="CR3" s="99"/>
      <c r="CS3" s="99"/>
      <c r="CT3" s="99"/>
      <c r="CU3" s="99"/>
      <c r="CV3" s="99"/>
      <c r="CW3" s="99"/>
      <c r="CX3" s="99"/>
      <c r="CY3" s="99"/>
      <c r="CZ3" s="99"/>
      <c r="DA3" s="100"/>
      <c r="DB3" s="100"/>
      <c r="DC3" s="100"/>
    </row>
    <row r="4" spans="1:110" ht="13.5" customHeight="1">
      <c r="A4" s="1407"/>
      <c r="B4" s="1408"/>
      <c r="C4" s="1408"/>
      <c r="D4" s="1408"/>
      <c r="E4" s="1409"/>
      <c r="F4" s="1413"/>
      <c r="G4" s="1414"/>
      <c r="H4" s="1414"/>
      <c r="I4" s="1414"/>
      <c r="J4" s="1414"/>
      <c r="K4" s="1414"/>
      <c r="L4" s="1414"/>
      <c r="M4" s="1414"/>
      <c r="N4" s="1414"/>
      <c r="O4" s="1414"/>
      <c r="P4" s="1414"/>
      <c r="Q4" s="1414"/>
      <c r="R4" s="1414"/>
      <c r="S4" s="1414"/>
      <c r="T4" s="1414"/>
      <c r="U4" s="1414"/>
      <c r="V4" s="1414"/>
      <c r="W4" s="1415"/>
      <c r="X4" s="13"/>
      <c r="Y4" s="13"/>
      <c r="Z4" s="13"/>
      <c r="AA4" s="13"/>
      <c r="AB4" s="13"/>
      <c r="AC4" s="13"/>
      <c r="AD4" s="13"/>
      <c r="AE4" s="13"/>
      <c r="AF4" s="13"/>
      <c r="AG4" s="13"/>
      <c r="AH4" s="13"/>
      <c r="AI4" s="13"/>
      <c r="AJ4" s="13"/>
      <c r="AK4" s="13"/>
      <c r="AL4" s="13"/>
      <c r="AM4" s="13"/>
      <c r="AN4" s="13"/>
      <c r="AO4" s="13"/>
      <c r="CH4" s="98"/>
      <c r="CI4" s="101"/>
      <c r="CJ4" s="102"/>
      <c r="CK4" s="102"/>
      <c r="CL4" s="102"/>
      <c r="CM4" s="102"/>
      <c r="CN4" s="102"/>
      <c r="CO4" s="102"/>
      <c r="CP4" s="102"/>
      <c r="CQ4" s="102"/>
      <c r="CR4" s="102"/>
      <c r="CS4" s="99"/>
      <c r="CT4" s="99"/>
      <c r="CU4" s="99"/>
      <c r="CV4" s="99"/>
      <c r="CW4" s="99"/>
      <c r="CX4" s="99"/>
      <c r="CY4" s="99"/>
      <c r="CZ4" s="99"/>
      <c r="DA4" s="100"/>
      <c r="DB4" s="100"/>
      <c r="DC4" s="100"/>
    </row>
    <row r="5" spans="1:110" ht="13.5" customHeight="1">
      <c r="A5" s="14"/>
      <c r="B5" s="14"/>
      <c r="C5" s="14"/>
      <c r="D5" s="14"/>
      <c r="CH5" s="98"/>
      <c r="CI5" s="99"/>
      <c r="CJ5" s="103"/>
      <c r="CK5" s="99"/>
      <c r="CL5" s="104"/>
      <c r="CM5" s="101"/>
      <c r="CN5" s="101"/>
      <c r="CO5" s="101"/>
      <c r="CP5" s="101"/>
      <c r="CQ5" s="101"/>
      <c r="CR5" s="104"/>
      <c r="CS5" s="103"/>
      <c r="CT5" s="99"/>
      <c r="CU5" s="99"/>
      <c r="CV5" s="99"/>
      <c r="CW5" s="99"/>
      <c r="CX5" s="99"/>
      <c r="CY5" s="99"/>
      <c r="CZ5" s="99"/>
      <c r="DA5" s="100"/>
      <c r="DB5" s="100"/>
      <c r="DC5" s="100"/>
    </row>
    <row r="6" spans="1:110">
      <c r="A6" s="1416" t="s">
        <v>355</v>
      </c>
      <c r="B6" s="1416"/>
      <c r="C6" s="1416"/>
      <c r="D6" s="1417" t="s">
        <v>98</v>
      </c>
      <c r="E6" s="1417"/>
      <c r="F6" s="1417"/>
      <c r="G6" s="1417"/>
      <c r="H6" s="1417"/>
      <c r="I6" s="1417"/>
      <c r="J6" s="1417"/>
      <c r="K6" s="1417"/>
      <c r="L6" s="1417"/>
      <c r="M6" s="1417"/>
      <c r="N6" s="1417"/>
      <c r="O6" s="1417"/>
      <c r="P6" s="1417"/>
      <c r="Q6" s="1417"/>
      <c r="R6" s="1417"/>
      <c r="S6" s="1417"/>
      <c r="T6" s="1417"/>
      <c r="U6" s="1417"/>
      <c r="V6" s="1417"/>
      <c r="W6" s="1417"/>
      <c r="X6" s="1417"/>
      <c r="Y6" s="1417"/>
      <c r="Z6" s="1417"/>
      <c r="AA6" s="1417"/>
      <c r="AB6" s="1417"/>
      <c r="AC6" s="1417"/>
      <c r="AD6" s="1417"/>
      <c r="AE6" s="1417"/>
      <c r="AF6" s="1417"/>
      <c r="AG6" s="1417"/>
      <c r="AH6" s="1417"/>
      <c r="AI6" s="1417"/>
      <c r="AJ6" s="1417"/>
      <c r="AK6" s="1417"/>
      <c r="AL6" s="1417"/>
      <c r="AM6" s="1417"/>
      <c r="AN6" s="1417"/>
      <c r="AO6" s="1417"/>
      <c r="AP6" s="1417"/>
      <c r="AQ6" s="1417"/>
      <c r="AR6" s="1417"/>
      <c r="AS6" s="1417"/>
      <c r="AT6" s="1417"/>
      <c r="AU6" s="1417"/>
      <c r="AV6" s="1417"/>
      <c r="AW6" s="1417"/>
      <c r="AX6" s="1417"/>
      <c r="AY6" s="1417"/>
      <c r="AZ6" s="1417"/>
      <c r="BA6" s="1417"/>
      <c r="BB6" s="1417"/>
      <c r="BC6" s="1417"/>
      <c r="BD6" s="1417"/>
      <c r="BE6" s="1417"/>
      <c r="CH6" s="98"/>
      <c r="CI6" s="99"/>
      <c r="CJ6" s="99"/>
      <c r="CK6" s="99"/>
      <c r="CL6" s="104"/>
      <c r="CM6" s="101"/>
      <c r="CN6" s="101"/>
      <c r="CO6" s="101"/>
      <c r="CP6" s="104"/>
      <c r="CQ6" s="101"/>
      <c r="CR6" s="104"/>
      <c r="CS6" s="103"/>
      <c r="CT6" s="99"/>
      <c r="CU6" s="99"/>
      <c r="CV6" s="99"/>
      <c r="CW6" s="99"/>
      <c r="CX6" s="99"/>
      <c r="CY6" s="99"/>
      <c r="CZ6" s="99"/>
      <c r="DA6" s="100"/>
      <c r="DB6" s="100"/>
      <c r="DC6" s="100"/>
    </row>
    <row r="7" spans="1:110">
      <c r="A7" s="1416"/>
      <c r="B7" s="1416"/>
      <c r="C7" s="1416"/>
      <c r="D7" s="1417"/>
      <c r="E7" s="1417"/>
      <c r="F7" s="1417"/>
      <c r="G7" s="1417"/>
      <c r="H7" s="1417"/>
      <c r="I7" s="1417"/>
      <c r="J7" s="1417"/>
      <c r="K7" s="1417"/>
      <c r="L7" s="1417"/>
      <c r="M7" s="1417"/>
      <c r="N7" s="1417"/>
      <c r="O7" s="1417"/>
      <c r="P7" s="1417"/>
      <c r="Q7" s="1417"/>
      <c r="R7" s="1417"/>
      <c r="S7" s="1417"/>
      <c r="T7" s="1417"/>
      <c r="U7" s="1417"/>
      <c r="V7" s="1417"/>
      <c r="W7" s="1417"/>
      <c r="X7" s="1417"/>
      <c r="Y7" s="1417"/>
      <c r="Z7" s="1417"/>
      <c r="AA7" s="1417"/>
      <c r="AB7" s="1417"/>
      <c r="AC7" s="1417"/>
      <c r="AD7" s="1417"/>
      <c r="AE7" s="1417"/>
      <c r="AF7" s="1417"/>
      <c r="AG7" s="1417"/>
      <c r="AH7" s="1417"/>
      <c r="AI7" s="1417"/>
      <c r="AJ7" s="1417"/>
      <c r="AK7" s="1417"/>
      <c r="AL7" s="1417"/>
      <c r="AM7" s="1417"/>
      <c r="AN7" s="1417"/>
      <c r="AO7" s="1417"/>
      <c r="AP7" s="1417"/>
      <c r="AQ7" s="1417"/>
      <c r="AR7" s="1417"/>
      <c r="AS7" s="1417"/>
      <c r="AT7" s="1417"/>
      <c r="AU7" s="1417"/>
      <c r="AV7" s="1417"/>
      <c r="AW7" s="1417"/>
      <c r="AX7" s="1417"/>
      <c r="AY7" s="1417"/>
      <c r="AZ7" s="1417"/>
      <c r="BA7" s="1417"/>
      <c r="BB7" s="1417"/>
      <c r="BC7" s="1417"/>
      <c r="BD7" s="1417"/>
      <c r="BE7" s="1417"/>
      <c r="CH7" s="98"/>
      <c r="CI7" s="101"/>
      <c r="CJ7" s="104"/>
      <c r="CK7" s="104"/>
      <c r="CL7" s="99"/>
      <c r="CM7" s="99"/>
      <c r="CN7" s="99"/>
      <c r="CO7" s="99"/>
      <c r="CP7" s="99"/>
      <c r="CQ7" s="99"/>
      <c r="CR7" s="99"/>
      <c r="CS7" s="99"/>
      <c r="CT7" s="99"/>
      <c r="CU7" s="99"/>
      <c r="CV7" s="99"/>
      <c r="CW7" s="99"/>
      <c r="CX7" s="99"/>
      <c r="CY7" s="99"/>
      <c r="CZ7" s="99"/>
      <c r="DA7" s="100"/>
      <c r="DB7" s="100"/>
      <c r="DC7" s="100"/>
    </row>
    <row r="8" spans="1:110" ht="13.5" customHeight="1">
      <c r="A8" s="1417" t="s">
        <v>25</v>
      </c>
      <c r="B8" s="1417"/>
      <c r="C8" s="1417"/>
      <c r="D8" s="1417"/>
      <c r="E8" s="1417"/>
      <c r="F8" s="1417"/>
      <c r="G8" s="1417"/>
      <c r="H8" s="1417"/>
      <c r="I8" s="1417"/>
      <c r="J8" s="1417"/>
      <c r="K8" s="1417"/>
      <c r="L8" s="1417"/>
      <c r="M8" s="1417"/>
      <c r="N8" s="1417"/>
      <c r="O8" s="1417"/>
      <c r="P8" s="1417"/>
      <c r="Q8" s="1417"/>
      <c r="R8" s="1417"/>
      <c r="S8" s="1417"/>
      <c r="T8" s="1417"/>
      <c r="U8" s="1417"/>
      <c r="V8" s="1417"/>
      <c r="W8" s="1417"/>
      <c r="X8" s="1417"/>
      <c r="Y8" s="1417"/>
      <c r="Z8" s="1417"/>
      <c r="AA8" s="1417"/>
      <c r="AB8" s="1417"/>
      <c r="AC8" s="1417"/>
      <c r="AD8" s="1417"/>
      <c r="AE8" s="1417"/>
      <c r="AF8" s="1417"/>
      <c r="AG8" s="1417"/>
      <c r="AH8" s="1417"/>
      <c r="AI8" s="1417"/>
      <c r="AJ8" s="1417"/>
      <c r="AK8" s="1417"/>
      <c r="AL8" s="1417"/>
      <c r="AM8" s="1417"/>
      <c r="AN8" s="1417"/>
      <c r="AO8" s="1417"/>
      <c r="AP8" s="1417"/>
      <c r="AQ8" s="1417"/>
      <c r="AR8" s="1417"/>
      <c r="AS8" s="1417"/>
      <c r="AT8" s="1417"/>
      <c r="AU8" s="1417"/>
      <c r="AV8" s="1417"/>
      <c r="AW8" s="1417"/>
      <c r="AX8" s="1417"/>
      <c r="AY8" s="1417"/>
      <c r="AZ8" s="1417"/>
      <c r="BA8" s="1417"/>
      <c r="BB8" s="1417"/>
      <c r="BC8" s="1417"/>
      <c r="BD8" s="1417"/>
      <c r="BE8" s="1417"/>
      <c r="CH8" s="98"/>
      <c r="CI8" s="104"/>
      <c r="CJ8" s="103"/>
      <c r="CK8" s="104"/>
      <c r="CL8" s="99"/>
      <c r="CM8" s="99"/>
      <c r="CN8" s="99"/>
      <c r="CO8" s="99"/>
      <c r="CP8" s="99"/>
      <c r="CQ8" s="99"/>
      <c r="CR8" s="99"/>
      <c r="CS8" s="99"/>
      <c r="CT8" s="99"/>
      <c r="CU8" s="99"/>
      <c r="CV8" s="99"/>
      <c r="CW8" s="99"/>
      <c r="CX8" s="99"/>
      <c r="CY8" s="99"/>
      <c r="CZ8" s="99"/>
      <c r="DA8" s="100"/>
      <c r="DB8" s="100"/>
      <c r="DC8" s="100"/>
    </row>
    <row r="9" spans="1:110" ht="13.5" customHeight="1">
      <c r="A9" s="1417"/>
      <c r="B9" s="1417"/>
      <c r="C9" s="1417"/>
      <c r="D9" s="1417"/>
      <c r="E9" s="1417"/>
      <c r="F9" s="1417"/>
      <c r="G9" s="1417"/>
      <c r="H9" s="1417"/>
      <c r="I9" s="1417"/>
      <c r="J9" s="1417"/>
      <c r="K9" s="1417"/>
      <c r="L9" s="1417"/>
      <c r="M9" s="1417"/>
      <c r="N9" s="1417"/>
      <c r="O9" s="1417"/>
      <c r="P9" s="1417"/>
      <c r="Q9" s="1417"/>
      <c r="R9" s="1417"/>
      <c r="S9" s="1417"/>
      <c r="T9" s="1417"/>
      <c r="U9" s="1417"/>
      <c r="V9" s="1417"/>
      <c r="W9" s="1417"/>
      <c r="X9" s="1417"/>
      <c r="Y9" s="1417"/>
      <c r="Z9" s="1417"/>
      <c r="AA9" s="1417"/>
      <c r="AB9" s="1417"/>
      <c r="AC9" s="1417"/>
      <c r="AD9" s="1417"/>
      <c r="AE9" s="1417"/>
      <c r="AF9" s="1417"/>
      <c r="AG9" s="1417"/>
      <c r="AH9" s="1417"/>
      <c r="AI9" s="1417"/>
      <c r="AJ9" s="1417"/>
      <c r="AK9" s="1417"/>
      <c r="AL9" s="1417"/>
      <c r="AM9" s="1417"/>
      <c r="AN9" s="1417"/>
      <c r="AO9" s="1417"/>
      <c r="AP9" s="1417"/>
      <c r="AQ9" s="1417"/>
      <c r="AR9" s="1417"/>
      <c r="AS9" s="1417"/>
      <c r="AT9" s="1417"/>
      <c r="AU9" s="1417"/>
      <c r="AV9" s="1417"/>
      <c r="AW9" s="1417"/>
      <c r="AX9" s="1417"/>
      <c r="AY9" s="1417"/>
      <c r="AZ9" s="1417"/>
      <c r="BA9" s="1417"/>
      <c r="BB9" s="1417"/>
      <c r="BC9" s="1417"/>
      <c r="BD9" s="1417"/>
      <c r="BE9" s="1417"/>
      <c r="CS9" s="99"/>
      <c r="CT9" s="99"/>
      <c r="CU9" s="99"/>
      <c r="CV9" s="99"/>
      <c r="CW9" s="99"/>
      <c r="CX9" s="99"/>
      <c r="CY9" s="99"/>
      <c r="CZ9" s="99"/>
      <c r="DA9" s="100"/>
      <c r="DB9" s="100"/>
      <c r="DC9" s="100"/>
    </row>
    <row r="10" spans="1:110" ht="13.5" customHeight="1">
      <c r="A10" s="670" t="s">
        <v>633</v>
      </c>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8"/>
      <c r="CC10" s="48"/>
      <c r="CD10" s="48"/>
      <c r="CE10" s="48"/>
      <c r="CF10" s="48"/>
      <c r="CG10" s="48"/>
      <c r="CH10" s="48"/>
      <c r="CI10" s="48"/>
      <c r="CJ10" s="105"/>
      <c r="CK10" s="105"/>
      <c r="CL10" s="105"/>
      <c r="CM10" s="105"/>
      <c r="CN10" s="105"/>
      <c r="CO10" s="105"/>
      <c r="CP10" s="105"/>
      <c r="CQ10" s="105"/>
      <c r="CR10" s="209"/>
      <c r="CS10" s="210" t="s">
        <v>265</v>
      </c>
      <c r="CT10" s="211" t="s">
        <v>266</v>
      </c>
      <c r="CU10" s="212" t="s">
        <v>267</v>
      </c>
      <c r="CV10" s="99"/>
      <c r="CW10" s="99"/>
      <c r="CX10" s="99"/>
      <c r="CY10" s="99"/>
      <c r="CZ10" s="99"/>
      <c r="DA10" s="99"/>
      <c r="DB10" s="99"/>
      <c r="DC10" s="99"/>
      <c r="DD10" s="100"/>
      <c r="DE10" s="100"/>
      <c r="DF10" s="100"/>
    </row>
    <row r="11" spans="1:110" ht="13.5" customHeight="1">
      <c r="A11" s="106"/>
      <c r="B11" s="1481" t="s">
        <v>353</v>
      </c>
      <c r="C11" s="1481"/>
      <c r="D11" s="1481"/>
      <c r="E11" s="1481"/>
      <c r="F11" s="1481"/>
      <c r="G11" s="1481"/>
      <c r="H11" s="1481"/>
      <c r="I11" s="1481"/>
      <c r="J11" s="1481"/>
      <c r="K11" s="1481"/>
      <c r="L11" s="1481"/>
      <c r="M11" s="1481"/>
      <c r="N11" s="1481"/>
      <c r="O11" s="1427">
        <f>'学校入力シート（要入力）'!$D$42</f>
        <v>2020</v>
      </c>
      <c r="P11" s="1427"/>
      <c r="Q11" s="1427"/>
      <c r="R11" s="1545">
        <f>'学校入力シート（要入力）'!$E$42</f>
        <v>2021</v>
      </c>
      <c r="S11" s="1545"/>
      <c r="T11" s="1545"/>
      <c r="U11" s="1545">
        <f>'学校入力シート（要入力）'!$F$42</f>
        <v>2022</v>
      </c>
      <c r="V11" s="1545"/>
      <c r="W11" s="1545"/>
      <c r="X11" s="1545">
        <f>'学校入力シート（要入力）'!$G$42</f>
        <v>2023</v>
      </c>
      <c r="Y11" s="1545"/>
      <c r="Z11" s="1545"/>
      <c r="AA11" s="1545">
        <f>'学校入力シート（要入力）'!$H$42</f>
        <v>2024</v>
      </c>
      <c r="AB11" s="1545"/>
      <c r="AC11" s="1545"/>
      <c r="AD11" s="1545">
        <f>'学校入力シート（要入力）'!$I$42</f>
        <v>2025</v>
      </c>
      <c r="AE11" s="1545"/>
      <c r="AF11" s="1488"/>
      <c r="AG11" s="1548" t="str">
        <f>"増減"&amp;$AA$11&amp;"-"&amp;$O$11</f>
        <v>増減2024-2020</v>
      </c>
      <c r="AH11" s="1503"/>
      <c r="AI11" s="1549"/>
      <c r="AJ11" s="1556" t="str">
        <f>"伸び率
/"&amp;$O$11&amp;""</f>
        <v>伸び率
/2020</v>
      </c>
      <c r="AK11" s="1557"/>
      <c r="AL11" s="1558"/>
      <c r="AM11" s="1503" t="s">
        <v>94</v>
      </c>
      <c r="AN11" s="1419"/>
      <c r="AO11" s="1504" t="s">
        <v>95</v>
      </c>
      <c r="AP11" s="1420"/>
      <c r="AQ11" s="1504" t="s">
        <v>99</v>
      </c>
      <c r="AR11" s="1420"/>
      <c r="CC11" s="49"/>
      <c r="CD11" s="49"/>
      <c r="CE11" s="49"/>
      <c r="CF11" s="49"/>
      <c r="CG11" s="49"/>
      <c r="CH11" s="49"/>
      <c r="CI11" s="49"/>
      <c r="CJ11" s="49"/>
      <c r="CK11" s="49"/>
      <c r="CL11" s="49"/>
      <c r="CM11" s="49"/>
      <c r="CN11" s="49"/>
      <c r="CO11" s="49"/>
      <c r="CP11" s="49"/>
      <c r="CQ11" s="49"/>
      <c r="CR11" s="209" t="s">
        <v>268</v>
      </c>
      <c r="CS11" s="213" t="str">
        <f>AM14</f>
        <v>－</v>
      </c>
      <c r="CT11" s="214" t="str">
        <f>AO14</f>
        <v>－</v>
      </c>
      <c r="CU11" s="214" t="str">
        <f ca="1">AQ14</f>
        <v>－</v>
      </c>
      <c r="CV11" s="102"/>
      <c r="CW11" s="102"/>
      <c r="CX11" s="102"/>
      <c r="CY11" s="100"/>
      <c r="CZ11" s="100"/>
      <c r="DA11" s="100"/>
    </row>
    <row r="12" spans="1:110" ht="13.5" customHeight="1">
      <c r="A12" s="107"/>
      <c r="B12" s="1481"/>
      <c r="C12" s="1481"/>
      <c r="D12" s="1481"/>
      <c r="E12" s="1481"/>
      <c r="F12" s="1481"/>
      <c r="G12" s="1481"/>
      <c r="H12" s="1481"/>
      <c r="I12" s="1481"/>
      <c r="J12" s="1481"/>
      <c r="K12" s="1481"/>
      <c r="L12" s="1481"/>
      <c r="M12" s="1481"/>
      <c r="N12" s="1481"/>
      <c r="O12" s="1428"/>
      <c r="P12" s="1428"/>
      <c r="Q12" s="1428"/>
      <c r="R12" s="1546"/>
      <c r="S12" s="1546"/>
      <c r="T12" s="1546"/>
      <c r="U12" s="1546"/>
      <c r="V12" s="1546"/>
      <c r="W12" s="1546"/>
      <c r="X12" s="1546"/>
      <c r="Y12" s="1546"/>
      <c r="Z12" s="1546"/>
      <c r="AA12" s="1546"/>
      <c r="AB12" s="1546"/>
      <c r="AC12" s="1546"/>
      <c r="AD12" s="1546"/>
      <c r="AE12" s="1546"/>
      <c r="AF12" s="1491"/>
      <c r="AG12" s="1550"/>
      <c r="AH12" s="1551"/>
      <c r="AI12" s="1552"/>
      <c r="AJ12" s="1559"/>
      <c r="AK12" s="1560"/>
      <c r="AL12" s="1561"/>
      <c r="AM12" s="1422"/>
      <c r="AN12" s="1422"/>
      <c r="AO12" s="1421"/>
      <c r="AP12" s="1423"/>
      <c r="AQ12" s="1421"/>
      <c r="AR12" s="1423"/>
      <c r="CC12" s="49"/>
      <c r="CD12" s="49"/>
      <c r="CE12" s="49"/>
      <c r="CF12" s="49"/>
      <c r="CG12" s="49"/>
      <c r="CH12" s="49"/>
      <c r="CI12" s="49"/>
      <c r="CJ12" s="49"/>
      <c r="CK12" s="49"/>
      <c r="CL12" s="49"/>
      <c r="CM12" s="49"/>
      <c r="CN12" s="49"/>
      <c r="CO12" s="49"/>
      <c r="CP12" s="49"/>
      <c r="CQ12" s="49"/>
      <c r="CR12" s="209" t="s">
        <v>269</v>
      </c>
      <c r="CS12" s="215" t="str">
        <f>AM16</f>
        <v>－</v>
      </c>
      <c r="CT12" s="216" t="str">
        <f>AO16</f>
        <v>－</v>
      </c>
      <c r="CU12" s="216" t="str">
        <f ca="1">AQ16</f>
        <v>－</v>
      </c>
      <c r="CV12" s="103"/>
      <c r="CW12" s="103"/>
      <c r="CX12" s="99"/>
      <c r="CY12" s="100"/>
      <c r="CZ12" s="100"/>
      <c r="DA12" s="100"/>
    </row>
    <row r="13" spans="1:110" ht="13.5" customHeight="1">
      <c r="A13" s="106"/>
      <c r="B13" s="1481"/>
      <c r="C13" s="1481"/>
      <c r="D13" s="1481"/>
      <c r="E13" s="1481"/>
      <c r="F13" s="1481"/>
      <c r="G13" s="1481"/>
      <c r="H13" s="1481"/>
      <c r="I13" s="1481"/>
      <c r="J13" s="1481"/>
      <c r="K13" s="1481"/>
      <c r="L13" s="1481"/>
      <c r="M13" s="1481"/>
      <c r="N13" s="1481"/>
      <c r="O13" s="1429"/>
      <c r="P13" s="1429"/>
      <c r="Q13" s="1429"/>
      <c r="R13" s="1547"/>
      <c r="S13" s="1547"/>
      <c r="T13" s="1547"/>
      <c r="U13" s="1547"/>
      <c r="V13" s="1547"/>
      <c r="W13" s="1547"/>
      <c r="X13" s="1547"/>
      <c r="Y13" s="1547"/>
      <c r="Z13" s="1547"/>
      <c r="AA13" s="1547"/>
      <c r="AB13" s="1547"/>
      <c r="AC13" s="1547"/>
      <c r="AD13" s="1547"/>
      <c r="AE13" s="1547"/>
      <c r="AF13" s="1494"/>
      <c r="AG13" s="1553"/>
      <c r="AH13" s="1554"/>
      <c r="AI13" s="1555"/>
      <c r="AJ13" s="1562"/>
      <c r="AK13" s="1563"/>
      <c r="AL13" s="1564"/>
      <c r="AM13" s="1425"/>
      <c r="AN13" s="1425"/>
      <c r="AO13" s="1424"/>
      <c r="AP13" s="1426"/>
      <c r="AQ13" s="1424"/>
      <c r="AR13" s="1426"/>
      <c r="CC13" s="50"/>
      <c r="CD13" s="50"/>
      <c r="CE13" s="50"/>
      <c r="CF13" s="50"/>
      <c r="CG13" s="50"/>
      <c r="CH13" s="50"/>
      <c r="CI13" s="50"/>
      <c r="CJ13" s="50"/>
      <c r="CK13" s="50"/>
      <c r="CL13" s="50"/>
      <c r="CM13" s="50"/>
      <c r="CN13" s="50"/>
      <c r="CO13" s="50"/>
      <c r="CP13" s="50"/>
      <c r="CQ13" s="50"/>
      <c r="CR13" s="209" t="s">
        <v>270</v>
      </c>
      <c r="CS13" s="215" t="str">
        <f>AM31</f>
        <v>－</v>
      </c>
      <c r="CT13" s="216" t="str">
        <f>AO31</f>
        <v>－</v>
      </c>
      <c r="CU13" s="216" t="str">
        <f ca="1">AQ31</f>
        <v>－</v>
      </c>
      <c r="CV13" s="100"/>
      <c r="CW13" s="100"/>
      <c r="CX13" s="100"/>
    </row>
    <row r="14" spans="1:110" s="15" customFormat="1" ht="13.5" customHeight="1">
      <c r="A14" s="19"/>
      <c r="B14" s="1318" t="s">
        <v>988</v>
      </c>
      <c r="C14" s="1319"/>
      <c r="D14" s="1319"/>
      <c r="E14" s="1319"/>
      <c r="F14" s="1319"/>
      <c r="G14" s="1319"/>
      <c r="H14" s="1319"/>
      <c r="I14" s="1319"/>
      <c r="J14" s="1319"/>
      <c r="K14" s="1319"/>
      <c r="L14" s="1319"/>
      <c r="M14" s="1319"/>
      <c r="N14" s="1320"/>
      <c r="O14" s="1677" t="str">
        <f>IFERROR('１．経常収支差額比率 (部門)'!F17,"")</f>
        <v>－</v>
      </c>
      <c r="P14" s="1678"/>
      <c r="Q14" s="1679"/>
      <c r="R14" s="1677" t="str">
        <f>IFERROR('１．経常収支差額比率 (部門)'!G17,"")</f>
        <v>－</v>
      </c>
      <c r="S14" s="1678"/>
      <c r="T14" s="1679"/>
      <c r="U14" s="1677" t="str">
        <f>IFERROR('１．経常収支差額比率 (部門)'!H17,"")</f>
        <v>－</v>
      </c>
      <c r="V14" s="1678"/>
      <c r="W14" s="1679"/>
      <c r="X14" s="1677" t="str">
        <f>IFERROR('１．経常収支差額比率 (部門)'!I17,"")</f>
        <v>－</v>
      </c>
      <c r="Y14" s="1678"/>
      <c r="Z14" s="1679"/>
      <c r="AA14" s="1677" t="str">
        <f>IFERROR('１．経常収支差額比率 (部門)'!J17,"")</f>
        <v>－</v>
      </c>
      <c r="AB14" s="1678"/>
      <c r="AC14" s="1679"/>
      <c r="AD14" s="1683"/>
      <c r="AE14" s="1684"/>
      <c r="AF14" s="1684"/>
      <c r="AG14" s="1687" t="str">
        <f>'１．経常収支差額比率 (部門)'!K17</f>
        <v>－</v>
      </c>
      <c r="AH14" s="1688"/>
      <c r="AI14" s="1689"/>
      <c r="AJ14" s="1643"/>
      <c r="AK14" s="1644"/>
      <c r="AL14" s="1645"/>
      <c r="AM14" s="1654" t="str">
        <f>'１．経常収支差額比率 (部門)'!M17</f>
        <v>－</v>
      </c>
      <c r="AN14" s="1585"/>
      <c r="AO14" s="1584" t="str">
        <f>'１．経常収支差額比率 (部門)'!N17</f>
        <v>－</v>
      </c>
      <c r="AP14" s="1585"/>
      <c r="AQ14" s="1584" t="str">
        <f ca="1">'１．経常収支差額比率 (部門)'!O17</f>
        <v>－</v>
      </c>
      <c r="AR14" s="1585" t="str">
        <f ca="1">'１．経常収支差額比率 (部門)'!$O17</f>
        <v>－</v>
      </c>
      <c r="AS14" s="14"/>
      <c r="AT14" s="14"/>
      <c r="AU14" s="14"/>
      <c r="CC14" s="50"/>
      <c r="CD14" s="50"/>
      <c r="CE14" s="50"/>
      <c r="CF14" s="50"/>
      <c r="CG14" s="50"/>
      <c r="CH14" s="50"/>
      <c r="CI14" s="50"/>
      <c r="CJ14" s="50"/>
      <c r="CK14" s="50"/>
      <c r="CL14" s="50"/>
      <c r="CM14" s="50"/>
      <c r="CN14" s="50"/>
      <c r="CO14" s="50"/>
      <c r="CP14" s="50"/>
      <c r="CQ14" s="50"/>
      <c r="CR14" s="217" t="s">
        <v>271</v>
      </c>
      <c r="CS14" s="215" t="str">
        <f>AM45</f>
        <v>目標入力</v>
      </c>
      <c r="CT14" s="216" t="str">
        <f>AO45</f>
        <v>－</v>
      </c>
      <c r="CU14" s="216" t="str">
        <f ca="1">AQ45</f>
        <v>－</v>
      </c>
      <c r="CV14" s="108"/>
      <c r="CW14" s="108"/>
      <c r="CX14" s="108"/>
    </row>
    <row r="15" spans="1:110" s="15" customFormat="1" ht="13.5" customHeight="1">
      <c r="A15" s="19"/>
      <c r="B15" s="1321"/>
      <c r="C15" s="1402"/>
      <c r="D15" s="1402"/>
      <c r="E15" s="1402"/>
      <c r="F15" s="1402"/>
      <c r="G15" s="1402"/>
      <c r="H15" s="1402"/>
      <c r="I15" s="1402"/>
      <c r="J15" s="1402"/>
      <c r="K15" s="1402"/>
      <c r="L15" s="1402"/>
      <c r="M15" s="1402"/>
      <c r="N15" s="1403"/>
      <c r="O15" s="1680"/>
      <c r="P15" s="1681"/>
      <c r="Q15" s="1682"/>
      <c r="R15" s="1680"/>
      <c r="S15" s="1681"/>
      <c r="T15" s="1682"/>
      <c r="U15" s="1680"/>
      <c r="V15" s="1681"/>
      <c r="W15" s="1682"/>
      <c r="X15" s="1680"/>
      <c r="Y15" s="1681"/>
      <c r="Z15" s="1682"/>
      <c r="AA15" s="1680"/>
      <c r="AB15" s="1681"/>
      <c r="AC15" s="1682"/>
      <c r="AD15" s="1685"/>
      <c r="AE15" s="1686"/>
      <c r="AF15" s="1686"/>
      <c r="AG15" s="1690"/>
      <c r="AH15" s="1691"/>
      <c r="AI15" s="1692"/>
      <c r="AJ15" s="1651"/>
      <c r="AK15" s="1652"/>
      <c r="AL15" s="1653"/>
      <c r="AM15" s="1655"/>
      <c r="AN15" s="1587"/>
      <c r="AO15" s="1586"/>
      <c r="AP15" s="1587"/>
      <c r="AQ15" s="1586">
        <f>'１．経常収支差額比率 (部門)'!$O18</f>
        <v>0</v>
      </c>
      <c r="AR15" s="1587">
        <f>'１．経常収支差額比率 (部門)'!$O18</f>
        <v>0</v>
      </c>
      <c r="AS15" s="14"/>
      <c r="AT15" s="14"/>
      <c r="AU15" s="14"/>
      <c r="CC15" s="50"/>
      <c r="CD15" s="50"/>
      <c r="CE15" s="50"/>
      <c r="CF15" s="50"/>
      <c r="CG15" s="50"/>
      <c r="CH15" s="50"/>
      <c r="CI15" s="50"/>
      <c r="CJ15" s="50"/>
      <c r="CK15" s="50"/>
      <c r="CL15" s="50"/>
      <c r="CM15" s="50"/>
      <c r="CN15" s="50"/>
      <c r="CO15" s="50"/>
      <c r="CP15" s="50"/>
      <c r="CQ15" s="50"/>
      <c r="CR15" s="217" t="s">
        <v>272</v>
      </c>
      <c r="CS15" s="218" t="str">
        <f>AM56</f>
        <v>目標入力</v>
      </c>
      <c r="CT15" s="219" t="str">
        <f>AO56</f>
        <v>－</v>
      </c>
      <c r="CU15" s="219" t="str">
        <f ca="1">AQ56</f>
        <v>－</v>
      </c>
      <c r="CV15" s="108"/>
      <c r="CW15" s="108"/>
      <c r="CX15" s="108"/>
    </row>
    <row r="16" spans="1:110" s="15" customFormat="1" ht="13.5" customHeight="1">
      <c r="A16" s="19"/>
      <c r="B16" s="1318" t="s">
        <v>989</v>
      </c>
      <c r="C16" s="1319"/>
      <c r="D16" s="1319"/>
      <c r="E16" s="1319"/>
      <c r="F16" s="1319"/>
      <c r="G16" s="1319"/>
      <c r="H16" s="1319"/>
      <c r="I16" s="1319"/>
      <c r="J16" s="1319"/>
      <c r="K16" s="1319"/>
      <c r="L16" s="1319"/>
      <c r="M16" s="1319"/>
      <c r="N16" s="1320"/>
      <c r="O16" s="1677" t="str">
        <f>IFERROR('２．人件費比率 (部門)'!F16,"")</f>
        <v>－</v>
      </c>
      <c r="P16" s="1678"/>
      <c r="Q16" s="1679"/>
      <c r="R16" s="1677" t="str">
        <f>IFERROR('２．人件費比率 (部門)'!G16,"")</f>
        <v>－</v>
      </c>
      <c r="S16" s="1678"/>
      <c r="T16" s="1679"/>
      <c r="U16" s="1677" t="str">
        <f>IFERROR('２．人件費比率 (部門)'!H16,"")</f>
        <v>－</v>
      </c>
      <c r="V16" s="1678"/>
      <c r="W16" s="1679"/>
      <c r="X16" s="1677" t="str">
        <f>IFERROR('２．人件費比率 (部門)'!I16,"")</f>
        <v>－</v>
      </c>
      <c r="Y16" s="1678"/>
      <c r="Z16" s="1679"/>
      <c r="AA16" s="1677" t="str">
        <f>IFERROR('２．人件費比率 (部門)'!J16,"")</f>
        <v>－</v>
      </c>
      <c r="AB16" s="1678"/>
      <c r="AC16" s="1679"/>
      <c r="AD16" s="1604"/>
      <c r="AE16" s="1605"/>
      <c r="AF16" s="1605"/>
      <c r="AG16" s="1612" t="str">
        <f>'２．人件費比率 (部門)'!K16</f>
        <v>－</v>
      </c>
      <c r="AH16" s="1613"/>
      <c r="AI16" s="1614"/>
      <c r="AJ16" s="1643"/>
      <c r="AK16" s="1644"/>
      <c r="AL16" s="1645"/>
      <c r="AM16" s="1654" t="str">
        <f>'２．人件費比率 (部門)'!M16</f>
        <v>－</v>
      </c>
      <c r="AN16" s="1585"/>
      <c r="AO16" s="1584" t="str">
        <f>'２．人件費比率 (部門)'!N16</f>
        <v>－</v>
      </c>
      <c r="AP16" s="1585"/>
      <c r="AQ16" s="1584" t="str">
        <f ca="1">'２．人件費比率 (部門)'!O16</f>
        <v>－</v>
      </c>
      <c r="AR16" s="1585"/>
      <c r="AS16" s="14"/>
      <c r="AT16" s="14"/>
      <c r="AU16" s="14"/>
      <c r="CV16" s="108"/>
      <c r="CW16" s="108"/>
      <c r="CX16" s="108"/>
    </row>
    <row r="17" spans="1:110" s="15" customFormat="1" ht="13.5" customHeight="1">
      <c r="A17" s="20"/>
      <c r="B17" s="1702"/>
      <c r="C17" s="1322"/>
      <c r="D17" s="1322"/>
      <c r="E17" s="1322"/>
      <c r="F17" s="1322"/>
      <c r="G17" s="1322"/>
      <c r="H17" s="1322"/>
      <c r="I17" s="1322"/>
      <c r="J17" s="1322"/>
      <c r="K17" s="1322"/>
      <c r="L17" s="1322"/>
      <c r="M17" s="1322"/>
      <c r="N17" s="1323"/>
      <c r="O17" s="1703"/>
      <c r="P17" s="1704"/>
      <c r="Q17" s="1705"/>
      <c r="R17" s="1703"/>
      <c r="S17" s="1704"/>
      <c r="T17" s="1705"/>
      <c r="U17" s="1703"/>
      <c r="V17" s="1704"/>
      <c r="W17" s="1705"/>
      <c r="X17" s="1703"/>
      <c r="Y17" s="1704"/>
      <c r="Z17" s="1705"/>
      <c r="AA17" s="1703"/>
      <c r="AB17" s="1704"/>
      <c r="AC17" s="1705"/>
      <c r="AD17" s="1607"/>
      <c r="AE17" s="1608"/>
      <c r="AF17" s="1608"/>
      <c r="AG17" s="1615"/>
      <c r="AH17" s="1616"/>
      <c r="AI17" s="1617"/>
      <c r="AJ17" s="1646"/>
      <c r="AK17" s="1647"/>
      <c r="AL17" s="1648"/>
      <c r="AM17" s="1699"/>
      <c r="AN17" s="1700"/>
      <c r="AO17" s="1701"/>
      <c r="AP17" s="1700"/>
      <c r="AQ17" s="1701"/>
      <c r="AR17" s="1700"/>
      <c r="AS17" s="14"/>
      <c r="AT17" s="14"/>
      <c r="AU17" s="14"/>
      <c r="CV17" s="108"/>
      <c r="CW17" s="108"/>
      <c r="CX17" s="108"/>
    </row>
    <row r="18" spans="1:110" s="15" customFormat="1" ht="13.5" customHeight="1">
      <c r="A18" s="109"/>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607"/>
      <c r="AK18" s="607"/>
      <c r="AL18" s="608"/>
      <c r="AM18" s="110"/>
      <c r="AN18" s="109"/>
      <c r="AO18" s="109"/>
      <c r="AP18" s="14"/>
      <c r="AQ18" s="14"/>
      <c r="AR18" s="14"/>
      <c r="CH18" s="111"/>
      <c r="CI18" s="112"/>
      <c r="CJ18" s="112"/>
      <c r="CK18" s="112"/>
      <c r="CL18" s="112"/>
      <c r="CM18" s="112"/>
      <c r="CN18" s="112"/>
      <c r="CO18" s="112"/>
      <c r="CP18" s="112"/>
      <c r="CQ18" s="112"/>
      <c r="CR18" s="112"/>
      <c r="CS18" s="112"/>
      <c r="CT18" s="112"/>
      <c r="CU18" s="112"/>
      <c r="CV18" s="112"/>
      <c r="CW18" s="112"/>
      <c r="CX18" s="112"/>
      <c r="CY18" s="112"/>
      <c r="CZ18" s="112"/>
      <c r="DA18" s="108"/>
      <c r="DB18" s="108"/>
      <c r="DC18" s="108"/>
    </row>
    <row r="19" spans="1:110" s="15" customFormat="1" ht="13.5" customHeight="1">
      <c r="A19" s="21" t="s">
        <v>896</v>
      </c>
      <c r="B19" s="22"/>
      <c r="C19" s="22"/>
      <c r="D19" s="22"/>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609"/>
      <c r="AK19" s="609"/>
      <c r="AL19" s="609"/>
      <c r="AM19" s="22"/>
      <c r="AN19" s="22"/>
      <c r="AO19" s="22"/>
      <c r="AP19" s="22"/>
      <c r="AQ19" s="22"/>
      <c r="AR19" s="23"/>
      <c r="AS19" s="14"/>
      <c r="AT19" s="14"/>
      <c r="AU19" s="14"/>
      <c r="CK19" s="111"/>
      <c r="CL19" s="112"/>
      <c r="CM19" s="112"/>
      <c r="CN19" s="112"/>
      <c r="CO19" s="112"/>
      <c r="CP19" s="112"/>
      <c r="CQ19" s="112"/>
      <c r="CR19" s="112"/>
      <c r="CS19" s="112"/>
      <c r="CT19" s="112"/>
      <c r="CU19" s="112"/>
      <c r="CV19" s="112"/>
      <c r="CW19" s="112"/>
      <c r="CX19" s="112"/>
      <c r="CY19" s="112"/>
      <c r="CZ19" s="112"/>
      <c r="DA19" s="112"/>
      <c r="DB19" s="112"/>
      <c r="DC19" s="112"/>
      <c r="DD19" s="108"/>
      <c r="DE19" s="108"/>
      <c r="DF19" s="108"/>
    </row>
    <row r="20" spans="1:110" s="15" customFormat="1" ht="13.5" customHeight="1">
      <c r="A20" s="106"/>
      <c r="B20" s="1481" t="s">
        <v>353</v>
      </c>
      <c r="C20" s="1481"/>
      <c r="D20" s="1481"/>
      <c r="E20" s="1481"/>
      <c r="F20" s="1481"/>
      <c r="G20" s="1481"/>
      <c r="H20" s="1481"/>
      <c r="I20" s="1481"/>
      <c r="J20" s="1481"/>
      <c r="K20" s="1481"/>
      <c r="L20" s="1481"/>
      <c r="M20" s="1481"/>
      <c r="N20" s="1481"/>
      <c r="O20" s="1430">
        <f>$O$11</f>
        <v>2020</v>
      </c>
      <c r="P20" s="1482"/>
      <c r="Q20" s="1483"/>
      <c r="R20" s="1430">
        <f>$R$11</f>
        <v>2021</v>
      </c>
      <c r="S20" s="1482"/>
      <c r="T20" s="1483"/>
      <c r="U20" s="1488">
        <f>$U$11</f>
        <v>2022</v>
      </c>
      <c r="V20" s="1489"/>
      <c r="W20" s="1490"/>
      <c r="X20" s="1488">
        <f>$X$11</f>
        <v>2023</v>
      </c>
      <c r="Y20" s="1489"/>
      <c r="Z20" s="1490"/>
      <c r="AA20" s="1488">
        <f>$AA$11</f>
        <v>2024</v>
      </c>
      <c r="AB20" s="1489"/>
      <c r="AC20" s="1490"/>
      <c r="AD20" s="1545">
        <f>$AD$11</f>
        <v>2025</v>
      </c>
      <c r="AE20" s="1545"/>
      <c r="AF20" s="1488"/>
      <c r="AG20" s="1548" t="str">
        <f>"増減"&amp;$AD$20&amp;"-"&amp;$R$20</f>
        <v>増減2025-2021</v>
      </c>
      <c r="AH20" s="1503"/>
      <c r="AI20" s="1549"/>
      <c r="AJ20" s="1556" t="str">
        <f>"伸び率
/"&amp;$R$20&amp;""</f>
        <v>伸び率
/2021</v>
      </c>
      <c r="AK20" s="1557"/>
      <c r="AL20" s="1558"/>
      <c r="AM20" s="1503" t="s">
        <v>94</v>
      </c>
      <c r="AN20" s="1419"/>
      <c r="AO20" s="1504" t="s">
        <v>95</v>
      </c>
      <c r="AP20" s="1420"/>
      <c r="AQ20" s="1504" t="s">
        <v>99</v>
      </c>
      <c r="AR20" s="1420"/>
      <c r="AS20" s="14"/>
      <c r="AT20" s="14"/>
      <c r="AU20" s="14"/>
    </row>
    <row r="21" spans="1:110" s="15" customFormat="1" ht="13.5" customHeight="1">
      <c r="A21" s="107"/>
      <c r="B21" s="1481"/>
      <c r="C21" s="1481"/>
      <c r="D21" s="1481"/>
      <c r="E21" s="1481"/>
      <c r="F21" s="1481"/>
      <c r="G21" s="1481"/>
      <c r="H21" s="1481"/>
      <c r="I21" s="1481"/>
      <c r="J21" s="1481"/>
      <c r="K21" s="1481"/>
      <c r="L21" s="1481"/>
      <c r="M21" s="1481"/>
      <c r="N21" s="1481"/>
      <c r="O21" s="1431"/>
      <c r="P21" s="1484"/>
      <c r="Q21" s="1485"/>
      <c r="R21" s="1431"/>
      <c r="S21" s="1484"/>
      <c r="T21" s="1485"/>
      <c r="U21" s="1491"/>
      <c r="V21" s="1492"/>
      <c r="W21" s="1493"/>
      <c r="X21" s="1491"/>
      <c r="Y21" s="1492"/>
      <c r="Z21" s="1493"/>
      <c r="AA21" s="1491"/>
      <c r="AB21" s="1492"/>
      <c r="AC21" s="1493"/>
      <c r="AD21" s="1546"/>
      <c r="AE21" s="1546"/>
      <c r="AF21" s="1491"/>
      <c r="AG21" s="1550"/>
      <c r="AH21" s="1551"/>
      <c r="AI21" s="1552"/>
      <c r="AJ21" s="1559"/>
      <c r="AK21" s="1560"/>
      <c r="AL21" s="1561"/>
      <c r="AM21" s="1422"/>
      <c r="AN21" s="1422"/>
      <c r="AO21" s="1421"/>
      <c r="AP21" s="1423"/>
      <c r="AQ21" s="1421"/>
      <c r="AR21" s="1423"/>
      <c r="AS21" s="14"/>
      <c r="AT21" s="14"/>
      <c r="AU21" s="14"/>
    </row>
    <row r="22" spans="1:110" s="15" customFormat="1" ht="13.5" customHeight="1">
      <c r="A22" s="106"/>
      <c r="B22" s="1481"/>
      <c r="C22" s="1481"/>
      <c r="D22" s="1481"/>
      <c r="E22" s="1481"/>
      <c r="F22" s="1481"/>
      <c r="G22" s="1481"/>
      <c r="H22" s="1481"/>
      <c r="I22" s="1481"/>
      <c r="J22" s="1481"/>
      <c r="K22" s="1481"/>
      <c r="L22" s="1481"/>
      <c r="M22" s="1481"/>
      <c r="N22" s="1481"/>
      <c r="O22" s="1432"/>
      <c r="P22" s="1486"/>
      <c r="Q22" s="1487"/>
      <c r="R22" s="1432"/>
      <c r="S22" s="1486"/>
      <c r="T22" s="1487"/>
      <c r="U22" s="1494"/>
      <c r="V22" s="1495"/>
      <c r="W22" s="1496"/>
      <c r="X22" s="1494"/>
      <c r="Y22" s="1495"/>
      <c r="Z22" s="1496"/>
      <c r="AA22" s="1494"/>
      <c r="AB22" s="1495"/>
      <c r="AC22" s="1496"/>
      <c r="AD22" s="1547"/>
      <c r="AE22" s="1547"/>
      <c r="AF22" s="1494"/>
      <c r="AG22" s="1553"/>
      <c r="AH22" s="1554"/>
      <c r="AI22" s="1555"/>
      <c r="AJ22" s="1562"/>
      <c r="AK22" s="1563"/>
      <c r="AL22" s="1564"/>
      <c r="AM22" s="1425"/>
      <c r="AN22" s="1425"/>
      <c r="AO22" s="1424"/>
      <c r="AP22" s="1426"/>
      <c r="AQ22" s="1424"/>
      <c r="AR22" s="1426"/>
      <c r="AS22" s="25"/>
      <c r="AT22" s="14"/>
      <c r="AU22" s="14"/>
    </row>
    <row r="23" spans="1:110" s="15" customFormat="1" ht="13.5" customHeight="1">
      <c r="A23" s="24"/>
      <c r="B23" s="1308" t="s">
        <v>100</v>
      </c>
      <c r="C23" s="1293"/>
      <c r="D23" s="1293"/>
      <c r="E23" s="1293"/>
      <c r="F23" s="1293"/>
      <c r="G23" s="1293"/>
      <c r="H23" s="1293"/>
      <c r="I23" s="1293"/>
      <c r="J23" s="1293"/>
      <c r="K23" s="1293"/>
      <c r="L23" s="1293"/>
      <c r="M23" s="1293"/>
      <c r="N23" s="1294"/>
      <c r="O23" s="1604"/>
      <c r="P23" s="1605"/>
      <c r="Q23" s="1606"/>
      <c r="R23" s="1693" t="str">
        <f>IFERROR('３．志願倍率（部門）'!F16,"")</f>
        <v>－</v>
      </c>
      <c r="S23" s="1694"/>
      <c r="T23" s="1697"/>
      <c r="U23" s="1693" t="str">
        <f>IFERROR('３．志願倍率（部門）'!G16,"")</f>
        <v>－</v>
      </c>
      <c r="V23" s="1694"/>
      <c r="W23" s="1697"/>
      <c r="X23" s="1693" t="str">
        <f>IFERROR('３．志願倍率（部門）'!H16,"")</f>
        <v>－</v>
      </c>
      <c r="Y23" s="1694"/>
      <c r="Z23" s="1697"/>
      <c r="AA23" s="1693" t="str">
        <f>IFERROR('３．志願倍率（部門）'!I16,"")</f>
        <v>－</v>
      </c>
      <c r="AB23" s="1694"/>
      <c r="AC23" s="1697"/>
      <c r="AD23" s="1693" t="str">
        <f>IFERROR('３．志願倍率（部門）'!J16,"")</f>
        <v>－</v>
      </c>
      <c r="AE23" s="1694"/>
      <c r="AF23" s="1694"/>
      <c r="AG23" s="1706" t="str">
        <f>'３．志願倍率（部門）'!K16</f>
        <v>－</v>
      </c>
      <c r="AH23" s="1707"/>
      <c r="AI23" s="1708"/>
      <c r="AJ23" s="1643"/>
      <c r="AK23" s="1644"/>
      <c r="AL23" s="1645"/>
      <c r="AM23" s="1649" t="str">
        <f>'３．志願倍率（部門）'!M16</f>
        <v>－</v>
      </c>
      <c r="AN23" s="1522"/>
      <c r="AO23" s="1521" t="str">
        <f>'３．志願倍率（部門）'!N16</f>
        <v>－</v>
      </c>
      <c r="AP23" s="1522"/>
      <c r="AQ23" s="1521" t="str">
        <f ca="1">'３．志願倍率（部門）'!O16</f>
        <v>－</v>
      </c>
      <c r="AR23" s="1522"/>
      <c r="AS23" s="25"/>
      <c r="AT23" s="14"/>
      <c r="AU23" s="14"/>
    </row>
    <row r="24" spans="1:110" s="15" customFormat="1" ht="13.5" customHeight="1">
      <c r="A24" s="24"/>
      <c r="B24" s="1295"/>
      <c r="C24" s="1296"/>
      <c r="D24" s="1296"/>
      <c r="E24" s="1296"/>
      <c r="F24" s="1296"/>
      <c r="G24" s="1296"/>
      <c r="H24" s="1296"/>
      <c r="I24" s="1296"/>
      <c r="J24" s="1296"/>
      <c r="K24" s="1296"/>
      <c r="L24" s="1296"/>
      <c r="M24" s="1296"/>
      <c r="N24" s="1297"/>
      <c r="O24" s="1607"/>
      <c r="P24" s="1608"/>
      <c r="Q24" s="1609"/>
      <c r="R24" s="1695"/>
      <c r="S24" s="1696"/>
      <c r="T24" s="1698"/>
      <c r="U24" s="1695"/>
      <c r="V24" s="1696"/>
      <c r="W24" s="1698"/>
      <c r="X24" s="1695"/>
      <c r="Y24" s="1696"/>
      <c r="Z24" s="1698"/>
      <c r="AA24" s="1695"/>
      <c r="AB24" s="1696"/>
      <c r="AC24" s="1698"/>
      <c r="AD24" s="1695"/>
      <c r="AE24" s="1696"/>
      <c r="AF24" s="1696"/>
      <c r="AG24" s="1709"/>
      <c r="AH24" s="1710"/>
      <c r="AI24" s="1711"/>
      <c r="AJ24" s="1646"/>
      <c r="AK24" s="1647"/>
      <c r="AL24" s="1648"/>
      <c r="AM24" s="1650"/>
      <c r="AN24" s="1566"/>
      <c r="AO24" s="1565"/>
      <c r="AP24" s="1566"/>
      <c r="AQ24" s="1565"/>
      <c r="AR24" s="1566"/>
      <c r="AS24" s="25"/>
      <c r="AT24" s="14"/>
      <c r="AU24" s="14"/>
    </row>
    <row r="25" spans="1:110" s="15" customFormat="1" ht="13.5" customHeight="1">
      <c r="A25" s="24"/>
      <c r="B25" s="1308" t="s">
        <v>101</v>
      </c>
      <c r="C25" s="1293"/>
      <c r="D25" s="1293"/>
      <c r="E25" s="1293"/>
      <c r="F25" s="1293"/>
      <c r="G25" s="1293"/>
      <c r="H25" s="1293"/>
      <c r="I25" s="1293"/>
      <c r="J25" s="1293"/>
      <c r="K25" s="1293"/>
      <c r="L25" s="1293"/>
      <c r="M25" s="1293"/>
      <c r="N25" s="1294"/>
      <c r="O25" s="1604"/>
      <c r="P25" s="1605"/>
      <c r="Q25" s="1606"/>
      <c r="R25" s="1671" t="str">
        <f>IFERROR('４．合格率（部門）'!F16,"")</f>
        <v>－</v>
      </c>
      <c r="S25" s="1672"/>
      <c r="T25" s="1673"/>
      <c r="U25" s="1671" t="str">
        <f>IFERROR('４．合格率（部門）'!G16,"")</f>
        <v>－</v>
      </c>
      <c r="V25" s="1672"/>
      <c r="W25" s="1673"/>
      <c r="X25" s="1671" t="str">
        <f>IFERROR('４．合格率（部門）'!H16,"")</f>
        <v>－</v>
      </c>
      <c r="Y25" s="1672"/>
      <c r="Z25" s="1673"/>
      <c r="AA25" s="1671" t="str">
        <f>IFERROR('４．合格率（部門）'!I16,"")</f>
        <v>－</v>
      </c>
      <c r="AB25" s="1672"/>
      <c r="AC25" s="1673"/>
      <c r="AD25" s="1671" t="str">
        <f>IFERROR('４．合格率（部門）'!J16,"")</f>
        <v>－</v>
      </c>
      <c r="AE25" s="1672"/>
      <c r="AF25" s="1673"/>
      <c r="AG25" s="1665" t="str">
        <f>'４．合格率（部門）'!K16</f>
        <v>－</v>
      </c>
      <c r="AH25" s="1666"/>
      <c r="AI25" s="1667"/>
      <c r="AJ25" s="1643"/>
      <c r="AK25" s="1644"/>
      <c r="AL25" s="1645"/>
      <c r="AM25" s="1517" t="str">
        <f>'４．合格率（部門）'!M16</f>
        <v>目標入力</v>
      </c>
      <c r="AN25" s="1518"/>
      <c r="AO25" s="1521" t="str">
        <f>'４．合格率（部門）'!N16</f>
        <v>－</v>
      </c>
      <c r="AP25" s="1522"/>
      <c r="AQ25" s="1521" t="str">
        <f ca="1">'４．合格率（部門）'!O16</f>
        <v>－</v>
      </c>
      <c r="AR25" s="1522"/>
      <c r="AS25" s="14"/>
      <c r="AT25" s="14"/>
      <c r="AU25" s="14"/>
    </row>
    <row r="26" spans="1:110" s="15" customFormat="1" ht="13.5" customHeight="1">
      <c r="A26" s="24"/>
      <c r="B26" s="1295"/>
      <c r="C26" s="1296"/>
      <c r="D26" s="1296"/>
      <c r="E26" s="1296"/>
      <c r="F26" s="1296"/>
      <c r="G26" s="1296"/>
      <c r="H26" s="1296"/>
      <c r="I26" s="1296"/>
      <c r="J26" s="1296"/>
      <c r="K26" s="1296"/>
      <c r="L26" s="1296"/>
      <c r="M26" s="1296"/>
      <c r="N26" s="1297"/>
      <c r="O26" s="1607"/>
      <c r="P26" s="1608"/>
      <c r="Q26" s="1609"/>
      <c r="R26" s="1674"/>
      <c r="S26" s="1675"/>
      <c r="T26" s="1676"/>
      <c r="U26" s="1674"/>
      <c r="V26" s="1675"/>
      <c r="W26" s="1676"/>
      <c r="X26" s="1674"/>
      <c r="Y26" s="1675"/>
      <c r="Z26" s="1676"/>
      <c r="AA26" s="1674"/>
      <c r="AB26" s="1675"/>
      <c r="AC26" s="1676"/>
      <c r="AD26" s="1674"/>
      <c r="AE26" s="1675"/>
      <c r="AF26" s="1676"/>
      <c r="AG26" s="1668"/>
      <c r="AH26" s="1669"/>
      <c r="AI26" s="1670"/>
      <c r="AJ26" s="1646"/>
      <c r="AK26" s="1647"/>
      <c r="AL26" s="1648"/>
      <c r="AM26" s="1599"/>
      <c r="AN26" s="1600"/>
      <c r="AO26" s="1565"/>
      <c r="AP26" s="1566"/>
      <c r="AQ26" s="1565"/>
      <c r="AR26" s="1566"/>
      <c r="AS26" s="25"/>
      <c r="AT26" s="14"/>
      <c r="AU26" s="14"/>
    </row>
    <row r="27" spans="1:110" s="15" customFormat="1" ht="13.5" customHeight="1">
      <c r="A27" s="24"/>
      <c r="B27" s="1308" t="s">
        <v>102</v>
      </c>
      <c r="C27" s="1293"/>
      <c r="D27" s="1293"/>
      <c r="E27" s="1293"/>
      <c r="F27" s="1293"/>
      <c r="G27" s="1293"/>
      <c r="H27" s="1293"/>
      <c r="I27" s="1293"/>
      <c r="J27" s="1293"/>
      <c r="K27" s="1293"/>
      <c r="L27" s="1293"/>
      <c r="M27" s="1293"/>
      <c r="N27" s="1294"/>
      <c r="O27" s="1604"/>
      <c r="P27" s="1605"/>
      <c r="Q27" s="1606"/>
      <c r="R27" s="1511" t="str">
        <f>IFERROR('５．歩留率（部門）'!F16,"")</f>
        <v>－</v>
      </c>
      <c r="S27" s="1512"/>
      <c r="T27" s="1610"/>
      <c r="U27" s="1511" t="str">
        <f>IFERROR('５．歩留率（部門）'!G16,"")</f>
        <v>－</v>
      </c>
      <c r="V27" s="1512"/>
      <c r="W27" s="1610"/>
      <c r="X27" s="1511" t="str">
        <f>IFERROR('５．歩留率（部門）'!H16,"")</f>
        <v>－</v>
      </c>
      <c r="Y27" s="1512"/>
      <c r="Z27" s="1610"/>
      <c r="AA27" s="1511" t="str">
        <f>IFERROR('５．歩留率（部門）'!I16,"")</f>
        <v>－</v>
      </c>
      <c r="AB27" s="1512"/>
      <c r="AC27" s="1610"/>
      <c r="AD27" s="1511" t="str">
        <f>IFERROR('５．歩留率（部門）'!J16,"")</f>
        <v>－</v>
      </c>
      <c r="AE27" s="1512"/>
      <c r="AF27" s="1512"/>
      <c r="AG27" s="1612" t="str">
        <f>'５．歩留率（部門）'!K16</f>
        <v>－</v>
      </c>
      <c r="AH27" s="1613"/>
      <c r="AI27" s="1614"/>
      <c r="AJ27" s="1643"/>
      <c r="AK27" s="1644"/>
      <c r="AL27" s="1645"/>
      <c r="AM27" s="1517" t="str">
        <f>'５．歩留率（部門）'!M16</f>
        <v>目標入力</v>
      </c>
      <c r="AN27" s="1518"/>
      <c r="AO27" s="1521" t="str">
        <f>'５．歩留率（部門）'!N16</f>
        <v>－</v>
      </c>
      <c r="AP27" s="1522"/>
      <c r="AQ27" s="1521" t="str">
        <f ca="1">'５．歩留率（部門）'!O16</f>
        <v>－</v>
      </c>
      <c r="AR27" s="1522"/>
      <c r="AS27" s="25"/>
      <c r="AT27" s="14"/>
      <c r="AU27" s="14"/>
    </row>
    <row r="28" spans="1:110" s="15" customFormat="1" ht="13.5" customHeight="1">
      <c r="A28" s="24"/>
      <c r="B28" s="1295"/>
      <c r="C28" s="1296"/>
      <c r="D28" s="1296"/>
      <c r="E28" s="1296"/>
      <c r="F28" s="1296"/>
      <c r="G28" s="1296"/>
      <c r="H28" s="1296"/>
      <c r="I28" s="1296"/>
      <c r="J28" s="1296"/>
      <c r="K28" s="1296"/>
      <c r="L28" s="1296"/>
      <c r="M28" s="1296"/>
      <c r="N28" s="1297"/>
      <c r="O28" s="1607"/>
      <c r="P28" s="1608"/>
      <c r="Q28" s="1609"/>
      <c r="R28" s="1596"/>
      <c r="S28" s="1597"/>
      <c r="T28" s="1611"/>
      <c r="U28" s="1596"/>
      <c r="V28" s="1597"/>
      <c r="W28" s="1611"/>
      <c r="X28" s="1596"/>
      <c r="Y28" s="1597"/>
      <c r="Z28" s="1611"/>
      <c r="AA28" s="1596"/>
      <c r="AB28" s="1597"/>
      <c r="AC28" s="1611"/>
      <c r="AD28" s="1596"/>
      <c r="AE28" s="1597"/>
      <c r="AF28" s="1597"/>
      <c r="AG28" s="1615"/>
      <c r="AH28" s="1616"/>
      <c r="AI28" s="1617"/>
      <c r="AJ28" s="1646"/>
      <c r="AK28" s="1647"/>
      <c r="AL28" s="1648"/>
      <c r="AM28" s="1599"/>
      <c r="AN28" s="1600"/>
      <c r="AO28" s="1565"/>
      <c r="AP28" s="1566"/>
      <c r="AQ28" s="1565"/>
      <c r="AR28" s="1566"/>
      <c r="AS28" s="25"/>
      <c r="AT28" s="14"/>
      <c r="AU28" s="14"/>
    </row>
    <row r="29" spans="1:110" s="15" customFormat="1" ht="13.5" customHeight="1">
      <c r="A29" s="24"/>
      <c r="B29" s="1308" t="s">
        <v>103</v>
      </c>
      <c r="C29" s="1293"/>
      <c r="D29" s="1293"/>
      <c r="E29" s="1293"/>
      <c r="F29" s="1293"/>
      <c r="G29" s="1293"/>
      <c r="H29" s="1293"/>
      <c r="I29" s="1293"/>
      <c r="J29" s="1293"/>
      <c r="K29" s="1293"/>
      <c r="L29" s="1293"/>
      <c r="M29" s="1293"/>
      <c r="N29" s="1294"/>
      <c r="O29" s="1604"/>
      <c r="P29" s="1605"/>
      <c r="Q29" s="1606"/>
      <c r="R29" s="1511" t="str">
        <f>IFERROR('６．推薦割合（部門）'!F16,"")</f>
        <v>－</v>
      </c>
      <c r="S29" s="1512"/>
      <c r="T29" s="1610"/>
      <c r="U29" s="1511" t="str">
        <f>IFERROR('６．推薦割合（部門）'!G16,"")</f>
        <v>－</v>
      </c>
      <c r="V29" s="1512"/>
      <c r="W29" s="1610"/>
      <c r="X29" s="1511" t="str">
        <f>IFERROR('６．推薦割合（部門）'!H16,"")</f>
        <v>－</v>
      </c>
      <c r="Y29" s="1512"/>
      <c r="Z29" s="1610"/>
      <c r="AA29" s="1511" t="str">
        <f>IFERROR('６．推薦割合（部門）'!I16,"")</f>
        <v>－</v>
      </c>
      <c r="AB29" s="1512"/>
      <c r="AC29" s="1610"/>
      <c r="AD29" s="1511" t="str">
        <f>IFERROR('６．推薦割合（部門）'!J16,"")</f>
        <v>－</v>
      </c>
      <c r="AE29" s="1512"/>
      <c r="AF29" s="1512"/>
      <c r="AG29" s="1612" t="str">
        <f>'６．推薦割合（部門）'!K16</f>
        <v>－</v>
      </c>
      <c r="AH29" s="1613"/>
      <c r="AI29" s="1614"/>
      <c r="AJ29" s="1643"/>
      <c r="AK29" s="1644"/>
      <c r="AL29" s="1645"/>
      <c r="AM29" s="1517" t="str">
        <f>'６．推薦割合（部門）'!M16</f>
        <v>目標入力</v>
      </c>
      <c r="AN29" s="1518"/>
      <c r="AO29" s="1521" t="str">
        <f>'６．推薦割合（部門）'!N16</f>
        <v>－</v>
      </c>
      <c r="AP29" s="1522"/>
      <c r="AQ29" s="1521" t="str">
        <f ca="1">'６．推薦割合（部門）'!O16</f>
        <v>－</v>
      </c>
      <c r="AR29" s="1522"/>
      <c r="AS29" s="14"/>
      <c r="AT29" s="14"/>
      <c r="AU29" s="14"/>
    </row>
    <row r="30" spans="1:110" s="15" customFormat="1" ht="13.5" customHeight="1">
      <c r="A30" s="24"/>
      <c r="B30" s="1295"/>
      <c r="C30" s="1296"/>
      <c r="D30" s="1296"/>
      <c r="E30" s="1296"/>
      <c r="F30" s="1296"/>
      <c r="G30" s="1296"/>
      <c r="H30" s="1296"/>
      <c r="I30" s="1296"/>
      <c r="J30" s="1296"/>
      <c r="K30" s="1296"/>
      <c r="L30" s="1296"/>
      <c r="M30" s="1296"/>
      <c r="N30" s="1297"/>
      <c r="O30" s="1607"/>
      <c r="P30" s="1608"/>
      <c r="Q30" s="1609"/>
      <c r="R30" s="1596"/>
      <c r="S30" s="1597"/>
      <c r="T30" s="1611"/>
      <c r="U30" s="1596"/>
      <c r="V30" s="1597"/>
      <c r="W30" s="1611"/>
      <c r="X30" s="1596"/>
      <c r="Y30" s="1597"/>
      <c r="Z30" s="1611"/>
      <c r="AA30" s="1596"/>
      <c r="AB30" s="1597"/>
      <c r="AC30" s="1611"/>
      <c r="AD30" s="1596"/>
      <c r="AE30" s="1597"/>
      <c r="AF30" s="1597"/>
      <c r="AG30" s="1615"/>
      <c r="AH30" s="1616"/>
      <c r="AI30" s="1617"/>
      <c r="AJ30" s="1646"/>
      <c r="AK30" s="1647"/>
      <c r="AL30" s="1648"/>
      <c r="AM30" s="1599"/>
      <c r="AN30" s="1600"/>
      <c r="AO30" s="1565"/>
      <c r="AP30" s="1566"/>
      <c r="AQ30" s="1565"/>
      <c r="AR30" s="1566"/>
      <c r="AS30" s="14"/>
      <c r="AT30" s="14"/>
      <c r="AU30" s="14"/>
    </row>
    <row r="31" spans="1:110" s="15" customFormat="1" ht="13.5" customHeight="1">
      <c r="A31" s="24"/>
      <c r="B31" s="1463" t="s">
        <v>104</v>
      </c>
      <c r="C31" s="1464"/>
      <c r="D31" s="1464"/>
      <c r="E31" s="1464"/>
      <c r="F31" s="1464"/>
      <c r="G31" s="1464"/>
      <c r="H31" s="1464"/>
      <c r="I31" s="1464"/>
      <c r="J31" s="1464"/>
      <c r="K31" s="1464"/>
      <c r="L31" s="1464"/>
      <c r="M31" s="1464"/>
      <c r="N31" s="1465"/>
      <c r="O31" s="1604"/>
      <c r="P31" s="1605"/>
      <c r="Q31" s="1606"/>
      <c r="R31" s="1511" t="str">
        <f>IFERROR('７．入学定員充足率&amp;８．収容定員充足率（部門）'!F20,"")</f>
        <v>－</v>
      </c>
      <c r="S31" s="1512"/>
      <c r="T31" s="1610"/>
      <c r="U31" s="1511" t="str">
        <f>IFERROR('７．入学定員充足率&amp;８．収容定員充足率（部門）'!G20,"")</f>
        <v>－</v>
      </c>
      <c r="V31" s="1512"/>
      <c r="W31" s="1610"/>
      <c r="X31" s="1511" t="str">
        <f>IFERROR('７．入学定員充足率&amp;８．収容定員充足率（部門）'!H20,"")</f>
        <v>－</v>
      </c>
      <c r="Y31" s="1512"/>
      <c r="Z31" s="1610"/>
      <c r="AA31" s="1511" t="str">
        <f>IFERROR('７．入学定員充足率&amp;８．収容定員充足率（部門）'!I20,"")</f>
        <v>－</v>
      </c>
      <c r="AB31" s="1512"/>
      <c r="AC31" s="1610"/>
      <c r="AD31" s="1511" t="str">
        <f>IFERROR('７．入学定員充足率&amp;８．収容定員充足率（部門）'!J20,"")</f>
        <v>－</v>
      </c>
      <c r="AE31" s="1512"/>
      <c r="AF31" s="1512"/>
      <c r="AG31" s="1612" t="str">
        <f>'７．入学定員充足率&amp;８．収容定員充足率（部門）'!K20</f>
        <v>－</v>
      </c>
      <c r="AH31" s="1613"/>
      <c r="AI31" s="1614"/>
      <c r="AJ31" s="1643"/>
      <c r="AK31" s="1644"/>
      <c r="AL31" s="1645"/>
      <c r="AM31" s="1654" t="str">
        <f>'７．入学定員充足率&amp;８．収容定員充足率（部門）'!M20</f>
        <v>－</v>
      </c>
      <c r="AN31" s="1585"/>
      <c r="AO31" s="1584" t="str">
        <f>'７．入学定員充足率&amp;８．収容定員充足率（部門）'!N20</f>
        <v>－</v>
      </c>
      <c r="AP31" s="1585"/>
      <c r="AQ31" s="1584" t="str">
        <f ca="1">'７．入学定員充足率&amp;８．収容定員充足率（部門）'!O20</f>
        <v>－</v>
      </c>
      <c r="AR31" s="1585" t="str">
        <f ca="1">'７．入学定員充足率&amp;８．収容定員充足率（部門）'!$O20</f>
        <v>－</v>
      </c>
      <c r="AS31" s="14"/>
      <c r="AT31" s="14"/>
      <c r="AU31" s="14"/>
    </row>
    <row r="32" spans="1:110" s="15" customFormat="1" ht="13.5" customHeight="1">
      <c r="A32" s="24"/>
      <c r="B32" s="1466"/>
      <c r="C32" s="1467"/>
      <c r="D32" s="1467"/>
      <c r="E32" s="1467"/>
      <c r="F32" s="1467"/>
      <c r="G32" s="1467"/>
      <c r="H32" s="1467"/>
      <c r="I32" s="1467"/>
      <c r="J32" s="1467"/>
      <c r="K32" s="1467"/>
      <c r="L32" s="1467"/>
      <c r="M32" s="1467"/>
      <c r="N32" s="1468"/>
      <c r="O32" s="1656"/>
      <c r="P32" s="1657"/>
      <c r="Q32" s="1658"/>
      <c r="R32" s="1659"/>
      <c r="S32" s="1660"/>
      <c r="T32" s="1661"/>
      <c r="U32" s="1659"/>
      <c r="V32" s="1660"/>
      <c r="W32" s="1661"/>
      <c r="X32" s="1659"/>
      <c r="Y32" s="1660"/>
      <c r="Z32" s="1661"/>
      <c r="AA32" s="1659"/>
      <c r="AB32" s="1660"/>
      <c r="AC32" s="1661"/>
      <c r="AD32" s="1659"/>
      <c r="AE32" s="1660"/>
      <c r="AF32" s="1660"/>
      <c r="AG32" s="1662"/>
      <c r="AH32" s="1663"/>
      <c r="AI32" s="1664"/>
      <c r="AJ32" s="1651"/>
      <c r="AK32" s="1652"/>
      <c r="AL32" s="1653"/>
      <c r="AM32" s="1655"/>
      <c r="AN32" s="1587"/>
      <c r="AO32" s="1586"/>
      <c r="AP32" s="1587"/>
      <c r="AQ32" s="1586">
        <f>'７．入学定員充足率&amp;８．収容定員充足率（部門）'!$O21</f>
        <v>0</v>
      </c>
      <c r="AR32" s="1587">
        <f>'７．入学定員充足率&amp;８．収容定員充足率（部門）'!$O21</f>
        <v>0</v>
      </c>
      <c r="AS32" s="14"/>
      <c r="AT32" s="14"/>
      <c r="AU32" s="14"/>
    </row>
    <row r="33" spans="1:113" s="15" customFormat="1" ht="13.5" customHeight="1">
      <c r="A33" s="24"/>
      <c r="B33" s="1308" t="s">
        <v>105</v>
      </c>
      <c r="C33" s="1293"/>
      <c r="D33" s="1293"/>
      <c r="E33" s="1293"/>
      <c r="F33" s="1293"/>
      <c r="G33" s="1293"/>
      <c r="H33" s="1293"/>
      <c r="I33" s="1293"/>
      <c r="J33" s="1293"/>
      <c r="K33" s="1293"/>
      <c r="L33" s="1293"/>
      <c r="M33" s="1293"/>
      <c r="N33" s="1294"/>
      <c r="O33" s="1604"/>
      <c r="P33" s="1605"/>
      <c r="Q33" s="1606"/>
      <c r="R33" s="1511" t="str">
        <f>IFERROR('７．入学定員充足率&amp;８．収容定員充足率（部門）'!F26,"")</f>
        <v>－</v>
      </c>
      <c r="S33" s="1512"/>
      <c r="T33" s="1610"/>
      <c r="U33" s="1511" t="str">
        <f>IFERROR('７．入学定員充足率&amp;８．収容定員充足率（部門）'!G26,"")</f>
        <v>－</v>
      </c>
      <c r="V33" s="1512"/>
      <c r="W33" s="1610"/>
      <c r="X33" s="1511" t="str">
        <f>IFERROR('７．入学定員充足率&amp;８．収容定員充足率（部門）'!H26,"")</f>
        <v>－</v>
      </c>
      <c r="Y33" s="1512"/>
      <c r="Z33" s="1610"/>
      <c r="AA33" s="1511" t="str">
        <f>IFERROR('７．入学定員充足率&amp;８．収容定員充足率（部門）'!I26,"")</f>
        <v>－</v>
      </c>
      <c r="AB33" s="1512"/>
      <c r="AC33" s="1610"/>
      <c r="AD33" s="1511" t="str">
        <f>IFERROR('７．入学定員充足率&amp;８．収容定員充足率（部門）'!J26,"")</f>
        <v>－</v>
      </c>
      <c r="AE33" s="1512"/>
      <c r="AF33" s="1512"/>
      <c r="AG33" s="1612" t="str">
        <f>'７．入学定員充足率&amp;８．収容定員充足率（部門）'!K26</f>
        <v>－</v>
      </c>
      <c r="AH33" s="1613"/>
      <c r="AI33" s="1614"/>
      <c r="AJ33" s="1643"/>
      <c r="AK33" s="1644"/>
      <c r="AL33" s="1645"/>
      <c r="AM33" s="1649" t="str">
        <f>'７．入学定員充足率&amp;８．収容定員充足率（部門）'!M26</f>
        <v>－</v>
      </c>
      <c r="AN33" s="1522"/>
      <c r="AO33" s="1521" t="str">
        <f>'７．入学定員充足率&amp;８．収容定員充足率（部門）'!N26</f>
        <v>－</v>
      </c>
      <c r="AP33" s="1522"/>
      <c r="AQ33" s="1521" t="str">
        <f ca="1">'７．入学定員充足率&amp;８．収容定員充足率（部門）'!O26</f>
        <v>－</v>
      </c>
      <c r="AR33" s="1522"/>
      <c r="AS33" s="14"/>
      <c r="AT33" s="14"/>
      <c r="AU33" s="14"/>
    </row>
    <row r="34" spans="1:113" s="15" customFormat="1" ht="13.5" customHeight="1">
      <c r="A34" s="24"/>
      <c r="B34" s="1295"/>
      <c r="C34" s="1296"/>
      <c r="D34" s="1296"/>
      <c r="E34" s="1296"/>
      <c r="F34" s="1296"/>
      <c r="G34" s="1296"/>
      <c r="H34" s="1296"/>
      <c r="I34" s="1296"/>
      <c r="J34" s="1296"/>
      <c r="K34" s="1296"/>
      <c r="L34" s="1296"/>
      <c r="M34" s="1296"/>
      <c r="N34" s="1297"/>
      <c r="O34" s="1607"/>
      <c r="P34" s="1608"/>
      <c r="Q34" s="1609"/>
      <c r="R34" s="1596"/>
      <c r="S34" s="1597"/>
      <c r="T34" s="1611"/>
      <c r="U34" s="1596"/>
      <c r="V34" s="1597"/>
      <c r="W34" s="1611"/>
      <c r="X34" s="1596"/>
      <c r="Y34" s="1597"/>
      <c r="Z34" s="1611"/>
      <c r="AA34" s="1596"/>
      <c r="AB34" s="1597"/>
      <c r="AC34" s="1611"/>
      <c r="AD34" s="1596"/>
      <c r="AE34" s="1597"/>
      <c r="AF34" s="1597"/>
      <c r="AG34" s="1615"/>
      <c r="AH34" s="1616"/>
      <c r="AI34" s="1617"/>
      <c r="AJ34" s="1646"/>
      <c r="AK34" s="1647"/>
      <c r="AL34" s="1648"/>
      <c r="AM34" s="1650"/>
      <c r="AN34" s="1566"/>
      <c r="AO34" s="1565"/>
      <c r="AP34" s="1566"/>
      <c r="AQ34" s="1565"/>
      <c r="AR34" s="1566"/>
      <c r="AS34" s="14"/>
      <c r="AT34" s="14"/>
      <c r="AU34" s="14"/>
    </row>
    <row r="35" spans="1:113" s="15" customFormat="1" ht="13.5" customHeight="1">
      <c r="A35" s="106"/>
      <c r="B35" s="1481" t="s">
        <v>353</v>
      </c>
      <c r="C35" s="1481"/>
      <c r="D35" s="1481"/>
      <c r="E35" s="1481"/>
      <c r="F35" s="1481"/>
      <c r="G35" s="1481"/>
      <c r="H35" s="1481"/>
      <c r="I35" s="1481"/>
      <c r="J35" s="1481"/>
      <c r="K35" s="1481"/>
      <c r="L35" s="1481"/>
      <c r="M35" s="1481"/>
      <c r="N35" s="1481"/>
      <c r="O35" s="1430">
        <f>$O$11</f>
        <v>2020</v>
      </c>
      <c r="P35" s="1482"/>
      <c r="Q35" s="1483"/>
      <c r="R35" s="1430">
        <f>$R$11</f>
        <v>2021</v>
      </c>
      <c r="S35" s="1482"/>
      <c r="T35" s="1483"/>
      <c r="U35" s="1488">
        <f>$U$11</f>
        <v>2022</v>
      </c>
      <c r="V35" s="1489"/>
      <c r="W35" s="1490"/>
      <c r="X35" s="1488">
        <f>$X$11</f>
        <v>2023</v>
      </c>
      <c r="Y35" s="1489"/>
      <c r="Z35" s="1490"/>
      <c r="AA35" s="1488">
        <f>$AA$11</f>
        <v>2024</v>
      </c>
      <c r="AB35" s="1489"/>
      <c r="AC35" s="1490"/>
      <c r="AD35" s="1545">
        <f>$AD$11</f>
        <v>2025</v>
      </c>
      <c r="AE35" s="1545"/>
      <c r="AF35" s="1488"/>
      <c r="AG35" s="1548" t="str">
        <f>"増減"&amp;$AA$35&amp;"-"&amp;$O$35</f>
        <v>増減2024-2020</v>
      </c>
      <c r="AH35" s="1503"/>
      <c r="AI35" s="1549"/>
      <c r="AJ35" s="1556" t="str">
        <f>"伸び率
/"&amp;$O$35&amp;""</f>
        <v>伸び率
/2020</v>
      </c>
      <c r="AK35" s="1557"/>
      <c r="AL35" s="1558"/>
      <c r="AM35" s="1503" t="s">
        <v>94</v>
      </c>
      <c r="AN35" s="1419"/>
      <c r="AO35" s="1504" t="s">
        <v>95</v>
      </c>
      <c r="AP35" s="1420"/>
      <c r="AQ35" s="1504" t="s">
        <v>99</v>
      </c>
      <c r="AR35" s="1420"/>
      <c r="AS35" s="14"/>
      <c r="AT35" s="14"/>
      <c r="AU35" s="14"/>
    </row>
    <row r="36" spans="1:113" s="15" customFormat="1" ht="13.5" customHeight="1">
      <c r="A36" s="106"/>
      <c r="B36" s="1481"/>
      <c r="C36" s="1481"/>
      <c r="D36" s="1481"/>
      <c r="E36" s="1481"/>
      <c r="F36" s="1481"/>
      <c r="G36" s="1481"/>
      <c r="H36" s="1481"/>
      <c r="I36" s="1481"/>
      <c r="J36" s="1481"/>
      <c r="K36" s="1481"/>
      <c r="L36" s="1481"/>
      <c r="M36" s="1481"/>
      <c r="N36" s="1481"/>
      <c r="O36" s="1431"/>
      <c r="P36" s="1484"/>
      <c r="Q36" s="1485"/>
      <c r="R36" s="1431"/>
      <c r="S36" s="1484"/>
      <c r="T36" s="1485"/>
      <c r="U36" s="1491"/>
      <c r="V36" s="1492"/>
      <c r="W36" s="1493"/>
      <c r="X36" s="1491"/>
      <c r="Y36" s="1492"/>
      <c r="Z36" s="1493"/>
      <c r="AA36" s="1491"/>
      <c r="AB36" s="1492"/>
      <c r="AC36" s="1493"/>
      <c r="AD36" s="1546"/>
      <c r="AE36" s="1546"/>
      <c r="AF36" s="1491"/>
      <c r="AG36" s="1550"/>
      <c r="AH36" s="1551"/>
      <c r="AI36" s="1552"/>
      <c r="AJ36" s="1559"/>
      <c r="AK36" s="1560"/>
      <c r="AL36" s="1561"/>
      <c r="AM36" s="1422"/>
      <c r="AN36" s="1422"/>
      <c r="AO36" s="1421"/>
      <c r="AP36" s="1423"/>
      <c r="AQ36" s="1421"/>
      <c r="AR36" s="1423"/>
      <c r="AS36" s="14"/>
      <c r="AT36" s="14"/>
      <c r="AU36" s="14"/>
    </row>
    <row r="37" spans="1:113" s="15" customFormat="1" ht="13.5" customHeight="1">
      <c r="A37" s="106"/>
      <c r="B37" s="1481"/>
      <c r="C37" s="1481"/>
      <c r="D37" s="1481"/>
      <c r="E37" s="1481"/>
      <c r="F37" s="1481"/>
      <c r="G37" s="1481"/>
      <c r="H37" s="1481"/>
      <c r="I37" s="1481"/>
      <c r="J37" s="1481"/>
      <c r="K37" s="1481"/>
      <c r="L37" s="1481"/>
      <c r="M37" s="1481"/>
      <c r="N37" s="1481"/>
      <c r="O37" s="1432"/>
      <c r="P37" s="1486"/>
      <c r="Q37" s="1487"/>
      <c r="R37" s="1432"/>
      <c r="S37" s="1486"/>
      <c r="T37" s="1487"/>
      <c r="U37" s="1494"/>
      <c r="V37" s="1495"/>
      <c r="W37" s="1496"/>
      <c r="X37" s="1494"/>
      <c r="Y37" s="1495"/>
      <c r="Z37" s="1496"/>
      <c r="AA37" s="1494"/>
      <c r="AB37" s="1495"/>
      <c r="AC37" s="1496"/>
      <c r="AD37" s="1547"/>
      <c r="AE37" s="1547"/>
      <c r="AF37" s="1494"/>
      <c r="AG37" s="1553"/>
      <c r="AH37" s="1554"/>
      <c r="AI37" s="1555"/>
      <c r="AJ37" s="1562"/>
      <c r="AK37" s="1563"/>
      <c r="AL37" s="1564"/>
      <c r="AM37" s="1425"/>
      <c r="AN37" s="1425"/>
      <c r="AO37" s="1424"/>
      <c r="AP37" s="1426"/>
      <c r="AQ37" s="1424"/>
      <c r="AR37" s="1426"/>
      <c r="AS37" s="14"/>
      <c r="BP37" s="26"/>
    </row>
    <row r="38" spans="1:113" s="15" customFormat="1" ht="13.5" customHeight="1">
      <c r="A38" s="24"/>
      <c r="B38" s="1308" t="s">
        <v>817</v>
      </c>
      <c r="C38" s="1293"/>
      <c r="D38" s="1293"/>
      <c r="E38" s="1293"/>
      <c r="F38" s="1293"/>
      <c r="G38" s="1293"/>
      <c r="H38" s="1293"/>
      <c r="I38" s="1293"/>
      <c r="J38" s="1293"/>
      <c r="K38" s="1293"/>
      <c r="L38" s="1293"/>
      <c r="M38" s="1293"/>
      <c r="N38" s="1294"/>
      <c r="O38" s="1511" t="str">
        <f>IFERROR('９．奨学費割合（部門）'!F16,"")</f>
        <v>－</v>
      </c>
      <c r="P38" s="1512"/>
      <c r="Q38" s="1610"/>
      <c r="R38" s="1511" t="str">
        <f>IFERROR('９．奨学費割合（部門）'!G16,"")</f>
        <v>－</v>
      </c>
      <c r="S38" s="1512"/>
      <c r="T38" s="1610"/>
      <c r="U38" s="1511" t="str">
        <f>IFERROR('９．奨学費割合（部門）'!H16,"")</f>
        <v>－</v>
      </c>
      <c r="V38" s="1512"/>
      <c r="W38" s="1610"/>
      <c r="X38" s="1511" t="str">
        <f>IFERROR('９．奨学費割合（部門）'!I16,"")</f>
        <v>－</v>
      </c>
      <c r="Y38" s="1512"/>
      <c r="Z38" s="1610"/>
      <c r="AA38" s="1511" t="str">
        <f>IFERROR('９．奨学費割合（部門）'!J16,"")</f>
        <v>－</v>
      </c>
      <c r="AB38" s="1512"/>
      <c r="AC38" s="1610"/>
      <c r="AD38" s="1604"/>
      <c r="AE38" s="1605"/>
      <c r="AF38" s="1605"/>
      <c r="AG38" s="1612" t="str">
        <f>'９．奨学費割合（部門）'!K16</f>
        <v>－</v>
      </c>
      <c r="AH38" s="1613"/>
      <c r="AI38" s="1614"/>
      <c r="AJ38" s="1643"/>
      <c r="AK38" s="1644"/>
      <c r="AL38" s="1645"/>
      <c r="AM38" s="1517" t="str">
        <f>'９．奨学費割合（部門）'!M16</f>
        <v>目標入力</v>
      </c>
      <c r="AN38" s="1518"/>
      <c r="AO38" s="1521" t="str">
        <f>'９．奨学費割合（部門）'!N16</f>
        <v>－</v>
      </c>
      <c r="AP38" s="1522"/>
      <c r="AQ38" s="1521" t="str">
        <f ca="1">'９．奨学費割合（部門）'!O16</f>
        <v>－</v>
      </c>
      <c r="AR38" s="1522"/>
      <c r="AS38" s="14"/>
      <c r="AT38" s="27"/>
      <c r="BP38" s="26"/>
    </row>
    <row r="39" spans="1:113" s="15" customFormat="1" ht="13.5" customHeight="1">
      <c r="A39" s="20"/>
      <c r="B39" s="1295"/>
      <c r="C39" s="1296"/>
      <c r="D39" s="1296"/>
      <c r="E39" s="1296"/>
      <c r="F39" s="1296"/>
      <c r="G39" s="1296"/>
      <c r="H39" s="1296"/>
      <c r="I39" s="1296"/>
      <c r="J39" s="1296"/>
      <c r="K39" s="1296"/>
      <c r="L39" s="1296"/>
      <c r="M39" s="1296"/>
      <c r="N39" s="1297"/>
      <c r="O39" s="1596"/>
      <c r="P39" s="1597"/>
      <c r="Q39" s="1611"/>
      <c r="R39" s="1596"/>
      <c r="S39" s="1597"/>
      <c r="T39" s="1611"/>
      <c r="U39" s="1596"/>
      <c r="V39" s="1597"/>
      <c r="W39" s="1611"/>
      <c r="X39" s="1596"/>
      <c r="Y39" s="1597"/>
      <c r="Z39" s="1611"/>
      <c r="AA39" s="1596"/>
      <c r="AB39" s="1597"/>
      <c r="AC39" s="1611"/>
      <c r="AD39" s="1607"/>
      <c r="AE39" s="1608"/>
      <c r="AF39" s="1608"/>
      <c r="AG39" s="1615"/>
      <c r="AH39" s="1616"/>
      <c r="AI39" s="1617"/>
      <c r="AJ39" s="1646"/>
      <c r="AK39" s="1647"/>
      <c r="AL39" s="1648"/>
      <c r="AM39" s="1599"/>
      <c r="AN39" s="1600"/>
      <c r="AO39" s="1565"/>
      <c r="AP39" s="1566"/>
      <c r="AQ39" s="1565"/>
      <c r="AR39" s="1566"/>
      <c r="AS39" s="14"/>
      <c r="AT39" s="113"/>
      <c r="BP39" s="26"/>
    </row>
    <row r="40" spans="1:113" s="15" customFormat="1" ht="13.5" customHeight="1">
      <c r="A40" s="114"/>
      <c r="B40" s="97"/>
      <c r="C40" s="97"/>
      <c r="D40" s="97"/>
      <c r="E40" s="97"/>
      <c r="F40" s="97"/>
      <c r="G40" s="97"/>
      <c r="H40" s="97"/>
      <c r="I40" s="97"/>
      <c r="J40" s="97"/>
      <c r="K40" s="97"/>
      <c r="L40" s="97"/>
      <c r="M40" s="97"/>
      <c r="N40" s="97"/>
      <c r="O40" s="338"/>
      <c r="P40" s="338"/>
      <c r="Q40" s="338"/>
      <c r="R40" s="338"/>
      <c r="S40" s="338"/>
      <c r="T40" s="338"/>
      <c r="U40" s="338"/>
      <c r="V40" s="338"/>
      <c r="W40" s="338"/>
      <c r="X40" s="338"/>
      <c r="Y40" s="338"/>
      <c r="Z40" s="338"/>
      <c r="AA40" s="338"/>
      <c r="AB40" s="338"/>
      <c r="AC40" s="338"/>
      <c r="AD40" s="338"/>
      <c r="AE40" s="338"/>
      <c r="AF40" s="338"/>
      <c r="AG40" s="338"/>
      <c r="AH40" s="338"/>
      <c r="AI40" s="338"/>
      <c r="AJ40" s="610"/>
      <c r="AK40" s="610"/>
      <c r="AL40" s="610"/>
      <c r="AM40" s="339"/>
      <c r="AN40" s="339"/>
      <c r="AO40" s="339"/>
      <c r="AP40" s="14"/>
      <c r="AQ40" s="337"/>
      <c r="AS40" s="14"/>
      <c r="AT40" s="337"/>
      <c r="BP40" s="26"/>
    </row>
    <row r="41" spans="1:113" s="15" customFormat="1" ht="13.5" customHeight="1">
      <c r="A41" s="16" t="s">
        <v>106</v>
      </c>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611"/>
      <c r="AK41" s="611"/>
      <c r="AL41" s="611"/>
      <c r="AM41" s="17"/>
      <c r="AN41" s="17"/>
      <c r="AO41" s="17"/>
      <c r="AP41" s="17"/>
      <c r="AQ41" s="17"/>
      <c r="AR41" s="18"/>
      <c r="AS41" s="14"/>
      <c r="AT41" s="337"/>
    </row>
    <row r="42" spans="1:113" s="15" customFormat="1">
      <c r="A42" s="106"/>
      <c r="B42" s="1481" t="s">
        <v>353</v>
      </c>
      <c r="C42" s="1481"/>
      <c r="D42" s="1481"/>
      <c r="E42" s="1481"/>
      <c r="F42" s="1481"/>
      <c r="G42" s="1481"/>
      <c r="H42" s="1481"/>
      <c r="I42" s="1481"/>
      <c r="J42" s="1481"/>
      <c r="K42" s="1481"/>
      <c r="L42" s="1481"/>
      <c r="M42" s="1481"/>
      <c r="N42" s="1481"/>
      <c r="O42" s="1430">
        <f>$O$11</f>
        <v>2020</v>
      </c>
      <c r="P42" s="1482"/>
      <c r="Q42" s="1483"/>
      <c r="R42" s="1430">
        <f>$R$11</f>
        <v>2021</v>
      </c>
      <c r="S42" s="1482"/>
      <c r="T42" s="1483"/>
      <c r="U42" s="1488">
        <f>$U$11</f>
        <v>2022</v>
      </c>
      <c r="V42" s="1489"/>
      <c r="W42" s="1490"/>
      <c r="X42" s="1488">
        <f>$X$11</f>
        <v>2023</v>
      </c>
      <c r="Y42" s="1489"/>
      <c r="Z42" s="1490"/>
      <c r="AA42" s="1488">
        <f>$AA$11</f>
        <v>2024</v>
      </c>
      <c r="AB42" s="1489"/>
      <c r="AC42" s="1490"/>
      <c r="AD42" s="1545">
        <f>$AD$11</f>
        <v>2025</v>
      </c>
      <c r="AE42" s="1545"/>
      <c r="AF42" s="1488"/>
      <c r="AG42" s="1548" t="str">
        <f>"増減"&amp;$AD$42&amp;"-"&amp;$R$42</f>
        <v>増減2025-2021</v>
      </c>
      <c r="AH42" s="1503"/>
      <c r="AI42" s="1549"/>
      <c r="AJ42" s="1556" t="str">
        <f>"伸び率
/"&amp;$R$42&amp;""</f>
        <v>伸び率
/2021</v>
      </c>
      <c r="AK42" s="1557"/>
      <c r="AL42" s="1558"/>
      <c r="AM42" s="1503" t="s">
        <v>94</v>
      </c>
      <c r="AN42" s="1419"/>
      <c r="AO42" s="1504" t="s">
        <v>95</v>
      </c>
      <c r="AP42" s="1420"/>
      <c r="AQ42" s="1504" t="s">
        <v>99</v>
      </c>
      <c r="AR42" s="1420"/>
    </row>
    <row r="43" spans="1:113">
      <c r="A43" s="107"/>
      <c r="B43" s="1481"/>
      <c r="C43" s="1481"/>
      <c r="D43" s="1481"/>
      <c r="E43" s="1481"/>
      <c r="F43" s="1481"/>
      <c r="G43" s="1481"/>
      <c r="H43" s="1481"/>
      <c r="I43" s="1481"/>
      <c r="J43" s="1481"/>
      <c r="K43" s="1481"/>
      <c r="L43" s="1481"/>
      <c r="M43" s="1481"/>
      <c r="N43" s="1481"/>
      <c r="O43" s="1431"/>
      <c r="P43" s="1484"/>
      <c r="Q43" s="1485"/>
      <c r="R43" s="1431"/>
      <c r="S43" s="1484"/>
      <c r="T43" s="1485"/>
      <c r="U43" s="1491"/>
      <c r="V43" s="1492"/>
      <c r="W43" s="1493"/>
      <c r="X43" s="1491"/>
      <c r="Y43" s="1492"/>
      <c r="Z43" s="1493"/>
      <c r="AA43" s="1491"/>
      <c r="AB43" s="1492"/>
      <c r="AC43" s="1493"/>
      <c r="AD43" s="1546"/>
      <c r="AE43" s="1546"/>
      <c r="AF43" s="1491"/>
      <c r="AG43" s="1550"/>
      <c r="AH43" s="1551"/>
      <c r="AI43" s="1552"/>
      <c r="AJ43" s="1559"/>
      <c r="AK43" s="1560"/>
      <c r="AL43" s="1561"/>
      <c r="AM43" s="1422"/>
      <c r="AN43" s="1422"/>
      <c r="AO43" s="1421"/>
      <c r="AP43" s="1423"/>
      <c r="AQ43" s="1421"/>
      <c r="AR43" s="1423"/>
      <c r="AU43" s="13" t="s">
        <v>354</v>
      </c>
      <c r="CG43" s="26"/>
      <c r="CH43" s="26"/>
      <c r="CI43" s="26"/>
      <c r="CJ43" s="26"/>
      <c r="CK43" s="26"/>
      <c r="CL43" s="1712" t="s">
        <v>405</v>
      </c>
      <c r="CM43" s="1712"/>
      <c r="CN43" s="1712"/>
      <c r="CO43" s="1712"/>
      <c r="CP43" s="1712"/>
      <c r="CQ43" s="1712"/>
      <c r="CR43" s="26"/>
      <c r="CS43" s="26"/>
      <c r="CT43" s="26"/>
      <c r="CU43" s="105"/>
      <c r="CV43" s="105"/>
      <c r="CW43" s="105"/>
      <c r="CX43" s="105"/>
      <c r="CY43" s="105"/>
      <c r="CZ43" s="105"/>
      <c r="DA43" s="105"/>
      <c r="DB43" s="105"/>
      <c r="DC43" s="105"/>
      <c r="DD43" s="105"/>
      <c r="DE43" s="105"/>
      <c r="DF43" s="105"/>
      <c r="DG43" s="105"/>
      <c r="DH43" s="105"/>
      <c r="DI43" s="105"/>
    </row>
    <row r="44" spans="1:113" ht="13.5" customHeight="1">
      <c r="A44" s="106"/>
      <c r="B44" s="1481"/>
      <c r="C44" s="1481"/>
      <c r="D44" s="1481"/>
      <c r="E44" s="1481"/>
      <c r="F44" s="1481"/>
      <c r="G44" s="1481"/>
      <c r="H44" s="1481"/>
      <c r="I44" s="1481"/>
      <c r="J44" s="1481"/>
      <c r="K44" s="1481"/>
      <c r="L44" s="1481"/>
      <c r="M44" s="1481"/>
      <c r="N44" s="1481"/>
      <c r="O44" s="1432"/>
      <c r="P44" s="1486"/>
      <c r="Q44" s="1487"/>
      <c r="R44" s="1432"/>
      <c r="S44" s="1486"/>
      <c r="T44" s="1487"/>
      <c r="U44" s="1494"/>
      <c r="V44" s="1495"/>
      <c r="W44" s="1496"/>
      <c r="X44" s="1494"/>
      <c r="Y44" s="1495"/>
      <c r="Z44" s="1496"/>
      <c r="AA44" s="1494"/>
      <c r="AB44" s="1495"/>
      <c r="AC44" s="1496"/>
      <c r="AD44" s="1547"/>
      <c r="AE44" s="1547"/>
      <c r="AF44" s="1494"/>
      <c r="AG44" s="1553"/>
      <c r="AH44" s="1554"/>
      <c r="AI44" s="1555"/>
      <c r="AJ44" s="1562"/>
      <c r="AK44" s="1563"/>
      <c r="AL44" s="1564"/>
      <c r="AM44" s="1425"/>
      <c r="AN44" s="1425"/>
      <c r="AO44" s="1424"/>
      <c r="AP44" s="1426"/>
      <c r="AQ44" s="1424"/>
      <c r="AR44" s="1426"/>
      <c r="AU44" s="1418" t="s">
        <v>352</v>
      </c>
      <c r="AV44" s="1420"/>
      <c r="AW44" s="1418" t="s">
        <v>351</v>
      </c>
      <c r="AX44" s="1419"/>
      <c r="AY44" s="1419"/>
      <c r="AZ44" s="1419"/>
      <c r="BA44" s="1419"/>
      <c r="BB44" s="1419"/>
      <c r="BC44" s="1419"/>
      <c r="BD44" s="1419"/>
      <c r="BE44" s="1419"/>
      <c r="BF44" s="1419"/>
      <c r="BG44" s="1419"/>
      <c r="BH44" s="1419"/>
      <c r="BI44" s="1419"/>
      <c r="BJ44" s="1419"/>
      <c r="BK44" s="1419"/>
      <c r="BL44" s="1632"/>
      <c r="BM44" s="1635" t="s">
        <v>107</v>
      </c>
      <c r="BN44" s="1419"/>
      <c r="BO44" s="1419"/>
      <c r="BP44" s="1419"/>
      <c r="BQ44" s="1420"/>
      <c r="BR44" s="1418" t="s">
        <v>350</v>
      </c>
      <c r="BS44" s="1419"/>
      <c r="BT44" s="1419"/>
      <c r="BU44" s="1419"/>
      <c r="BV44" s="1632"/>
      <c r="BW44" s="1635" t="s">
        <v>108</v>
      </c>
      <c r="BX44" s="1419"/>
      <c r="BY44" s="1419"/>
      <c r="BZ44" s="1419"/>
      <c r="CA44" s="1632"/>
      <c r="CB44" s="1638" t="s">
        <v>109</v>
      </c>
      <c r="CC44" s="1503"/>
      <c r="CD44" s="1503"/>
      <c r="CE44" s="1503"/>
      <c r="CF44" s="1549"/>
      <c r="CG44" s="1418" t="s">
        <v>349</v>
      </c>
      <c r="CH44" s="1419"/>
      <c r="CI44" s="1419"/>
      <c r="CJ44" s="1419"/>
      <c r="CK44" s="1632"/>
      <c r="CL44" s="1635" t="s">
        <v>110</v>
      </c>
      <c r="CM44" s="1419"/>
      <c r="CN44" s="1419"/>
      <c r="CO44" s="1419"/>
      <c r="CP44" s="1419"/>
      <c r="CQ44" s="1420"/>
      <c r="CR44" s="48"/>
      <c r="CS44" s="105"/>
      <c r="CT44" s="105"/>
      <c r="CU44" s="105"/>
      <c r="CV44" s="105"/>
      <c r="CW44" s="105"/>
      <c r="CX44" s="105"/>
      <c r="CY44" s="105"/>
      <c r="CZ44" s="105"/>
      <c r="DA44" s="105"/>
      <c r="DB44" s="105"/>
      <c r="DC44" s="105"/>
      <c r="DD44" s="105"/>
      <c r="DE44" s="105"/>
      <c r="DF44" s="105"/>
    </row>
    <row r="45" spans="1:113">
      <c r="A45" s="24"/>
      <c r="B45" s="1463" t="s">
        <v>1006</v>
      </c>
      <c r="C45" s="1464"/>
      <c r="D45" s="1464"/>
      <c r="E45" s="1464"/>
      <c r="F45" s="1464"/>
      <c r="G45" s="1464"/>
      <c r="H45" s="1464"/>
      <c r="I45" s="1464"/>
      <c r="J45" s="1464"/>
      <c r="K45" s="1464"/>
      <c r="L45" s="1464"/>
      <c r="M45" s="1464"/>
      <c r="N45" s="1465"/>
      <c r="O45" s="1604"/>
      <c r="P45" s="1605"/>
      <c r="Q45" s="1606"/>
      <c r="R45" s="1624" t="str">
        <f>IFERROR('１０．専任教員&amp;専任職員１人当たり生徒数（部門）'!F20,"")</f>
        <v>－</v>
      </c>
      <c r="S45" s="1625"/>
      <c r="T45" s="1626"/>
      <c r="U45" s="1624" t="str">
        <f>IFERROR('１０．専任教員&amp;専任職員１人当たり生徒数（部門）'!G20,"")</f>
        <v>－</v>
      </c>
      <c r="V45" s="1625"/>
      <c r="W45" s="1626"/>
      <c r="X45" s="1624" t="str">
        <f>IFERROR('１０．専任教員&amp;専任職員１人当たり生徒数（部門）'!H20,"")</f>
        <v>－</v>
      </c>
      <c r="Y45" s="1625"/>
      <c r="Z45" s="1626"/>
      <c r="AA45" s="1624" t="str">
        <f>IFERROR('１０．専任教員&amp;専任職員１人当たり生徒数（部門）'!I20,"")</f>
        <v>－</v>
      </c>
      <c r="AB45" s="1625"/>
      <c r="AC45" s="1626"/>
      <c r="AD45" s="1624" t="str">
        <f>IFERROR('１０．専任教員&amp;専任職員１人当たり生徒数（部門）'!J20,"")</f>
        <v>－</v>
      </c>
      <c r="AE45" s="1625"/>
      <c r="AF45" s="1625"/>
      <c r="AG45" s="1630" t="str">
        <f>'１０．専任教員&amp;専任職員１人当たり生徒数（部門）'!K20</f>
        <v>－</v>
      </c>
      <c r="AH45" s="1625"/>
      <c r="AI45" s="1626"/>
      <c r="AJ45" s="1511" t="str">
        <f>'１０．専任教員&amp;専任職員１人当たり生徒数（部門）'!L20</f>
        <v>－</v>
      </c>
      <c r="AK45" s="1512"/>
      <c r="AL45" s="1513"/>
      <c r="AM45" s="1580" t="str">
        <f>'１０．専任教員&amp;専任職員１人当たり生徒数（部門）'!M20</f>
        <v>目標入力</v>
      </c>
      <c r="AN45" s="1581"/>
      <c r="AO45" s="1584" t="str">
        <f>'１０．専任教員&amp;専任職員１人当たり生徒数（部門）'!N20</f>
        <v>－</v>
      </c>
      <c r="AP45" s="1585"/>
      <c r="AQ45" s="1584" t="str">
        <f ca="1">'１０．専任教員&amp;専任職員１人当たり生徒数（部門）'!O20</f>
        <v>－</v>
      </c>
      <c r="AR45" s="1585"/>
      <c r="AU45" s="1421"/>
      <c r="AV45" s="1423"/>
      <c r="AW45" s="1421"/>
      <c r="AX45" s="1422"/>
      <c r="AY45" s="1422"/>
      <c r="AZ45" s="1422"/>
      <c r="BA45" s="1422"/>
      <c r="BB45" s="1422"/>
      <c r="BC45" s="1422"/>
      <c r="BD45" s="1422"/>
      <c r="BE45" s="1422"/>
      <c r="BF45" s="1422"/>
      <c r="BG45" s="1422"/>
      <c r="BH45" s="1422"/>
      <c r="BI45" s="1422"/>
      <c r="BJ45" s="1422"/>
      <c r="BK45" s="1422"/>
      <c r="BL45" s="1633"/>
      <c r="BM45" s="1636"/>
      <c r="BN45" s="1422"/>
      <c r="BO45" s="1422"/>
      <c r="BP45" s="1422"/>
      <c r="BQ45" s="1423"/>
      <c r="BR45" s="1421"/>
      <c r="BS45" s="1422"/>
      <c r="BT45" s="1422"/>
      <c r="BU45" s="1422"/>
      <c r="BV45" s="1633"/>
      <c r="BW45" s="1636"/>
      <c r="BX45" s="1422"/>
      <c r="BY45" s="1422"/>
      <c r="BZ45" s="1422"/>
      <c r="CA45" s="1633"/>
      <c r="CB45" s="1639"/>
      <c r="CC45" s="1551"/>
      <c r="CD45" s="1551"/>
      <c r="CE45" s="1551"/>
      <c r="CF45" s="1552"/>
      <c r="CG45" s="1421"/>
      <c r="CH45" s="1422"/>
      <c r="CI45" s="1422"/>
      <c r="CJ45" s="1422"/>
      <c r="CK45" s="1633"/>
      <c r="CL45" s="1636"/>
      <c r="CM45" s="1422"/>
      <c r="CN45" s="1422"/>
      <c r="CO45" s="1422"/>
      <c r="CP45" s="1422"/>
      <c r="CQ45" s="1423"/>
      <c r="CR45" s="48"/>
      <c r="CS45" s="105"/>
      <c r="CT45" s="105"/>
      <c r="CU45" s="105"/>
      <c r="CV45" s="105"/>
      <c r="CW45" s="105"/>
      <c r="CX45" s="105"/>
      <c r="CY45" s="105"/>
      <c r="CZ45" s="105"/>
      <c r="DA45" s="105"/>
      <c r="DB45" s="105"/>
      <c r="DC45" s="105"/>
      <c r="DD45" s="105"/>
      <c r="DE45" s="105"/>
      <c r="DF45" s="105"/>
    </row>
    <row r="46" spans="1:113">
      <c r="A46" s="24"/>
      <c r="B46" s="1601"/>
      <c r="C46" s="1602"/>
      <c r="D46" s="1602"/>
      <c r="E46" s="1602"/>
      <c r="F46" s="1602"/>
      <c r="G46" s="1602"/>
      <c r="H46" s="1602"/>
      <c r="I46" s="1602"/>
      <c r="J46" s="1602"/>
      <c r="K46" s="1602"/>
      <c r="L46" s="1602"/>
      <c r="M46" s="1602"/>
      <c r="N46" s="1603"/>
      <c r="O46" s="1607"/>
      <c r="P46" s="1608"/>
      <c r="Q46" s="1609"/>
      <c r="R46" s="1627"/>
      <c r="S46" s="1628"/>
      <c r="T46" s="1629"/>
      <c r="U46" s="1627"/>
      <c r="V46" s="1628"/>
      <c r="W46" s="1629"/>
      <c r="X46" s="1627"/>
      <c r="Y46" s="1628"/>
      <c r="Z46" s="1629"/>
      <c r="AA46" s="1627"/>
      <c r="AB46" s="1628"/>
      <c r="AC46" s="1629"/>
      <c r="AD46" s="1627"/>
      <c r="AE46" s="1628"/>
      <c r="AF46" s="1628"/>
      <c r="AG46" s="1631"/>
      <c r="AH46" s="1628"/>
      <c r="AI46" s="1629"/>
      <c r="AJ46" s="1596"/>
      <c r="AK46" s="1597"/>
      <c r="AL46" s="1598"/>
      <c r="AM46" s="1582"/>
      <c r="AN46" s="1583"/>
      <c r="AO46" s="1586"/>
      <c r="AP46" s="1587"/>
      <c r="AQ46" s="1586"/>
      <c r="AR46" s="1587"/>
      <c r="AU46" s="1424"/>
      <c r="AV46" s="1426"/>
      <c r="AW46" s="1424"/>
      <c r="AX46" s="1425"/>
      <c r="AY46" s="1425"/>
      <c r="AZ46" s="1425"/>
      <c r="BA46" s="1425"/>
      <c r="BB46" s="1425"/>
      <c r="BC46" s="1425"/>
      <c r="BD46" s="1425"/>
      <c r="BE46" s="1425"/>
      <c r="BF46" s="1425"/>
      <c r="BG46" s="1425"/>
      <c r="BH46" s="1425"/>
      <c r="BI46" s="1425"/>
      <c r="BJ46" s="1425"/>
      <c r="BK46" s="1425"/>
      <c r="BL46" s="1634"/>
      <c r="BM46" s="1637"/>
      <c r="BN46" s="1425"/>
      <c r="BO46" s="1425"/>
      <c r="BP46" s="1425"/>
      <c r="BQ46" s="1426"/>
      <c r="BR46" s="1424"/>
      <c r="BS46" s="1425"/>
      <c r="BT46" s="1425"/>
      <c r="BU46" s="1425"/>
      <c r="BV46" s="1634"/>
      <c r="BW46" s="1637"/>
      <c r="BX46" s="1425"/>
      <c r="BY46" s="1425"/>
      <c r="BZ46" s="1425"/>
      <c r="CA46" s="1634"/>
      <c r="CB46" s="1640"/>
      <c r="CC46" s="1641"/>
      <c r="CD46" s="1641"/>
      <c r="CE46" s="1641"/>
      <c r="CF46" s="1642"/>
      <c r="CG46" s="1424"/>
      <c r="CH46" s="1425"/>
      <c r="CI46" s="1425"/>
      <c r="CJ46" s="1425"/>
      <c r="CK46" s="1634"/>
      <c r="CL46" s="1637"/>
      <c r="CM46" s="1425"/>
      <c r="CN46" s="1425"/>
      <c r="CO46" s="1425"/>
      <c r="CP46" s="1425"/>
      <c r="CQ46" s="1426"/>
      <c r="CR46" s="49"/>
      <c r="CS46" s="49"/>
      <c r="CT46" s="49"/>
      <c r="CU46" s="49"/>
      <c r="CV46" s="49"/>
      <c r="CW46" s="49"/>
      <c r="CX46" s="49"/>
      <c r="CY46" s="49"/>
      <c r="CZ46" s="49"/>
      <c r="DA46" s="49"/>
      <c r="DB46" s="49"/>
      <c r="DC46" s="49"/>
      <c r="DD46" s="49"/>
      <c r="DE46" s="49"/>
      <c r="DF46" s="49"/>
    </row>
    <row r="47" spans="1:113">
      <c r="A47" s="24"/>
      <c r="B47" s="1308" t="s">
        <v>820</v>
      </c>
      <c r="C47" s="1293"/>
      <c r="D47" s="1293"/>
      <c r="E47" s="1293"/>
      <c r="F47" s="1293"/>
      <c r="G47" s="1293"/>
      <c r="H47" s="1293"/>
      <c r="I47" s="1293"/>
      <c r="J47" s="1293"/>
      <c r="K47" s="1293"/>
      <c r="L47" s="1293"/>
      <c r="M47" s="1293"/>
      <c r="N47" s="1294"/>
      <c r="O47" s="1604"/>
      <c r="P47" s="1605"/>
      <c r="Q47" s="1606"/>
      <c r="R47" s="1511" t="str">
        <f>IFERROR('１１．専任教員対非常勤教員割合(部門)'!F16,"")</f>
        <v>－</v>
      </c>
      <c r="S47" s="1512"/>
      <c r="T47" s="1610"/>
      <c r="U47" s="1511" t="str">
        <f>IFERROR('１１．専任教員対非常勤教員割合(部門)'!G16,"")</f>
        <v>－</v>
      </c>
      <c r="V47" s="1512"/>
      <c r="W47" s="1610"/>
      <c r="X47" s="1511" t="str">
        <f>IFERROR('１１．専任教員対非常勤教員割合(部門)'!H16,"")</f>
        <v>－</v>
      </c>
      <c r="Y47" s="1512"/>
      <c r="Z47" s="1610"/>
      <c r="AA47" s="1511" t="str">
        <f>IFERROR('１１．専任教員対非常勤教員割合(部門)'!I16,"")</f>
        <v>－</v>
      </c>
      <c r="AB47" s="1512"/>
      <c r="AC47" s="1610"/>
      <c r="AD47" s="1511" t="str">
        <f>IFERROR('１１．専任教員対非常勤教員割合(部門)'!J16,"")</f>
        <v>－</v>
      </c>
      <c r="AE47" s="1512"/>
      <c r="AF47" s="1512"/>
      <c r="AG47" s="1612" t="str">
        <f>'１１．専任教員対非常勤教員割合(部門)'!K16</f>
        <v>－</v>
      </c>
      <c r="AH47" s="1613"/>
      <c r="AI47" s="1614"/>
      <c r="AJ47" s="1618"/>
      <c r="AK47" s="1619"/>
      <c r="AL47" s="1620"/>
      <c r="AM47" s="1517" t="str">
        <f>'１１．専任教員対非常勤教員割合(部門)'!M16</f>
        <v>目標入力</v>
      </c>
      <c r="AN47" s="1518"/>
      <c r="AO47" s="1521" t="str">
        <f>'１１．専任教員対非常勤教員割合(部門)'!N16</f>
        <v>－</v>
      </c>
      <c r="AP47" s="1522"/>
      <c r="AQ47" s="1521" t="str">
        <f ca="1">'１１．専任教員対非常勤教員割合(部門)'!O16</f>
        <v>－</v>
      </c>
      <c r="AR47" s="1522"/>
      <c r="AU47" s="1588">
        <v>1</v>
      </c>
      <c r="AV47" s="1527"/>
      <c r="AW47" s="1568" t="str">
        <f>IF('学校入力シート（要入力）'!B59="","",'学校入力シート（要入力）'!B59)</f>
        <v/>
      </c>
      <c r="AX47" s="1569"/>
      <c r="AY47" s="1569"/>
      <c r="AZ47" s="1569"/>
      <c r="BA47" s="1569"/>
      <c r="BB47" s="1569"/>
      <c r="BC47" s="1569"/>
      <c r="BD47" s="1569"/>
      <c r="BE47" s="1569"/>
      <c r="BF47" s="1569"/>
      <c r="BG47" s="1569"/>
      <c r="BH47" s="1569"/>
      <c r="BI47" s="1569"/>
      <c r="BJ47" s="1569"/>
      <c r="BK47" s="1569"/>
      <c r="BL47" s="1570"/>
      <c r="BM47" s="1531" t="str">
        <f>IF('学校入力シート（要入力）'!D59="","",'学校入力シート（要入力）'!D59)</f>
        <v/>
      </c>
      <c r="BN47" s="1532"/>
      <c r="BO47" s="1532"/>
      <c r="BP47" s="1532"/>
      <c r="BQ47" s="1537"/>
      <c r="BR47" s="1539" t="str">
        <f>IFERROR(BM47/$BM$61,"－")</f>
        <v>－</v>
      </c>
      <c r="BS47" s="1540"/>
      <c r="BT47" s="1540"/>
      <c r="BU47" s="1540"/>
      <c r="BV47" s="1541"/>
      <c r="BW47" s="1531" t="str">
        <f>IF('学校入力シート（要入力）'!F59="","",'学校入力シート（要入力）'!F59)</f>
        <v/>
      </c>
      <c r="BX47" s="1532"/>
      <c r="BY47" s="1532"/>
      <c r="BZ47" s="1532"/>
      <c r="CA47" s="1533"/>
      <c r="CB47" s="1531" t="str">
        <f>IFERROR(BM47-BW47,"－")</f>
        <v>－</v>
      </c>
      <c r="CC47" s="1532"/>
      <c r="CD47" s="1532"/>
      <c r="CE47" s="1532"/>
      <c r="CF47" s="1537"/>
      <c r="CG47" s="1539" t="str">
        <f>IFERROR(CB47/BM47,"－")</f>
        <v>－</v>
      </c>
      <c r="CH47" s="1540"/>
      <c r="CI47" s="1540"/>
      <c r="CJ47" s="1540"/>
      <c r="CK47" s="1541"/>
      <c r="CL47" s="1525"/>
      <c r="CM47" s="1526"/>
      <c r="CN47" s="1526"/>
      <c r="CO47" s="1526"/>
      <c r="CP47" s="1526"/>
      <c r="CQ47" s="1527"/>
      <c r="CX47" s="49"/>
      <c r="CY47" s="49"/>
      <c r="CZ47" s="49"/>
      <c r="DA47" s="49"/>
      <c r="DB47" s="49"/>
      <c r="DC47" s="49"/>
      <c r="DD47" s="49"/>
      <c r="DE47" s="49"/>
      <c r="DF47" s="49"/>
    </row>
    <row r="48" spans="1:113">
      <c r="A48" s="24"/>
      <c r="B48" s="1295"/>
      <c r="C48" s="1296"/>
      <c r="D48" s="1296"/>
      <c r="E48" s="1296"/>
      <c r="F48" s="1296"/>
      <c r="G48" s="1296"/>
      <c r="H48" s="1296"/>
      <c r="I48" s="1296"/>
      <c r="J48" s="1296"/>
      <c r="K48" s="1296"/>
      <c r="L48" s="1296"/>
      <c r="M48" s="1296"/>
      <c r="N48" s="1297"/>
      <c r="O48" s="1607"/>
      <c r="P48" s="1608"/>
      <c r="Q48" s="1609"/>
      <c r="R48" s="1596"/>
      <c r="S48" s="1597"/>
      <c r="T48" s="1611"/>
      <c r="U48" s="1596"/>
      <c r="V48" s="1597"/>
      <c r="W48" s="1611"/>
      <c r="X48" s="1596"/>
      <c r="Y48" s="1597"/>
      <c r="Z48" s="1611"/>
      <c r="AA48" s="1596"/>
      <c r="AB48" s="1597"/>
      <c r="AC48" s="1611"/>
      <c r="AD48" s="1596"/>
      <c r="AE48" s="1597"/>
      <c r="AF48" s="1597"/>
      <c r="AG48" s="1615"/>
      <c r="AH48" s="1616"/>
      <c r="AI48" s="1617"/>
      <c r="AJ48" s="1621"/>
      <c r="AK48" s="1622"/>
      <c r="AL48" s="1623"/>
      <c r="AM48" s="1599"/>
      <c r="AN48" s="1600"/>
      <c r="AO48" s="1565"/>
      <c r="AP48" s="1566"/>
      <c r="AQ48" s="1565"/>
      <c r="AR48" s="1566"/>
      <c r="AU48" s="1589"/>
      <c r="AV48" s="1530"/>
      <c r="AW48" s="1571"/>
      <c r="AX48" s="1572"/>
      <c r="AY48" s="1572"/>
      <c r="AZ48" s="1572"/>
      <c r="BA48" s="1572"/>
      <c r="BB48" s="1572"/>
      <c r="BC48" s="1572"/>
      <c r="BD48" s="1572"/>
      <c r="BE48" s="1572"/>
      <c r="BF48" s="1572"/>
      <c r="BG48" s="1572"/>
      <c r="BH48" s="1572"/>
      <c r="BI48" s="1572"/>
      <c r="BJ48" s="1572"/>
      <c r="BK48" s="1572"/>
      <c r="BL48" s="1573"/>
      <c r="BM48" s="1534"/>
      <c r="BN48" s="1535"/>
      <c r="BO48" s="1535"/>
      <c r="BP48" s="1535"/>
      <c r="BQ48" s="1538"/>
      <c r="BR48" s="1542"/>
      <c r="BS48" s="1543"/>
      <c r="BT48" s="1543"/>
      <c r="BU48" s="1543"/>
      <c r="BV48" s="1544"/>
      <c r="BW48" s="1534"/>
      <c r="BX48" s="1535"/>
      <c r="BY48" s="1535"/>
      <c r="BZ48" s="1535"/>
      <c r="CA48" s="1536"/>
      <c r="CB48" s="1534"/>
      <c r="CC48" s="1535"/>
      <c r="CD48" s="1535"/>
      <c r="CE48" s="1535"/>
      <c r="CF48" s="1538"/>
      <c r="CG48" s="1542"/>
      <c r="CH48" s="1543"/>
      <c r="CI48" s="1543"/>
      <c r="CJ48" s="1543"/>
      <c r="CK48" s="1544"/>
      <c r="CL48" s="1528"/>
      <c r="CM48" s="1529"/>
      <c r="CN48" s="1529"/>
      <c r="CO48" s="1529"/>
      <c r="CP48" s="1529"/>
      <c r="CQ48" s="1530"/>
      <c r="CX48" s="50"/>
      <c r="CY48" s="50"/>
      <c r="CZ48" s="50"/>
      <c r="DA48" s="50"/>
      <c r="DB48" s="50"/>
      <c r="DC48" s="50"/>
      <c r="DD48" s="50"/>
      <c r="DE48" s="50"/>
      <c r="DF48" s="50"/>
    </row>
    <row r="49" spans="1:131">
      <c r="A49" s="24"/>
      <c r="B49" s="1308" t="s">
        <v>1007</v>
      </c>
      <c r="C49" s="1293"/>
      <c r="D49" s="1293"/>
      <c r="E49" s="1293"/>
      <c r="F49" s="1293"/>
      <c r="G49" s="1293"/>
      <c r="H49" s="1293"/>
      <c r="I49" s="1293"/>
      <c r="J49" s="1293"/>
      <c r="K49" s="1293"/>
      <c r="L49" s="1293"/>
      <c r="M49" s="1293"/>
      <c r="N49" s="1294"/>
      <c r="O49" s="1604"/>
      <c r="P49" s="1605"/>
      <c r="Q49" s="1606"/>
      <c r="R49" s="1624" t="str">
        <f>IFERROR('１０．専任教員&amp;専任職員１人当たり生徒数（部門）'!F24,"")</f>
        <v>－</v>
      </c>
      <c r="S49" s="1625"/>
      <c r="T49" s="1626"/>
      <c r="U49" s="1624" t="str">
        <f>IFERROR('１０．専任教員&amp;専任職員１人当たり生徒数（部門）'!G24,"")</f>
        <v>－</v>
      </c>
      <c r="V49" s="1625"/>
      <c r="W49" s="1626"/>
      <c r="X49" s="1624" t="str">
        <f>IFERROR('１０．専任教員&amp;専任職員１人当たり生徒数（部門）'!H24,"")</f>
        <v>－</v>
      </c>
      <c r="Y49" s="1625"/>
      <c r="Z49" s="1626"/>
      <c r="AA49" s="1624" t="str">
        <f>IFERROR('１０．専任教員&amp;専任職員１人当たり生徒数（部門）'!I24,"")</f>
        <v>－</v>
      </c>
      <c r="AB49" s="1625"/>
      <c r="AC49" s="1626"/>
      <c r="AD49" s="1624" t="str">
        <f>IFERROR('１０．専任教員&amp;専任職員１人当たり生徒数（部門）'!J24,"")</f>
        <v>－</v>
      </c>
      <c r="AE49" s="1625"/>
      <c r="AF49" s="1625"/>
      <c r="AG49" s="1630" t="str">
        <f>'１０．専任教員&amp;専任職員１人当たり生徒数（部門）'!K24</f>
        <v>－</v>
      </c>
      <c r="AH49" s="1625"/>
      <c r="AI49" s="1626"/>
      <c r="AJ49" s="1511" t="str">
        <f>'１０．専任教員&amp;専任職員１人当たり生徒数（部門）'!L24</f>
        <v>－</v>
      </c>
      <c r="AK49" s="1512"/>
      <c r="AL49" s="1513"/>
      <c r="AM49" s="1517" t="str">
        <f>'１０．専任教員&amp;専任職員１人当たり生徒数（部門）'!M24</f>
        <v>目標入力</v>
      </c>
      <c r="AN49" s="1518"/>
      <c r="AO49" s="1521" t="str">
        <f>'１０．専任教員&amp;専任職員１人当たり生徒数（部門）'!N24</f>
        <v>－</v>
      </c>
      <c r="AP49" s="1522"/>
      <c r="AQ49" s="1521" t="str">
        <f ca="1">'１０．専任教員&amp;専任職員１人当たり生徒数（部門）'!O24</f>
        <v>－</v>
      </c>
      <c r="AR49" s="1522"/>
      <c r="AU49" s="1588">
        <v>2</v>
      </c>
      <c r="AV49" s="1527"/>
      <c r="AW49" s="1568" t="str">
        <f>IF('学校入力シート（要入力）'!B60="","",'学校入力シート（要入力）'!B60)</f>
        <v/>
      </c>
      <c r="AX49" s="1569"/>
      <c r="AY49" s="1569"/>
      <c r="AZ49" s="1569"/>
      <c r="BA49" s="1569"/>
      <c r="BB49" s="1569"/>
      <c r="BC49" s="1569"/>
      <c r="BD49" s="1569"/>
      <c r="BE49" s="1569"/>
      <c r="BF49" s="1569"/>
      <c r="BG49" s="1569"/>
      <c r="BH49" s="1569"/>
      <c r="BI49" s="1569"/>
      <c r="BJ49" s="1569"/>
      <c r="BK49" s="1569"/>
      <c r="BL49" s="1570"/>
      <c r="BM49" s="1531" t="str">
        <f>IF('学校入力シート（要入力）'!D60="","",'学校入力シート（要入力）'!D60)</f>
        <v/>
      </c>
      <c r="BN49" s="1532"/>
      <c r="BO49" s="1532"/>
      <c r="BP49" s="1532"/>
      <c r="BQ49" s="1537"/>
      <c r="BR49" s="1539" t="str">
        <f t="shared" ref="BR49" si="0">IFERROR(BM49/$BM$61,"－")</f>
        <v>－</v>
      </c>
      <c r="BS49" s="1540"/>
      <c r="BT49" s="1540"/>
      <c r="BU49" s="1540"/>
      <c r="BV49" s="1541"/>
      <c r="BW49" s="1531" t="str">
        <f>IF('学校入力シート（要入力）'!F60="","",'学校入力シート（要入力）'!F60)</f>
        <v/>
      </c>
      <c r="BX49" s="1532"/>
      <c r="BY49" s="1532"/>
      <c r="BZ49" s="1532"/>
      <c r="CA49" s="1533"/>
      <c r="CB49" s="1531" t="str">
        <f t="shared" ref="CB49" si="1">IFERROR(BM49-BW49,"－")</f>
        <v>－</v>
      </c>
      <c r="CC49" s="1532"/>
      <c r="CD49" s="1532"/>
      <c r="CE49" s="1532"/>
      <c r="CF49" s="1537"/>
      <c r="CG49" s="1539" t="str">
        <f t="shared" ref="CG49" si="2">IFERROR(CB49/BM49,"－")</f>
        <v>－</v>
      </c>
      <c r="CH49" s="1540"/>
      <c r="CI49" s="1540"/>
      <c r="CJ49" s="1540"/>
      <c r="CK49" s="1541"/>
      <c r="CL49" s="1525"/>
      <c r="CM49" s="1526"/>
      <c r="CN49" s="1526"/>
      <c r="CO49" s="1526"/>
      <c r="CP49" s="1526"/>
      <c r="CQ49" s="1527"/>
      <c r="CX49" s="50"/>
      <c r="CY49" s="50"/>
      <c r="CZ49" s="50"/>
      <c r="DA49" s="50"/>
      <c r="DB49" s="50"/>
      <c r="DC49" s="50"/>
      <c r="DD49" s="50"/>
      <c r="DE49" s="50"/>
      <c r="DF49" s="50"/>
    </row>
    <row r="50" spans="1:131">
      <c r="A50" s="24"/>
      <c r="B50" s="1295"/>
      <c r="C50" s="1296"/>
      <c r="D50" s="1296"/>
      <c r="E50" s="1296"/>
      <c r="F50" s="1296"/>
      <c r="G50" s="1296"/>
      <c r="H50" s="1296"/>
      <c r="I50" s="1296"/>
      <c r="J50" s="1296"/>
      <c r="K50" s="1296"/>
      <c r="L50" s="1296"/>
      <c r="M50" s="1296"/>
      <c r="N50" s="1297"/>
      <c r="O50" s="1607"/>
      <c r="P50" s="1608"/>
      <c r="Q50" s="1609"/>
      <c r="R50" s="1627"/>
      <c r="S50" s="1628"/>
      <c r="T50" s="1629"/>
      <c r="U50" s="1627"/>
      <c r="V50" s="1628"/>
      <c r="W50" s="1629"/>
      <c r="X50" s="1627"/>
      <c r="Y50" s="1628"/>
      <c r="Z50" s="1629"/>
      <c r="AA50" s="1627"/>
      <c r="AB50" s="1628"/>
      <c r="AC50" s="1629"/>
      <c r="AD50" s="1627"/>
      <c r="AE50" s="1628"/>
      <c r="AF50" s="1628"/>
      <c r="AG50" s="1631"/>
      <c r="AH50" s="1628"/>
      <c r="AI50" s="1629"/>
      <c r="AJ50" s="1596"/>
      <c r="AK50" s="1597"/>
      <c r="AL50" s="1598"/>
      <c r="AM50" s="1599"/>
      <c r="AN50" s="1600"/>
      <c r="AO50" s="1565"/>
      <c r="AP50" s="1566"/>
      <c r="AQ50" s="1565"/>
      <c r="AR50" s="1566"/>
      <c r="AU50" s="1589"/>
      <c r="AV50" s="1530"/>
      <c r="AW50" s="1571"/>
      <c r="AX50" s="1572"/>
      <c r="AY50" s="1572"/>
      <c r="AZ50" s="1572"/>
      <c r="BA50" s="1572"/>
      <c r="BB50" s="1572"/>
      <c r="BC50" s="1572"/>
      <c r="BD50" s="1572"/>
      <c r="BE50" s="1572"/>
      <c r="BF50" s="1572"/>
      <c r="BG50" s="1572"/>
      <c r="BH50" s="1572"/>
      <c r="BI50" s="1572"/>
      <c r="BJ50" s="1572"/>
      <c r="BK50" s="1572"/>
      <c r="BL50" s="1573"/>
      <c r="BM50" s="1534"/>
      <c r="BN50" s="1535"/>
      <c r="BO50" s="1535"/>
      <c r="BP50" s="1535"/>
      <c r="BQ50" s="1538"/>
      <c r="BR50" s="1542"/>
      <c r="BS50" s="1543"/>
      <c r="BT50" s="1543"/>
      <c r="BU50" s="1543"/>
      <c r="BV50" s="1544"/>
      <c r="BW50" s="1534"/>
      <c r="BX50" s="1535"/>
      <c r="BY50" s="1535"/>
      <c r="BZ50" s="1535"/>
      <c r="CA50" s="1536"/>
      <c r="CB50" s="1534"/>
      <c r="CC50" s="1535"/>
      <c r="CD50" s="1535"/>
      <c r="CE50" s="1535"/>
      <c r="CF50" s="1538"/>
      <c r="CG50" s="1542"/>
      <c r="CH50" s="1543"/>
      <c r="CI50" s="1543"/>
      <c r="CJ50" s="1543"/>
      <c r="CK50" s="1544"/>
      <c r="CL50" s="1528"/>
      <c r="CM50" s="1529"/>
      <c r="CN50" s="1529"/>
      <c r="CO50" s="1529"/>
      <c r="CP50" s="1529"/>
      <c r="CQ50" s="1530"/>
      <c r="CX50" s="50"/>
      <c r="CY50" s="50"/>
      <c r="CZ50" s="50"/>
      <c r="DA50" s="50"/>
      <c r="DB50" s="50"/>
      <c r="DC50" s="50"/>
      <c r="DD50" s="50"/>
      <c r="DE50" s="50"/>
      <c r="DF50" s="50"/>
    </row>
    <row r="51" spans="1:131" ht="13.5" customHeight="1">
      <c r="A51" s="24"/>
      <c r="B51" s="1308" t="s">
        <v>824</v>
      </c>
      <c r="C51" s="1293"/>
      <c r="D51" s="1293"/>
      <c r="E51" s="1293"/>
      <c r="F51" s="1293"/>
      <c r="G51" s="1293"/>
      <c r="H51" s="1293"/>
      <c r="I51" s="1293"/>
      <c r="J51" s="1293"/>
      <c r="K51" s="1293"/>
      <c r="L51" s="1293"/>
      <c r="M51" s="1293"/>
      <c r="N51" s="1294"/>
      <c r="O51" s="1604"/>
      <c r="P51" s="1605"/>
      <c r="Q51" s="1606"/>
      <c r="R51" s="1511" t="str">
        <f>IFERROR('１２．専任教員対専任職員割合（部門）'!F16,"")</f>
        <v>－</v>
      </c>
      <c r="S51" s="1512"/>
      <c r="T51" s="1610"/>
      <c r="U51" s="1511" t="str">
        <f>IFERROR('１２．専任教員対専任職員割合（部門）'!G16,"")</f>
        <v>－</v>
      </c>
      <c r="V51" s="1512"/>
      <c r="W51" s="1610"/>
      <c r="X51" s="1511" t="str">
        <f>IFERROR('１２．専任教員対専任職員割合（部門）'!H16,"")</f>
        <v>－</v>
      </c>
      <c r="Y51" s="1512"/>
      <c r="Z51" s="1610"/>
      <c r="AA51" s="1511" t="str">
        <f>IFERROR('１２．専任教員対専任職員割合（部門）'!I16,"")</f>
        <v>－</v>
      </c>
      <c r="AB51" s="1512"/>
      <c r="AC51" s="1610"/>
      <c r="AD51" s="1511" t="str">
        <f>IFERROR('１２．専任教員対専任職員割合（部門）'!J16,"")</f>
        <v>－</v>
      </c>
      <c r="AE51" s="1512"/>
      <c r="AF51" s="1512"/>
      <c r="AG51" s="1612" t="str">
        <f>'１２．専任教員対専任職員割合（部門）'!K16</f>
        <v>－</v>
      </c>
      <c r="AH51" s="1613"/>
      <c r="AI51" s="1614"/>
      <c r="AJ51" s="1618"/>
      <c r="AK51" s="1619"/>
      <c r="AL51" s="1620"/>
      <c r="AM51" s="1517" t="str">
        <f>'１２．専任教員対専任職員割合（部門）'!M16</f>
        <v>目標入力</v>
      </c>
      <c r="AN51" s="1518"/>
      <c r="AO51" s="1521" t="str">
        <f>'１２．専任教員対専任職員割合（部門）'!N16</f>
        <v>－</v>
      </c>
      <c r="AP51" s="1522"/>
      <c r="AQ51" s="1521" t="str">
        <f ca="1">'１２．専任教員対専任職員割合（部門）'!O16</f>
        <v>－</v>
      </c>
      <c r="AR51" s="1522"/>
      <c r="AU51" s="1588">
        <v>3</v>
      </c>
      <c r="AV51" s="1527"/>
      <c r="AW51" s="1568" t="str">
        <f>IF('学校入力シート（要入力）'!B61="","",'学校入力シート（要入力）'!B61)</f>
        <v/>
      </c>
      <c r="AX51" s="1569"/>
      <c r="AY51" s="1569"/>
      <c r="AZ51" s="1569"/>
      <c r="BA51" s="1569"/>
      <c r="BB51" s="1569"/>
      <c r="BC51" s="1569"/>
      <c r="BD51" s="1569"/>
      <c r="BE51" s="1569"/>
      <c r="BF51" s="1569"/>
      <c r="BG51" s="1569"/>
      <c r="BH51" s="1569"/>
      <c r="BI51" s="1569"/>
      <c r="BJ51" s="1569"/>
      <c r="BK51" s="1569"/>
      <c r="BL51" s="1570"/>
      <c r="BM51" s="1531" t="str">
        <f>IF('学校入力シート（要入力）'!D61="","",'学校入力シート（要入力）'!D61)</f>
        <v/>
      </c>
      <c r="BN51" s="1532"/>
      <c r="BO51" s="1532"/>
      <c r="BP51" s="1532"/>
      <c r="BQ51" s="1537"/>
      <c r="BR51" s="1539" t="str">
        <f t="shared" ref="BR51" si="3">IFERROR(BM51/$BM$61,"－")</f>
        <v>－</v>
      </c>
      <c r="BS51" s="1540"/>
      <c r="BT51" s="1540"/>
      <c r="BU51" s="1540"/>
      <c r="BV51" s="1541"/>
      <c r="BW51" s="1531" t="str">
        <f>IF('学校入力シート（要入力）'!F61="","",'学校入力シート（要入力）'!F61)</f>
        <v/>
      </c>
      <c r="BX51" s="1532"/>
      <c r="BY51" s="1532"/>
      <c r="BZ51" s="1532"/>
      <c r="CA51" s="1533"/>
      <c r="CB51" s="1531" t="str">
        <f t="shared" ref="CB51" si="4">IFERROR(BM51-BW51,"－")</f>
        <v>－</v>
      </c>
      <c r="CC51" s="1532"/>
      <c r="CD51" s="1532"/>
      <c r="CE51" s="1532"/>
      <c r="CF51" s="1537"/>
      <c r="CG51" s="1539" t="str">
        <f t="shared" ref="CG51" si="5">IFERROR(CB51/BM51,"－")</f>
        <v>－</v>
      </c>
      <c r="CH51" s="1540"/>
      <c r="CI51" s="1540"/>
      <c r="CJ51" s="1540"/>
      <c r="CK51" s="1541"/>
      <c r="CL51" s="1525"/>
      <c r="CM51" s="1526"/>
      <c r="CN51" s="1526"/>
      <c r="CO51" s="1526"/>
      <c r="CP51" s="1526"/>
      <c r="CQ51" s="1527"/>
      <c r="CR51" s="26"/>
      <c r="CX51" s="105"/>
      <c r="CY51" s="105"/>
      <c r="CZ51" s="105"/>
      <c r="DA51" s="105"/>
      <c r="DB51" s="105"/>
      <c r="DC51" s="105"/>
      <c r="DD51" s="105"/>
      <c r="DE51" s="105"/>
      <c r="DF51" s="105"/>
    </row>
    <row r="52" spans="1:131">
      <c r="A52" s="24"/>
      <c r="B52" s="1295"/>
      <c r="C52" s="1296"/>
      <c r="D52" s="1296"/>
      <c r="E52" s="1296"/>
      <c r="F52" s="1296"/>
      <c r="G52" s="1296"/>
      <c r="H52" s="1296"/>
      <c r="I52" s="1296"/>
      <c r="J52" s="1296"/>
      <c r="K52" s="1296"/>
      <c r="L52" s="1296"/>
      <c r="M52" s="1296"/>
      <c r="N52" s="1297"/>
      <c r="O52" s="1607"/>
      <c r="P52" s="1608"/>
      <c r="Q52" s="1609"/>
      <c r="R52" s="1596"/>
      <c r="S52" s="1597"/>
      <c r="T52" s="1611"/>
      <c r="U52" s="1596"/>
      <c r="V52" s="1597"/>
      <c r="W52" s="1611"/>
      <c r="X52" s="1596"/>
      <c r="Y52" s="1597"/>
      <c r="Z52" s="1611"/>
      <c r="AA52" s="1596"/>
      <c r="AB52" s="1597"/>
      <c r="AC52" s="1611"/>
      <c r="AD52" s="1596"/>
      <c r="AE52" s="1597"/>
      <c r="AF52" s="1597"/>
      <c r="AG52" s="1615"/>
      <c r="AH52" s="1616"/>
      <c r="AI52" s="1617"/>
      <c r="AJ52" s="1621"/>
      <c r="AK52" s="1622"/>
      <c r="AL52" s="1623"/>
      <c r="AM52" s="1599"/>
      <c r="AN52" s="1600"/>
      <c r="AO52" s="1565"/>
      <c r="AP52" s="1566"/>
      <c r="AQ52" s="1565"/>
      <c r="AR52" s="1566"/>
      <c r="AU52" s="1589"/>
      <c r="AV52" s="1530"/>
      <c r="AW52" s="1571"/>
      <c r="AX52" s="1572"/>
      <c r="AY52" s="1572"/>
      <c r="AZ52" s="1572"/>
      <c r="BA52" s="1572"/>
      <c r="BB52" s="1572"/>
      <c r="BC52" s="1572"/>
      <c r="BD52" s="1572"/>
      <c r="BE52" s="1572"/>
      <c r="BF52" s="1572"/>
      <c r="BG52" s="1572"/>
      <c r="BH52" s="1572"/>
      <c r="BI52" s="1572"/>
      <c r="BJ52" s="1572"/>
      <c r="BK52" s="1572"/>
      <c r="BL52" s="1573"/>
      <c r="BM52" s="1534"/>
      <c r="BN52" s="1535"/>
      <c r="BO52" s="1535"/>
      <c r="BP52" s="1535"/>
      <c r="BQ52" s="1538"/>
      <c r="BR52" s="1542"/>
      <c r="BS52" s="1543"/>
      <c r="BT52" s="1543"/>
      <c r="BU52" s="1543"/>
      <c r="BV52" s="1544"/>
      <c r="BW52" s="1534"/>
      <c r="BX52" s="1535"/>
      <c r="BY52" s="1535"/>
      <c r="BZ52" s="1535"/>
      <c r="CA52" s="1536"/>
      <c r="CB52" s="1534"/>
      <c r="CC52" s="1535"/>
      <c r="CD52" s="1535"/>
      <c r="CE52" s="1535"/>
      <c r="CF52" s="1538"/>
      <c r="CG52" s="1542"/>
      <c r="CH52" s="1543"/>
      <c r="CI52" s="1543"/>
      <c r="CJ52" s="1543"/>
      <c r="CK52" s="1544"/>
      <c r="CL52" s="1528"/>
      <c r="CM52" s="1529"/>
      <c r="CN52" s="1529"/>
      <c r="CO52" s="1529"/>
      <c r="CP52" s="1529"/>
      <c r="CQ52" s="1530"/>
      <c r="CR52" s="26"/>
      <c r="CX52" s="26"/>
      <c r="CY52" s="26"/>
      <c r="CZ52" s="26"/>
      <c r="DA52" s="26"/>
      <c r="DB52" s="26"/>
      <c r="DC52" s="26"/>
      <c r="DD52" s="26"/>
      <c r="DE52" s="26"/>
      <c r="DF52" s="26"/>
      <c r="DG52" s="15"/>
      <c r="DH52" s="15"/>
      <c r="DI52" s="15"/>
      <c r="DJ52" s="15"/>
    </row>
    <row r="53" spans="1:131">
      <c r="A53" s="106"/>
      <c r="B53" s="1567" t="s">
        <v>348</v>
      </c>
      <c r="C53" s="1567"/>
      <c r="D53" s="1567"/>
      <c r="E53" s="1567"/>
      <c r="F53" s="1567"/>
      <c r="G53" s="1567"/>
      <c r="H53" s="1567"/>
      <c r="I53" s="1567"/>
      <c r="J53" s="1567"/>
      <c r="K53" s="1567"/>
      <c r="L53" s="1567"/>
      <c r="M53" s="1567"/>
      <c r="N53" s="1567"/>
      <c r="O53" s="1430">
        <f>$O$11</f>
        <v>2020</v>
      </c>
      <c r="P53" s="1482"/>
      <c r="Q53" s="1483"/>
      <c r="R53" s="1427">
        <f>$R$11</f>
        <v>2021</v>
      </c>
      <c r="S53" s="1427"/>
      <c r="T53" s="1427"/>
      <c r="U53" s="1545">
        <f>$U$11</f>
        <v>2022</v>
      </c>
      <c r="V53" s="1545"/>
      <c r="W53" s="1545"/>
      <c r="X53" s="1545">
        <f>$X$11</f>
        <v>2023</v>
      </c>
      <c r="Y53" s="1545"/>
      <c r="Z53" s="1545"/>
      <c r="AA53" s="1545">
        <f>$AA$11</f>
        <v>2024</v>
      </c>
      <c r="AB53" s="1545"/>
      <c r="AC53" s="1545"/>
      <c r="AD53" s="1545">
        <f>$AD$11</f>
        <v>2025</v>
      </c>
      <c r="AE53" s="1545"/>
      <c r="AF53" s="1488"/>
      <c r="AG53" s="1548" t="str">
        <f>"増減"&amp;$AA$53&amp;"-"&amp;$O$53</f>
        <v>増減2024-2020</v>
      </c>
      <c r="AH53" s="1503"/>
      <c r="AI53" s="1549"/>
      <c r="AJ53" s="1556" t="str">
        <f>"伸び率
/"&amp;$O$53&amp;""</f>
        <v>伸び率
/2020</v>
      </c>
      <c r="AK53" s="1557"/>
      <c r="AL53" s="1558"/>
      <c r="AM53" s="1503" t="s">
        <v>94</v>
      </c>
      <c r="AN53" s="1419"/>
      <c r="AO53" s="1504" t="s">
        <v>95</v>
      </c>
      <c r="AP53" s="1420"/>
      <c r="AQ53" s="1504" t="s">
        <v>99</v>
      </c>
      <c r="AR53" s="1420"/>
      <c r="AU53" s="1588">
        <v>4</v>
      </c>
      <c r="AV53" s="1527"/>
      <c r="AW53" s="1568" t="str">
        <f>IF('学校入力シート（要入力）'!B62="","",'学校入力シート（要入力）'!B62)</f>
        <v/>
      </c>
      <c r="AX53" s="1569"/>
      <c r="AY53" s="1569"/>
      <c r="AZ53" s="1569"/>
      <c r="BA53" s="1569"/>
      <c r="BB53" s="1569"/>
      <c r="BC53" s="1569"/>
      <c r="BD53" s="1569"/>
      <c r="BE53" s="1569"/>
      <c r="BF53" s="1569"/>
      <c r="BG53" s="1569"/>
      <c r="BH53" s="1569"/>
      <c r="BI53" s="1569"/>
      <c r="BJ53" s="1569"/>
      <c r="BK53" s="1569"/>
      <c r="BL53" s="1570"/>
      <c r="BM53" s="1531" t="str">
        <f>IF('学校入力シート（要入力）'!D62="","",'学校入力シート（要入力）'!D62)</f>
        <v/>
      </c>
      <c r="BN53" s="1532"/>
      <c r="BO53" s="1532"/>
      <c r="BP53" s="1532"/>
      <c r="BQ53" s="1537"/>
      <c r="BR53" s="1539" t="str">
        <f t="shared" ref="BR53" si="6">IFERROR(BM53/$BM$61,"－")</f>
        <v>－</v>
      </c>
      <c r="BS53" s="1540"/>
      <c r="BT53" s="1540"/>
      <c r="BU53" s="1540"/>
      <c r="BV53" s="1541"/>
      <c r="BW53" s="1531" t="str">
        <f>IF('学校入力シート（要入力）'!F62="","",'学校入力シート（要入力）'!F62)</f>
        <v/>
      </c>
      <c r="BX53" s="1532"/>
      <c r="BY53" s="1532"/>
      <c r="BZ53" s="1532"/>
      <c r="CA53" s="1533"/>
      <c r="CB53" s="1531" t="str">
        <f t="shared" ref="CB53" si="7">IFERROR(BM53-BW53,"－")</f>
        <v>－</v>
      </c>
      <c r="CC53" s="1532"/>
      <c r="CD53" s="1532"/>
      <c r="CE53" s="1532"/>
      <c r="CF53" s="1537"/>
      <c r="CG53" s="1539" t="str">
        <f t="shared" ref="CG53" si="8">IFERROR(CB53/BM53,"－")</f>
        <v>－</v>
      </c>
      <c r="CH53" s="1540"/>
      <c r="CI53" s="1540"/>
      <c r="CJ53" s="1540"/>
      <c r="CK53" s="1541"/>
      <c r="CL53" s="1525"/>
      <c r="CM53" s="1526"/>
      <c r="CN53" s="1526"/>
      <c r="CO53" s="1526"/>
      <c r="CP53" s="1526"/>
      <c r="CQ53" s="1527"/>
      <c r="CR53" s="26"/>
      <c r="CS53" s="49"/>
      <c r="CT53" s="49"/>
      <c r="CU53" s="49"/>
      <c r="CV53" s="49"/>
      <c r="CW53" s="49"/>
      <c r="CX53" s="49"/>
      <c r="CY53" s="115"/>
      <c r="CZ53" s="115"/>
      <c r="DA53" s="115"/>
      <c r="DB53" s="115"/>
      <c r="DC53" s="49"/>
      <c r="DD53" s="49"/>
      <c r="DE53" s="49"/>
      <c r="DF53" s="49"/>
      <c r="DG53" s="49"/>
      <c r="DH53" s="49"/>
      <c r="DI53" s="49"/>
      <c r="DJ53" s="49"/>
    </row>
    <row r="54" spans="1:131">
      <c r="A54" s="106"/>
      <c r="B54" s="1567"/>
      <c r="C54" s="1567"/>
      <c r="D54" s="1567"/>
      <c r="E54" s="1567"/>
      <c r="F54" s="1567"/>
      <c r="G54" s="1567"/>
      <c r="H54" s="1567"/>
      <c r="I54" s="1567"/>
      <c r="J54" s="1567"/>
      <c r="K54" s="1567"/>
      <c r="L54" s="1567"/>
      <c r="M54" s="1567"/>
      <c r="N54" s="1567"/>
      <c r="O54" s="1431"/>
      <c r="P54" s="1484"/>
      <c r="Q54" s="1485"/>
      <c r="R54" s="1428"/>
      <c r="S54" s="1428"/>
      <c r="T54" s="1428"/>
      <c r="U54" s="1546"/>
      <c r="V54" s="1546"/>
      <c r="W54" s="1546"/>
      <c r="X54" s="1546"/>
      <c r="Y54" s="1546"/>
      <c r="Z54" s="1546"/>
      <c r="AA54" s="1546"/>
      <c r="AB54" s="1546"/>
      <c r="AC54" s="1546"/>
      <c r="AD54" s="1546"/>
      <c r="AE54" s="1546"/>
      <c r="AF54" s="1491"/>
      <c r="AG54" s="1550"/>
      <c r="AH54" s="1551"/>
      <c r="AI54" s="1552"/>
      <c r="AJ54" s="1559"/>
      <c r="AK54" s="1560"/>
      <c r="AL54" s="1561"/>
      <c r="AM54" s="1422"/>
      <c r="AN54" s="1422"/>
      <c r="AO54" s="1421"/>
      <c r="AP54" s="1423"/>
      <c r="AQ54" s="1421"/>
      <c r="AR54" s="1423"/>
      <c r="AU54" s="1589"/>
      <c r="AV54" s="1530"/>
      <c r="AW54" s="1571"/>
      <c r="AX54" s="1572"/>
      <c r="AY54" s="1572"/>
      <c r="AZ54" s="1572"/>
      <c r="BA54" s="1572"/>
      <c r="BB54" s="1572"/>
      <c r="BC54" s="1572"/>
      <c r="BD54" s="1572"/>
      <c r="BE54" s="1572"/>
      <c r="BF54" s="1572"/>
      <c r="BG54" s="1572"/>
      <c r="BH54" s="1572"/>
      <c r="BI54" s="1572"/>
      <c r="BJ54" s="1572"/>
      <c r="BK54" s="1572"/>
      <c r="BL54" s="1573"/>
      <c r="BM54" s="1534"/>
      <c r="BN54" s="1535"/>
      <c r="BO54" s="1535"/>
      <c r="BP54" s="1535"/>
      <c r="BQ54" s="1538"/>
      <c r="BR54" s="1542"/>
      <c r="BS54" s="1543"/>
      <c r="BT54" s="1543"/>
      <c r="BU54" s="1543"/>
      <c r="BV54" s="1544"/>
      <c r="BW54" s="1534"/>
      <c r="BX54" s="1535"/>
      <c r="BY54" s="1535"/>
      <c r="BZ54" s="1535"/>
      <c r="CA54" s="1536"/>
      <c r="CB54" s="1534"/>
      <c r="CC54" s="1535"/>
      <c r="CD54" s="1535"/>
      <c r="CE54" s="1535"/>
      <c r="CF54" s="1538"/>
      <c r="CG54" s="1542"/>
      <c r="CH54" s="1543"/>
      <c r="CI54" s="1543"/>
      <c r="CJ54" s="1543"/>
      <c r="CK54" s="1544"/>
      <c r="CL54" s="1528"/>
      <c r="CM54" s="1529"/>
      <c r="CN54" s="1529"/>
      <c r="CO54" s="1529"/>
      <c r="CP54" s="1529"/>
      <c r="CQ54" s="1530"/>
      <c r="CR54" s="26"/>
      <c r="CS54" s="49"/>
      <c r="CT54" s="49"/>
      <c r="CU54" s="49"/>
      <c r="CV54" s="49"/>
      <c r="CW54" s="49"/>
      <c r="CX54" s="49"/>
      <c r="CY54" s="115"/>
      <c r="CZ54" s="115"/>
      <c r="DA54" s="115"/>
      <c r="DB54" s="115"/>
      <c r="DC54" s="49"/>
      <c r="DD54" s="49"/>
      <c r="DE54" s="49"/>
      <c r="DF54" s="49"/>
      <c r="DG54" s="49"/>
      <c r="DH54" s="49"/>
      <c r="DI54" s="49"/>
      <c r="DJ54" s="49"/>
    </row>
    <row r="55" spans="1:131" ht="13.5" customHeight="1">
      <c r="A55" s="106"/>
      <c r="B55" s="1567"/>
      <c r="C55" s="1567"/>
      <c r="D55" s="1567"/>
      <c r="E55" s="1567"/>
      <c r="F55" s="1567"/>
      <c r="G55" s="1567"/>
      <c r="H55" s="1567"/>
      <c r="I55" s="1567"/>
      <c r="J55" s="1567"/>
      <c r="K55" s="1567"/>
      <c r="L55" s="1567"/>
      <c r="M55" s="1567"/>
      <c r="N55" s="1567"/>
      <c r="O55" s="1432"/>
      <c r="P55" s="1486"/>
      <c r="Q55" s="1487"/>
      <c r="R55" s="1429"/>
      <c r="S55" s="1429"/>
      <c r="T55" s="1429"/>
      <c r="U55" s="1547"/>
      <c r="V55" s="1547"/>
      <c r="W55" s="1547"/>
      <c r="X55" s="1547"/>
      <c r="Y55" s="1547"/>
      <c r="Z55" s="1547"/>
      <c r="AA55" s="1547"/>
      <c r="AB55" s="1547"/>
      <c r="AC55" s="1547"/>
      <c r="AD55" s="1547"/>
      <c r="AE55" s="1547"/>
      <c r="AF55" s="1494"/>
      <c r="AG55" s="1553"/>
      <c r="AH55" s="1554"/>
      <c r="AI55" s="1555"/>
      <c r="AJ55" s="1562"/>
      <c r="AK55" s="1563"/>
      <c r="AL55" s="1564"/>
      <c r="AM55" s="1425"/>
      <c r="AN55" s="1425"/>
      <c r="AO55" s="1424"/>
      <c r="AP55" s="1426"/>
      <c r="AQ55" s="1424"/>
      <c r="AR55" s="1426"/>
      <c r="AU55" s="1588">
        <v>5</v>
      </c>
      <c r="AV55" s="1527"/>
      <c r="AW55" s="1568" t="str">
        <f>IF('学校入力シート（要入力）'!B63="","",'学校入力シート（要入力）'!B63)</f>
        <v/>
      </c>
      <c r="AX55" s="1569"/>
      <c r="AY55" s="1569"/>
      <c r="AZ55" s="1569"/>
      <c r="BA55" s="1569"/>
      <c r="BB55" s="1569"/>
      <c r="BC55" s="1569"/>
      <c r="BD55" s="1569"/>
      <c r="BE55" s="1569"/>
      <c r="BF55" s="1569"/>
      <c r="BG55" s="1569"/>
      <c r="BH55" s="1569"/>
      <c r="BI55" s="1569"/>
      <c r="BJ55" s="1569"/>
      <c r="BK55" s="1569"/>
      <c r="BL55" s="1570"/>
      <c r="BM55" s="1531" t="str">
        <f>IF('学校入力シート（要入力）'!D63="","",'学校入力シート（要入力）'!D63)</f>
        <v/>
      </c>
      <c r="BN55" s="1532"/>
      <c r="BO55" s="1532"/>
      <c r="BP55" s="1532"/>
      <c r="BQ55" s="1537"/>
      <c r="BR55" s="1539" t="str">
        <f t="shared" ref="BR55" si="9">IFERROR(BM55/$BM$61,"－")</f>
        <v>－</v>
      </c>
      <c r="BS55" s="1540"/>
      <c r="BT55" s="1540"/>
      <c r="BU55" s="1540"/>
      <c r="BV55" s="1541"/>
      <c r="BW55" s="1531" t="str">
        <f>IF('学校入力シート（要入力）'!F63="","",'学校入力シート（要入力）'!F63)</f>
        <v/>
      </c>
      <c r="BX55" s="1532"/>
      <c r="BY55" s="1532"/>
      <c r="BZ55" s="1532"/>
      <c r="CA55" s="1533"/>
      <c r="CB55" s="1531" t="str">
        <f t="shared" ref="CB55" si="10">IFERROR(BM55-BW55,"－")</f>
        <v>－</v>
      </c>
      <c r="CC55" s="1532"/>
      <c r="CD55" s="1532"/>
      <c r="CE55" s="1532"/>
      <c r="CF55" s="1537"/>
      <c r="CG55" s="1539" t="str">
        <f t="shared" ref="CG55" si="11">IFERROR(CB55/BM55,"－")</f>
        <v>－</v>
      </c>
      <c r="CH55" s="1540"/>
      <c r="CI55" s="1540"/>
      <c r="CJ55" s="1540"/>
      <c r="CK55" s="1541"/>
      <c r="CL55" s="1525"/>
      <c r="CM55" s="1526"/>
      <c r="CN55" s="1526"/>
      <c r="CO55" s="1526"/>
      <c r="CP55" s="1526"/>
      <c r="CQ55" s="1527"/>
      <c r="CR55" s="26"/>
      <c r="CS55" s="49"/>
      <c r="CT55" s="49"/>
      <c r="CU55" s="49"/>
      <c r="CV55" s="49"/>
      <c r="CW55" s="49"/>
      <c r="CX55" s="49"/>
      <c r="CY55" s="115"/>
      <c r="CZ55" s="115"/>
      <c r="DA55" s="115"/>
      <c r="DB55" s="115"/>
      <c r="DC55" s="49"/>
      <c r="DD55" s="49"/>
      <c r="DE55" s="49"/>
      <c r="DF55" s="49"/>
      <c r="DG55" s="49"/>
      <c r="DH55" s="49"/>
      <c r="DI55" s="49"/>
      <c r="DJ55" s="49"/>
    </row>
    <row r="56" spans="1:131">
      <c r="A56" s="116"/>
      <c r="B56" s="1463" t="s">
        <v>1008</v>
      </c>
      <c r="C56" s="1464"/>
      <c r="D56" s="1464"/>
      <c r="E56" s="1464"/>
      <c r="F56" s="1464"/>
      <c r="G56" s="1464"/>
      <c r="H56" s="1464"/>
      <c r="I56" s="1464"/>
      <c r="J56" s="1464"/>
      <c r="K56" s="1464"/>
      <c r="L56" s="1464"/>
      <c r="M56" s="1464"/>
      <c r="N56" s="1465"/>
      <c r="O56" s="1497" t="str">
        <f>IFERROR('１３．専任教員&amp;専任職員１人当たり人件費（部門）'!F17,"")</f>
        <v>－</v>
      </c>
      <c r="P56" s="1498"/>
      <c r="Q56" s="1499"/>
      <c r="R56" s="1497" t="str">
        <f>IFERROR('１３．専任教員&amp;専任職員１人当たり人件費（部門）'!G17,"")</f>
        <v>－</v>
      </c>
      <c r="S56" s="1498"/>
      <c r="T56" s="1499"/>
      <c r="U56" s="1497" t="str">
        <f>IFERROR('１３．専任教員&amp;専任職員１人当たり人件費（部門）'!H17,"")</f>
        <v>－</v>
      </c>
      <c r="V56" s="1498"/>
      <c r="W56" s="1499"/>
      <c r="X56" s="1497" t="str">
        <f>IFERROR('１３．専任教員&amp;専任職員１人当たり人件費（部門）'!I17,"")</f>
        <v>－</v>
      </c>
      <c r="Y56" s="1498"/>
      <c r="Z56" s="1499"/>
      <c r="AA56" s="1497" t="str">
        <f>IFERROR('１３．専任教員&amp;専任職員１人当たり人件費（部門）'!J17,"")</f>
        <v>－</v>
      </c>
      <c r="AB56" s="1498"/>
      <c r="AC56" s="1499"/>
      <c r="AD56" s="1590"/>
      <c r="AE56" s="1591"/>
      <c r="AF56" s="1591"/>
      <c r="AG56" s="1594" t="str">
        <f>'１３．専任教員&amp;専任職員１人当たり人件費（部門）'!K17</f>
        <v>－</v>
      </c>
      <c r="AH56" s="1498"/>
      <c r="AI56" s="1499"/>
      <c r="AJ56" s="1511" t="str">
        <f>'１３．専任教員&amp;専任職員１人当たり人件費（部門）'!L17</f>
        <v>－</v>
      </c>
      <c r="AK56" s="1512"/>
      <c r="AL56" s="1513"/>
      <c r="AM56" s="1580" t="str">
        <f>'１３．専任教員&amp;専任職員１人当たり人件費（部門）'!M17</f>
        <v>目標入力</v>
      </c>
      <c r="AN56" s="1581"/>
      <c r="AO56" s="1584" t="str">
        <f>'１３．専任教員&amp;専任職員１人当たり人件費（部門）'!N17</f>
        <v>－</v>
      </c>
      <c r="AP56" s="1585"/>
      <c r="AQ56" s="1584" t="str">
        <f ca="1">'１３．専任教員&amp;専任職員１人当たり人件費（部門）'!O17</f>
        <v>－</v>
      </c>
      <c r="AR56" s="1585" t="str">
        <f ca="1">'１３．専任教員&amp;専任職員１人当たり人件費（部門）'!$O17</f>
        <v>－</v>
      </c>
      <c r="AU56" s="1589"/>
      <c r="AV56" s="1530"/>
      <c r="AW56" s="1571"/>
      <c r="AX56" s="1572"/>
      <c r="AY56" s="1572"/>
      <c r="AZ56" s="1572"/>
      <c r="BA56" s="1572"/>
      <c r="BB56" s="1572"/>
      <c r="BC56" s="1572"/>
      <c r="BD56" s="1572"/>
      <c r="BE56" s="1572"/>
      <c r="BF56" s="1572"/>
      <c r="BG56" s="1572"/>
      <c r="BH56" s="1572"/>
      <c r="BI56" s="1572"/>
      <c r="BJ56" s="1572"/>
      <c r="BK56" s="1572"/>
      <c r="BL56" s="1573"/>
      <c r="BM56" s="1534"/>
      <c r="BN56" s="1535"/>
      <c r="BO56" s="1535"/>
      <c r="BP56" s="1535"/>
      <c r="BQ56" s="1538"/>
      <c r="BR56" s="1542"/>
      <c r="BS56" s="1543"/>
      <c r="BT56" s="1543"/>
      <c r="BU56" s="1543"/>
      <c r="BV56" s="1544"/>
      <c r="BW56" s="1534"/>
      <c r="BX56" s="1535"/>
      <c r="BY56" s="1535"/>
      <c r="BZ56" s="1535"/>
      <c r="CA56" s="1536"/>
      <c r="CB56" s="1534"/>
      <c r="CC56" s="1535"/>
      <c r="CD56" s="1535"/>
      <c r="CE56" s="1535"/>
      <c r="CF56" s="1538"/>
      <c r="CG56" s="1542"/>
      <c r="CH56" s="1543"/>
      <c r="CI56" s="1543"/>
      <c r="CJ56" s="1543"/>
      <c r="CK56" s="1544"/>
      <c r="CL56" s="1528"/>
      <c r="CM56" s="1529"/>
      <c r="CN56" s="1529"/>
      <c r="CO56" s="1529"/>
      <c r="CP56" s="1529"/>
      <c r="CQ56" s="1530"/>
      <c r="CR56" s="26"/>
      <c r="CS56" s="26"/>
      <c r="CT56" s="26"/>
      <c r="CU56" s="26"/>
      <c r="CV56" s="26"/>
      <c r="CW56" s="26"/>
      <c r="CX56" s="26"/>
      <c r="CY56" s="26"/>
      <c r="CZ56" s="26"/>
      <c r="DA56" s="26"/>
      <c r="DB56" s="26"/>
      <c r="DC56" s="26"/>
      <c r="DD56" s="26"/>
      <c r="DE56" s="26"/>
      <c r="DF56" s="26"/>
      <c r="DG56" s="26"/>
      <c r="DH56" s="26"/>
      <c r="DI56" s="26"/>
      <c r="DJ56" s="26"/>
    </row>
    <row r="57" spans="1:131">
      <c r="A57" s="24"/>
      <c r="B57" s="1601"/>
      <c r="C57" s="1602"/>
      <c r="D57" s="1602"/>
      <c r="E57" s="1602"/>
      <c r="F57" s="1602"/>
      <c r="G57" s="1602"/>
      <c r="H57" s="1602"/>
      <c r="I57" s="1602"/>
      <c r="J57" s="1602"/>
      <c r="K57" s="1602"/>
      <c r="L57" s="1602"/>
      <c r="M57" s="1602"/>
      <c r="N57" s="1603"/>
      <c r="O57" s="1500"/>
      <c r="P57" s="1501"/>
      <c r="Q57" s="1502"/>
      <c r="R57" s="1500"/>
      <c r="S57" s="1501"/>
      <c r="T57" s="1502"/>
      <c r="U57" s="1500"/>
      <c r="V57" s="1501"/>
      <c r="W57" s="1502"/>
      <c r="X57" s="1500"/>
      <c r="Y57" s="1501"/>
      <c r="Z57" s="1502"/>
      <c r="AA57" s="1500"/>
      <c r="AB57" s="1501"/>
      <c r="AC57" s="1502"/>
      <c r="AD57" s="1592"/>
      <c r="AE57" s="1593"/>
      <c r="AF57" s="1593"/>
      <c r="AG57" s="1595"/>
      <c r="AH57" s="1501"/>
      <c r="AI57" s="1502"/>
      <c r="AJ57" s="1596"/>
      <c r="AK57" s="1597"/>
      <c r="AL57" s="1598"/>
      <c r="AM57" s="1582"/>
      <c r="AN57" s="1583"/>
      <c r="AO57" s="1586"/>
      <c r="AP57" s="1587"/>
      <c r="AQ57" s="1586">
        <f>'１３．専任教員&amp;専任職員１人当たり人件費（部門）'!$O18</f>
        <v>0</v>
      </c>
      <c r="AR57" s="1587">
        <f>'１３．専任教員&amp;専任職員１人当たり人件費（部門）'!$O18</f>
        <v>0</v>
      </c>
      <c r="AU57" s="1588">
        <v>6</v>
      </c>
      <c r="AV57" s="1527"/>
      <c r="AW57" s="1568" t="str">
        <f>IF('学校入力シート（要入力）'!B64="","",'学校入力シート（要入力）'!B64)</f>
        <v/>
      </c>
      <c r="AX57" s="1569"/>
      <c r="AY57" s="1569"/>
      <c r="AZ57" s="1569"/>
      <c r="BA57" s="1569"/>
      <c r="BB57" s="1569"/>
      <c r="BC57" s="1569"/>
      <c r="BD57" s="1569"/>
      <c r="BE57" s="1569"/>
      <c r="BF57" s="1569"/>
      <c r="BG57" s="1569"/>
      <c r="BH57" s="1569"/>
      <c r="BI57" s="1569"/>
      <c r="BJ57" s="1569"/>
      <c r="BK57" s="1569"/>
      <c r="BL57" s="1570"/>
      <c r="BM57" s="1531" t="str">
        <f>IF('学校入力シート（要入力）'!D64="","",'学校入力シート（要入力）'!D64)</f>
        <v/>
      </c>
      <c r="BN57" s="1532"/>
      <c r="BO57" s="1532"/>
      <c r="BP57" s="1532"/>
      <c r="BQ57" s="1537"/>
      <c r="BR57" s="1539" t="str">
        <f t="shared" ref="BR57" si="12">IFERROR(BM57/$BM$61,"－")</f>
        <v>－</v>
      </c>
      <c r="BS57" s="1540"/>
      <c r="BT57" s="1540"/>
      <c r="BU57" s="1540"/>
      <c r="BV57" s="1541"/>
      <c r="BW57" s="1531" t="str">
        <f>IF('学校入力シート（要入力）'!F64="","",'学校入力シート（要入力）'!F64)</f>
        <v/>
      </c>
      <c r="BX57" s="1532"/>
      <c r="BY57" s="1532"/>
      <c r="BZ57" s="1532"/>
      <c r="CA57" s="1533"/>
      <c r="CB57" s="1531" t="str">
        <f t="shared" ref="CB57" si="13">IFERROR(BM57-BW57,"－")</f>
        <v>－</v>
      </c>
      <c r="CC57" s="1532"/>
      <c r="CD57" s="1532"/>
      <c r="CE57" s="1532"/>
      <c r="CF57" s="1537"/>
      <c r="CG57" s="1539" t="str">
        <f t="shared" ref="CG57" si="14">IFERROR(CB57/BM57,"－")</f>
        <v>－</v>
      </c>
      <c r="CH57" s="1540"/>
      <c r="CI57" s="1540"/>
      <c r="CJ57" s="1540"/>
      <c r="CK57" s="1541"/>
      <c r="CL57" s="1525"/>
      <c r="CM57" s="1526"/>
      <c r="CN57" s="1526"/>
      <c r="CO57" s="1526"/>
      <c r="CP57" s="1526"/>
      <c r="CQ57" s="1527"/>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row>
    <row r="58" spans="1:131">
      <c r="A58" s="24"/>
      <c r="B58" s="1308" t="s">
        <v>1009</v>
      </c>
      <c r="C58" s="1293"/>
      <c r="D58" s="1293"/>
      <c r="E58" s="1293"/>
      <c r="F58" s="1293"/>
      <c r="G58" s="1293"/>
      <c r="H58" s="1293"/>
      <c r="I58" s="1293"/>
      <c r="J58" s="1293"/>
      <c r="K58" s="1293"/>
      <c r="L58" s="1293"/>
      <c r="M58" s="1293"/>
      <c r="N58" s="1294"/>
      <c r="O58" s="1497" t="str">
        <f>IFERROR('１３．専任教員&amp;専任職員１人当たり人件費（部門）'!F22,"")</f>
        <v>－</v>
      </c>
      <c r="P58" s="1498"/>
      <c r="Q58" s="1499"/>
      <c r="R58" s="1497" t="str">
        <f>IFERROR('１３．専任教員&amp;専任職員１人当たり人件費（部門）'!G22,"")</f>
        <v>－</v>
      </c>
      <c r="S58" s="1498"/>
      <c r="T58" s="1499"/>
      <c r="U58" s="1497" t="str">
        <f>IFERROR('１３．専任教員&amp;専任職員１人当たり人件費（部門）'!H22,"")</f>
        <v>－</v>
      </c>
      <c r="V58" s="1498"/>
      <c r="W58" s="1499"/>
      <c r="X58" s="1497" t="str">
        <f>IFERROR('１３．専任教員&amp;専任職員１人当たり人件費（部門）'!I22,"")</f>
        <v>－</v>
      </c>
      <c r="Y58" s="1498"/>
      <c r="Z58" s="1499"/>
      <c r="AA58" s="1497" t="str">
        <f>IFERROR('１３．専任教員&amp;専任職員１人当たり人件費（部門）'!J22,"")</f>
        <v>－</v>
      </c>
      <c r="AB58" s="1498"/>
      <c r="AC58" s="1499"/>
      <c r="AD58" s="1590"/>
      <c r="AE58" s="1591"/>
      <c r="AF58" s="1591"/>
      <c r="AG58" s="1594" t="str">
        <f>'１３．専任教員&amp;専任職員１人当たり人件費（部門）'!K22</f>
        <v>－</v>
      </c>
      <c r="AH58" s="1498"/>
      <c r="AI58" s="1499"/>
      <c r="AJ58" s="1511" t="str">
        <f>'１３．専任教員&amp;専任職員１人当たり人件費（部門）'!L22</f>
        <v>－</v>
      </c>
      <c r="AK58" s="1512"/>
      <c r="AL58" s="1513"/>
      <c r="AM58" s="1517" t="str">
        <f>'１３．専任教員&amp;専任職員１人当たり人件費（部門）'!M22</f>
        <v>目標入力</v>
      </c>
      <c r="AN58" s="1518"/>
      <c r="AO58" s="1521" t="str">
        <f>'１３．専任教員&amp;専任職員１人当たり人件費（部門）'!N22</f>
        <v>－</v>
      </c>
      <c r="AP58" s="1522"/>
      <c r="AQ58" s="1521" t="str">
        <f ca="1">'１３．専任教員&amp;専任職員１人当たり人件費（部門）'!O22</f>
        <v>－</v>
      </c>
      <c r="AR58" s="1522"/>
      <c r="AU58" s="1589"/>
      <c r="AV58" s="1530"/>
      <c r="AW58" s="1571"/>
      <c r="AX58" s="1572"/>
      <c r="AY58" s="1572"/>
      <c r="AZ58" s="1572"/>
      <c r="BA58" s="1572"/>
      <c r="BB58" s="1572"/>
      <c r="BC58" s="1572"/>
      <c r="BD58" s="1572"/>
      <c r="BE58" s="1572"/>
      <c r="BF58" s="1572"/>
      <c r="BG58" s="1572"/>
      <c r="BH58" s="1572"/>
      <c r="BI58" s="1572"/>
      <c r="BJ58" s="1572"/>
      <c r="BK58" s="1572"/>
      <c r="BL58" s="1573"/>
      <c r="BM58" s="1534"/>
      <c r="BN58" s="1535"/>
      <c r="BO58" s="1535"/>
      <c r="BP58" s="1535"/>
      <c r="BQ58" s="1538"/>
      <c r="BR58" s="1542"/>
      <c r="BS58" s="1543"/>
      <c r="BT58" s="1543"/>
      <c r="BU58" s="1543"/>
      <c r="BV58" s="1544"/>
      <c r="BW58" s="1534"/>
      <c r="BX58" s="1535"/>
      <c r="BY58" s="1535"/>
      <c r="BZ58" s="1535"/>
      <c r="CA58" s="1536"/>
      <c r="CB58" s="1534"/>
      <c r="CC58" s="1535"/>
      <c r="CD58" s="1535"/>
      <c r="CE58" s="1535"/>
      <c r="CF58" s="1538"/>
      <c r="CG58" s="1542"/>
      <c r="CH58" s="1543"/>
      <c r="CI58" s="1543"/>
      <c r="CJ58" s="1543"/>
      <c r="CK58" s="1544"/>
      <c r="CL58" s="1528"/>
      <c r="CM58" s="1529"/>
      <c r="CN58" s="1529"/>
      <c r="CO58" s="1529"/>
      <c r="CP58" s="1529"/>
      <c r="CQ58" s="1530"/>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row>
    <row r="59" spans="1:131">
      <c r="A59" s="20"/>
      <c r="B59" s="1295"/>
      <c r="C59" s="1296"/>
      <c r="D59" s="1296"/>
      <c r="E59" s="1296"/>
      <c r="F59" s="1296"/>
      <c r="G59" s="1296"/>
      <c r="H59" s="1296"/>
      <c r="I59" s="1296"/>
      <c r="J59" s="1296"/>
      <c r="K59" s="1296"/>
      <c r="L59" s="1296"/>
      <c r="M59" s="1296"/>
      <c r="N59" s="1297"/>
      <c r="O59" s="1500"/>
      <c r="P59" s="1501"/>
      <c r="Q59" s="1502"/>
      <c r="R59" s="1500"/>
      <c r="S59" s="1501"/>
      <c r="T59" s="1502"/>
      <c r="U59" s="1500"/>
      <c r="V59" s="1501"/>
      <c r="W59" s="1502"/>
      <c r="X59" s="1500"/>
      <c r="Y59" s="1501"/>
      <c r="Z59" s="1502"/>
      <c r="AA59" s="1500"/>
      <c r="AB59" s="1501"/>
      <c r="AC59" s="1502"/>
      <c r="AD59" s="1592"/>
      <c r="AE59" s="1593"/>
      <c r="AF59" s="1593"/>
      <c r="AG59" s="1595"/>
      <c r="AH59" s="1501"/>
      <c r="AI59" s="1502"/>
      <c r="AJ59" s="1596"/>
      <c r="AK59" s="1597"/>
      <c r="AL59" s="1598"/>
      <c r="AM59" s="1599"/>
      <c r="AN59" s="1600"/>
      <c r="AO59" s="1565"/>
      <c r="AP59" s="1566"/>
      <c r="AQ59" s="1565"/>
      <c r="AR59" s="1566"/>
      <c r="AU59" s="1588">
        <v>7</v>
      </c>
      <c r="AV59" s="1527"/>
      <c r="AW59" s="1568" t="str">
        <f>IF('学校入力シート（要入力）'!B65="","",'学校入力シート（要入力）'!B65)</f>
        <v/>
      </c>
      <c r="AX59" s="1569"/>
      <c r="AY59" s="1569"/>
      <c r="AZ59" s="1569"/>
      <c r="BA59" s="1569"/>
      <c r="BB59" s="1569"/>
      <c r="BC59" s="1569"/>
      <c r="BD59" s="1569"/>
      <c r="BE59" s="1569"/>
      <c r="BF59" s="1569"/>
      <c r="BG59" s="1569"/>
      <c r="BH59" s="1569"/>
      <c r="BI59" s="1569"/>
      <c r="BJ59" s="1569"/>
      <c r="BK59" s="1569"/>
      <c r="BL59" s="1570"/>
      <c r="BM59" s="1531" t="str">
        <f>IF('学校入力シート（要入力）'!D65="","",'学校入力シート（要入力）'!D65)</f>
        <v/>
      </c>
      <c r="BN59" s="1532"/>
      <c r="BO59" s="1532"/>
      <c r="BP59" s="1532"/>
      <c r="BQ59" s="1537"/>
      <c r="BR59" s="1539" t="str">
        <f t="shared" ref="BR59" si="15">IFERROR(BM59/$BM$61,"－")</f>
        <v>－</v>
      </c>
      <c r="BS59" s="1540"/>
      <c r="BT59" s="1540"/>
      <c r="BU59" s="1540"/>
      <c r="BV59" s="1541"/>
      <c r="BW59" s="1531" t="str">
        <f>IF('学校入力シート（要入力）'!F65="","",'学校入力シート（要入力）'!F65)</f>
        <v/>
      </c>
      <c r="BX59" s="1532"/>
      <c r="BY59" s="1532"/>
      <c r="BZ59" s="1532"/>
      <c r="CA59" s="1533"/>
      <c r="CB59" s="1531" t="str">
        <f t="shared" ref="CB59" si="16">IFERROR(BM59-BW59,"－")</f>
        <v>－</v>
      </c>
      <c r="CC59" s="1532"/>
      <c r="CD59" s="1532"/>
      <c r="CE59" s="1532"/>
      <c r="CF59" s="1537"/>
      <c r="CG59" s="1539" t="str">
        <f t="shared" ref="CG59" si="17">IFERROR(CB59/BM59,"－")</f>
        <v>－</v>
      </c>
      <c r="CH59" s="1540"/>
      <c r="CI59" s="1540"/>
      <c r="CJ59" s="1540"/>
      <c r="CK59" s="1541"/>
      <c r="CL59" s="1525"/>
      <c r="CM59" s="1526"/>
      <c r="CN59" s="1526"/>
      <c r="CO59" s="1526"/>
      <c r="CP59" s="1526"/>
      <c r="CQ59" s="1527"/>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row>
    <row r="60" spans="1:131" ht="13.5" customHeight="1">
      <c r="A60" s="114"/>
      <c r="B60" s="97"/>
      <c r="C60" s="97"/>
      <c r="D60" s="97"/>
      <c r="E60" s="97"/>
      <c r="F60" s="97"/>
      <c r="G60" s="97"/>
      <c r="H60" s="97"/>
      <c r="I60" s="97"/>
      <c r="J60" s="97"/>
      <c r="K60" s="97"/>
      <c r="L60" s="97"/>
      <c r="M60" s="97"/>
      <c r="N60" s="97"/>
      <c r="O60" s="338"/>
      <c r="P60" s="338"/>
      <c r="Q60" s="338"/>
      <c r="R60" s="338"/>
      <c r="S60" s="338"/>
      <c r="T60" s="338"/>
      <c r="U60" s="338"/>
      <c r="V60" s="338"/>
      <c r="W60" s="338"/>
      <c r="X60" s="338"/>
      <c r="Y60" s="338"/>
      <c r="Z60" s="338"/>
      <c r="AA60" s="338"/>
      <c r="AB60" s="338"/>
      <c r="AC60" s="338"/>
      <c r="AD60" s="338"/>
      <c r="AE60" s="338"/>
      <c r="AF60" s="338"/>
      <c r="AG60" s="338"/>
      <c r="AH60" s="338"/>
      <c r="AI60" s="338"/>
      <c r="AJ60" s="339"/>
      <c r="AK60" s="339"/>
      <c r="AL60" s="339"/>
      <c r="AM60" s="339"/>
      <c r="AN60" s="339"/>
      <c r="AO60" s="339"/>
      <c r="AP60" s="340"/>
      <c r="AQ60" s="340"/>
      <c r="AR60" s="340"/>
      <c r="AU60" s="1589"/>
      <c r="AV60" s="1530"/>
      <c r="AW60" s="1571"/>
      <c r="AX60" s="1572"/>
      <c r="AY60" s="1572"/>
      <c r="AZ60" s="1572"/>
      <c r="BA60" s="1572"/>
      <c r="BB60" s="1572"/>
      <c r="BC60" s="1572"/>
      <c r="BD60" s="1572"/>
      <c r="BE60" s="1572"/>
      <c r="BF60" s="1572"/>
      <c r="BG60" s="1572"/>
      <c r="BH60" s="1572"/>
      <c r="BI60" s="1572"/>
      <c r="BJ60" s="1572"/>
      <c r="BK60" s="1572"/>
      <c r="BL60" s="1573"/>
      <c r="BM60" s="1534"/>
      <c r="BN60" s="1535"/>
      <c r="BO60" s="1535"/>
      <c r="BP60" s="1535"/>
      <c r="BQ60" s="1538"/>
      <c r="BR60" s="1542"/>
      <c r="BS60" s="1543"/>
      <c r="BT60" s="1543"/>
      <c r="BU60" s="1543"/>
      <c r="BV60" s="1544"/>
      <c r="BW60" s="1534"/>
      <c r="BX60" s="1535"/>
      <c r="BY60" s="1535"/>
      <c r="BZ60" s="1535"/>
      <c r="CA60" s="1536"/>
      <c r="CB60" s="1534"/>
      <c r="CC60" s="1535"/>
      <c r="CD60" s="1535"/>
      <c r="CE60" s="1535"/>
      <c r="CF60" s="1538"/>
      <c r="CG60" s="1542"/>
      <c r="CH60" s="1543"/>
      <c r="CI60" s="1543"/>
      <c r="CJ60" s="1543"/>
      <c r="CK60" s="1544"/>
      <c r="CL60" s="1528"/>
      <c r="CM60" s="1529"/>
      <c r="CN60" s="1529"/>
      <c r="CO60" s="1529"/>
      <c r="CP60" s="1529"/>
      <c r="CQ60" s="1530"/>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row>
    <row r="61" spans="1:131">
      <c r="A61" s="21" t="s">
        <v>112</v>
      </c>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3"/>
      <c r="AU61" s="1574" t="s">
        <v>111</v>
      </c>
      <c r="AV61" s="1575"/>
      <c r="AW61" s="1575"/>
      <c r="AX61" s="1575"/>
      <c r="AY61" s="1575"/>
      <c r="AZ61" s="1575"/>
      <c r="BA61" s="1575"/>
      <c r="BB61" s="1575"/>
      <c r="BC61" s="1575"/>
      <c r="BD61" s="1575"/>
      <c r="BE61" s="1575"/>
      <c r="BF61" s="1575"/>
      <c r="BG61" s="1575"/>
      <c r="BH61" s="1575"/>
      <c r="BI61" s="1575"/>
      <c r="BJ61" s="1575"/>
      <c r="BK61" s="1575"/>
      <c r="BL61" s="1576"/>
      <c r="BM61" s="1531">
        <f>IF('法人入力シート（要入力）'!H21="","",'法人入力シート（要入力）'!H21)</f>
        <v>0</v>
      </c>
      <c r="BN61" s="1532"/>
      <c r="BO61" s="1532"/>
      <c r="BP61" s="1532"/>
      <c r="BQ61" s="1537"/>
      <c r="BR61" s="1539" t="str">
        <f>IFERROR(BM61/$BM$61,"－")</f>
        <v>－</v>
      </c>
      <c r="BS61" s="1540"/>
      <c r="BT61" s="1540"/>
      <c r="BU61" s="1540"/>
      <c r="BV61" s="1541"/>
      <c r="BW61" s="1531">
        <f>IF('法人入力シート（要入力）'!H22="","",'法人入力シート（要入力）'!H22)</f>
        <v>0</v>
      </c>
      <c r="BX61" s="1532"/>
      <c r="BY61" s="1532"/>
      <c r="BZ61" s="1532"/>
      <c r="CA61" s="1533"/>
      <c r="CB61" s="1531">
        <f>IF('法人入力シート（要入力）'!H23="","",'法人入力シート（要入力）'!H23)</f>
        <v>0</v>
      </c>
      <c r="CC61" s="1532"/>
      <c r="CD61" s="1532"/>
      <c r="CE61" s="1532"/>
      <c r="CF61" s="1537"/>
      <c r="CG61" s="1539" t="str">
        <f>IFERROR(CB61/BM61,"－")</f>
        <v>－</v>
      </c>
      <c r="CH61" s="1540"/>
      <c r="CI61" s="1540"/>
      <c r="CJ61" s="1540"/>
      <c r="CK61" s="1541"/>
      <c r="CL61" s="1525"/>
      <c r="CM61" s="1526"/>
      <c r="CN61" s="1526"/>
      <c r="CO61" s="1526"/>
      <c r="CP61" s="1526"/>
      <c r="CQ61" s="1527"/>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row>
    <row r="62" spans="1:131">
      <c r="A62" s="106"/>
      <c r="B62" s="1481" t="s">
        <v>348</v>
      </c>
      <c r="C62" s="1481"/>
      <c r="D62" s="1481"/>
      <c r="E62" s="1481"/>
      <c r="F62" s="1481"/>
      <c r="G62" s="1481"/>
      <c r="H62" s="1481"/>
      <c r="I62" s="1481"/>
      <c r="J62" s="1481"/>
      <c r="K62" s="1481"/>
      <c r="L62" s="1481"/>
      <c r="M62" s="1481"/>
      <c r="N62" s="1481"/>
      <c r="O62" s="1430">
        <f>$O$11</f>
        <v>2020</v>
      </c>
      <c r="P62" s="1482"/>
      <c r="Q62" s="1483"/>
      <c r="R62" s="1430">
        <f>$R$11</f>
        <v>2021</v>
      </c>
      <c r="S62" s="1482"/>
      <c r="T62" s="1483"/>
      <c r="U62" s="1488">
        <f>$U$11</f>
        <v>2022</v>
      </c>
      <c r="V62" s="1489"/>
      <c r="W62" s="1490"/>
      <c r="X62" s="1488">
        <f>$X$11</f>
        <v>2023</v>
      </c>
      <c r="Y62" s="1489"/>
      <c r="Z62" s="1490"/>
      <c r="AA62" s="1488">
        <f>$AA$11</f>
        <v>2024</v>
      </c>
      <c r="AB62" s="1489"/>
      <c r="AC62" s="1490"/>
      <c r="AD62" s="1545">
        <f>$AD$11</f>
        <v>2025</v>
      </c>
      <c r="AE62" s="1545"/>
      <c r="AF62" s="1488"/>
      <c r="AG62" s="1548" t="str">
        <f>"増減"&amp;$AA$62&amp;"-"&amp;$O$62</f>
        <v>増減2024-2020</v>
      </c>
      <c r="AH62" s="1503"/>
      <c r="AI62" s="1549"/>
      <c r="AJ62" s="1556" t="str">
        <f>"伸び率
/"&amp;$O$62&amp;""</f>
        <v>伸び率
/2020</v>
      </c>
      <c r="AK62" s="1557"/>
      <c r="AL62" s="1558"/>
      <c r="AM62" s="1503" t="s">
        <v>94</v>
      </c>
      <c r="AN62" s="1419"/>
      <c r="AO62" s="1504" t="s">
        <v>95</v>
      </c>
      <c r="AP62" s="1420"/>
      <c r="AQ62" s="1504" t="s">
        <v>99</v>
      </c>
      <c r="AR62" s="1420"/>
      <c r="AU62" s="1577"/>
      <c r="AV62" s="1578"/>
      <c r="AW62" s="1578"/>
      <c r="AX62" s="1578"/>
      <c r="AY62" s="1578"/>
      <c r="AZ62" s="1578"/>
      <c r="BA62" s="1578"/>
      <c r="BB62" s="1578"/>
      <c r="BC62" s="1578"/>
      <c r="BD62" s="1578"/>
      <c r="BE62" s="1578"/>
      <c r="BF62" s="1578"/>
      <c r="BG62" s="1578"/>
      <c r="BH62" s="1578"/>
      <c r="BI62" s="1578"/>
      <c r="BJ62" s="1578"/>
      <c r="BK62" s="1578"/>
      <c r="BL62" s="1579"/>
      <c r="BM62" s="1534"/>
      <c r="BN62" s="1535"/>
      <c r="BO62" s="1535"/>
      <c r="BP62" s="1535"/>
      <c r="BQ62" s="1538"/>
      <c r="BR62" s="1542"/>
      <c r="BS62" s="1543"/>
      <c r="BT62" s="1543"/>
      <c r="BU62" s="1543"/>
      <c r="BV62" s="1544"/>
      <c r="BW62" s="1534"/>
      <c r="BX62" s="1535"/>
      <c r="BY62" s="1535"/>
      <c r="BZ62" s="1535"/>
      <c r="CA62" s="1536"/>
      <c r="CB62" s="1534"/>
      <c r="CC62" s="1535"/>
      <c r="CD62" s="1535"/>
      <c r="CE62" s="1535"/>
      <c r="CF62" s="1538"/>
      <c r="CG62" s="1542"/>
      <c r="CH62" s="1543"/>
      <c r="CI62" s="1543"/>
      <c r="CJ62" s="1543"/>
      <c r="CK62" s="1544"/>
      <c r="CL62" s="1528"/>
      <c r="CM62" s="1529"/>
      <c r="CN62" s="1529"/>
      <c r="CO62" s="1529"/>
      <c r="CP62" s="1529"/>
      <c r="CQ62" s="1530"/>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row>
    <row r="63" spans="1:131">
      <c r="A63" s="106"/>
      <c r="B63" s="1481"/>
      <c r="C63" s="1481"/>
      <c r="D63" s="1481"/>
      <c r="E63" s="1481"/>
      <c r="F63" s="1481"/>
      <c r="G63" s="1481"/>
      <c r="H63" s="1481"/>
      <c r="I63" s="1481"/>
      <c r="J63" s="1481"/>
      <c r="K63" s="1481"/>
      <c r="L63" s="1481"/>
      <c r="M63" s="1481"/>
      <c r="N63" s="1481"/>
      <c r="O63" s="1431"/>
      <c r="P63" s="1484"/>
      <c r="Q63" s="1485"/>
      <c r="R63" s="1431"/>
      <c r="S63" s="1484"/>
      <c r="T63" s="1485"/>
      <c r="U63" s="1491"/>
      <c r="V63" s="1492"/>
      <c r="W63" s="1493"/>
      <c r="X63" s="1491"/>
      <c r="Y63" s="1492"/>
      <c r="Z63" s="1493"/>
      <c r="AA63" s="1491"/>
      <c r="AB63" s="1492"/>
      <c r="AC63" s="1493"/>
      <c r="AD63" s="1546"/>
      <c r="AE63" s="1546"/>
      <c r="AF63" s="1491"/>
      <c r="AG63" s="1550"/>
      <c r="AH63" s="1551"/>
      <c r="AI63" s="1552"/>
      <c r="AJ63" s="1559"/>
      <c r="AK63" s="1560"/>
      <c r="AL63" s="1561"/>
      <c r="AM63" s="1422"/>
      <c r="AN63" s="1422"/>
      <c r="AO63" s="1421"/>
      <c r="AP63" s="1423"/>
      <c r="AQ63" s="1421"/>
      <c r="AR63" s="1423"/>
      <c r="CS63" s="105"/>
      <c r="CT63" s="105"/>
      <c r="CU63" s="337"/>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row>
    <row r="64" spans="1:131" ht="17.25" customHeight="1">
      <c r="A64" s="106"/>
      <c r="B64" s="1481"/>
      <c r="C64" s="1481"/>
      <c r="D64" s="1481"/>
      <c r="E64" s="1481"/>
      <c r="F64" s="1481"/>
      <c r="G64" s="1481"/>
      <c r="H64" s="1481"/>
      <c r="I64" s="1481"/>
      <c r="J64" s="1481"/>
      <c r="K64" s="1481"/>
      <c r="L64" s="1481"/>
      <c r="M64" s="1481"/>
      <c r="N64" s="1481"/>
      <c r="O64" s="1432"/>
      <c r="P64" s="1486"/>
      <c r="Q64" s="1487"/>
      <c r="R64" s="1432"/>
      <c r="S64" s="1486"/>
      <c r="T64" s="1487"/>
      <c r="U64" s="1494"/>
      <c r="V64" s="1495"/>
      <c r="W64" s="1496"/>
      <c r="X64" s="1494"/>
      <c r="Y64" s="1495"/>
      <c r="Z64" s="1496"/>
      <c r="AA64" s="1494"/>
      <c r="AB64" s="1495"/>
      <c r="AC64" s="1496"/>
      <c r="AD64" s="1547"/>
      <c r="AE64" s="1547"/>
      <c r="AF64" s="1494"/>
      <c r="AG64" s="1553"/>
      <c r="AH64" s="1554"/>
      <c r="AI64" s="1555"/>
      <c r="AJ64" s="1562"/>
      <c r="AK64" s="1563"/>
      <c r="AL64" s="1564"/>
      <c r="AM64" s="1425"/>
      <c r="AN64" s="1425"/>
      <c r="AO64" s="1424"/>
      <c r="AP64" s="1426"/>
      <c r="AQ64" s="1424"/>
      <c r="AR64" s="1426"/>
      <c r="AU64" s="117" t="s">
        <v>347</v>
      </c>
      <c r="CU64" s="337"/>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row>
    <row r="65" spans="1:131">
      <c r="A65" s="121"/>
      <c r="B65" s="1469" t="s">
        <v>1010</v>
      </c>
      <c r="C65" s="1470"/>
      <c r="D65" s="1470"/>
      <c r="E65" s="1470"/>
      <c r="F65" s="1470"/>
      <c r="G65" s="1470"/>
      <c r="H65" s="1470"/>
      <c r="I65" s="1470"/>
      <c r="J65" s="1470"/>
      <c r="K65" s="1470"/>
      <c r="L65" s="1470"/>
      <c r="M65" s="1470"/>
      <c r="N65" s="1471"/>
      <c r="O65" s="1475" t="str">
        <f>IFERROR('１４．生徒１人当たり経費支出（部門）'!F17,"")</f>
        <v>－</v>
      </c>
      <c r="P65" s="1476"/>
      <c r="Q65" s="1477"/>
      <c r="R65" s="1475" t="str">
        <f>IFERROR('１４．生徒１人当たり経費支出（部門）'!G17,"")</f>
        <v>－</v>
      </c>
      <c r="S65" s="1476"/>
      <c r="T65" s="1477"/>
      <c r="U65" s="1475" t="str">
        <f>IFERROR('１４．生徒１人当たり経費支出（部門）'!H17,"")</f>
        <v>－</v>
      </c>
      <c r="V65" s="1476"/>
      <c r="W65" s="1477"/>
      <c r="X65" s="1475" t="str">
        <f>IFERROR('１４．生徒１人当たり経費支出（部門）'!I17,"")</f>
        <v>－</v>
      </c>
      <c r="Y65" s="1476"/>
      <c r="Z65" s="1477"/>
      <c r="AA65" s="1475" t="str">
        <f>IFERROR('１４．生徒１人当たり経費支出（部門）'!J17,"")</f>
        <v>－</v>
      </c>
      <c r="AB65" s="1476"/>
      <c r="AC65" s="1477"/>
      <c r="AD65" s="1505"/>
      <c r="AE65" s="1506"/>
      <c r="AF65" s="1506"/>
      <c r="AG65" s="1509" t="str">
        <f>'１４．生徒１人当たり経費支出（部門）'!K17</f>
        <v>－</v>
      </c>
      <c r="AH65" s="1476"/>
      <c r="AI65" s="1477"/>
      <c r="AJ65" s="1511" t="str">
        <f>'１４．生徒１人当たり経費支出（部門）'!L17</f>
        <v>－</v>
      </c>
      <c r="AK65" s="1512"/>
      <c r="AL65" s="1513"/>
      <c r="AM65" s="1517" t="str">
        <f>'１４．生徒１人当たり経費支出（部門）'!M17</f>
        <v>目標入力</v>
      </c>
      <c r="AN65" s="1518"/>
      <c r="AO65" s="1521" t="str">
        <f>'１４．生徒１人当たり経費支出（部門）'!N17</f>
        <v>－</v>
      </c>
      <c r="AP65" s="1522"/>
      <c r="AQ65" s="1521" t="str">
        <f ca="1">'１４．生徒１人当たり経費支出（部門）'!O17</f>
        <v>－</v>
      </c>
      <c r="AR65" s="1522"/>
      <c r="AU65" s="118" t="s">
        <v>280</v>
      </c>
      <c r="AV65" s="119" t="s">
        <v>892</v>
      </c>
      <c r="CU65" s="105"/>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row>
    <row r="66" spans="1:131">
      <c r="A66" s="845"/>
      <c r="B66" s="1472"/>
      <c r="C66" s="1473"/>
      <c r="D66" s="1473"/>
      <c r="E66" s="1473"/>
      <c r="F66" s="1473"/>
      <c r="G66" s="1473"/>
      <c r="H66" s="1473"/>
      <c r="I66" s="1473"/>
      <c r="J66" s="1473"/>
      <c r="K66" s="1473"/>
      <c r="L66" s="1473"/>
      <c r="M66" s="1473"/>
      <c r="N66" s="1474"/>
      <c r="O66" s="1478"/>
      <c r="P66" s="1479"/>
      <c r="Q66" s="1480"/>
      <c r="R66" s="1478"/>
      <c r="S66" s="1479"/>
      <c r="T66" s="1480"/>
      <c r="U66" s="1478"/>
      <c r="V66" s="1479"/>
      <c r="W66" s="1480"/>
      <c r="X66" s="1478"/>
      <c r="Y66" s="1479"/>
      <c r="Z66" s="1480"/>
      <c r="AA66" s="1478"/>
      <c r="AB66" s="1479"/>
      <c r="AC66" s="1480"/>
      <c r="AD66" s="1507"/>
      <c r="AE66" s="1508"/>
      <c r="AF66" s="1508"/>
      <c r="AG66" s="1510"/>
      <c r="AH66" s="1479"/>
      <c r="AI66" s="1480"/>
      <c r="AJ66" s="1514"/>
      <c r="AK66" s="1515"/>
      <c r="AL66" s="1516"/>
      <c r="AM66" s="1519"/>
      <c r="AN66" s="1520"/>
      <c r="AO66" s="1523"/>
      <c r="AP66" s="1524"/>
      <c r="AQ66" s="1523"/>
      <c r="AR66" s="1524"/>
      <c r="AU66" s="118" t="s">
        <v>821</v>
      </c>
      <c r="AV66" s="120" t="s">
        <v>114</v>
      </c>
      <c r="AX66" s="15"/>
      <c r="CU66" s="105"/>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row>
    <row r="67" spans="1:131">
      <c r="A67" s="864"/>
      <c r="B67" s="29"/>
      <c r="C67" s="13" t="s">
        <v>28</v>
      </c>
      <c r="AU67" s="120"/>
      <c r="AV67" s="120" t="s">
        <v>822</v>
      </c>
      <c r="AX67" s="15"/>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row>
    <row r="68" spans="1:131">
      <c r="A68" s="108"/>
      <c r="B68" s="51"/>
      <c r="AW68" s="15"/>
      <c r="AX68" s="15"/>
      <c r="AZ68" s="13" t="s">
        <v>115</v>
      </c>
      <c r="CV68" s="337"/>
      <c r="CW68" s="337"/>
      <c r="CX68" s="337"/>
      <c r="CY68" s="337"/>
      <c r="CZ68" s="337"/>
      <c r="DA68" s="337"/>
      <c r="DB68" s="337"/>
      <c r="DC68" s="337"/>
      <c r="DD68" s="122"/>
      <c r="DE68" s="122"/>
      <c r="DF68" s="122"/>
      <c r="DG68" s="122"/>
      <c r="DH68" s="122"/>
      <c r="DI68" s="26"/>
      <c r="DJ68" s="26"/>
      <c r="DK68" s="26"/>
      <c r="DL68" s="26"/>
      <c r="DM68" s="26"/>
      <c r="DN68" s="26"/>
      <c r="DO68" s="26"/>
      <c r="DP68" s="26"/>
      <c r="DQ68" s="26"/>
      <c r="DR68" s="26"/>
      <c r="DS68" s="26"/>
      <c r="DT68" s="26"/>
      <c r="DU68" s="26"/>
      <c r="DV68" s="26"/>
      <c r="DW68" s="26"/>
      <c r="DX68" s="26"/>
      <c r="DY68" s="26"/>
      <c r="DZ68" s="26"/>
      <c r="EA68" s="26"/>
    </row>
    <row r="69" spans="1:131">
      <c r="A69" s="108"/>
      <c r="E69" s="15"/>
      <c r="AV69" s="120" t="s">
        <v>823</v>
      </c>
      <c r="AW69" s="123"/>
      <c r="AX69" s="123"/>
      <c r="AY69" s="123"/>
      <c r="AZ69" s="124"/>
      <c r="CV69" s="337"/>
      <c r="CW69" s="337"/>
      <c r="CX69" s="337"/>
      <c r="CY69" s="337"/>
      <c r="CZ69" s="337"/>
      <c r="DA69" s="337"/>
      <c r="DB69" s="337"/>
      <c r="DC69" s="122"/>
      <c r="DD69" s="122"/>
      <c r="DE69" s="122"/>
      <c r="DF69" s="122"/>
      <c r="DG69" s="122"/>
      <c r="DH69" s="122"/>
      <c r="DI69" s="26"/>
      <c r="DJ69" s="26"/>
      <c r="DK69" s="26"/>
      <c r="DL69" s="26"/>
      <c r="DM69" s="26"/>
      <c r="DN69" s="26"/>
      <c r="DO69" s="26"/>
      <c r="DP69" s="26"/>
      <c r="DQ69" s="26"/>
      <c r="DR69" s="26"/>
      <c r="DS69" s="26"/>
      <c r="DT69" s="26"/>
      <c r="DU69" s="26"/>
      <c r="DV69" s="26"/>
      <c r="DW69" s="26"/>
      <c r="DX69" s="26"/>
      <c r="DY69" s="26"/>
      <c r="DZ69" s="26"/>
      <c r="EA69" s="26"/>
    </row>
    <row r="70" spans="1:131">
      <c r="A70" s="105"/>
      <c r="E70" s="15"/>
      <c r="H70" s="125"/>
      <c r="I70" s="125"/>
      <c r="J70" s="125"/>
      <c r="K70" s="125"/>
      <c r="L70" s="125"/>
      <c r="M70" s="125"/>
      <c r="N70" s="125"/>
      <c r="O70" s="125"/>
      <c r="P70" s="125"/>
      <c r="Q70" s="125"/>
      <c r="R70" s="125"/>
      <c r="S70" s="125"/>
      <c r="T70" s="125"/>
      <c r="AZ70" s="13" t="s">
        <v>116</v>
      </c>
      <c r="CV70" s="105"/>
      <c r="CW70" s="105"/>
      <c r="CX70" s="105"/>
      <c r="CY70" s="105"/>
      <c r="CZ70" s="105"/>
      <c r="DA70" s="105"/>
      <c r="DB70" s="105"/>
      <c r="DC70" s="105"/>
      <c r="DD70" s="105"/>
      <c r="DE70" s="105"/>
      <c r="DF70" s="105"/>
      <c r="DG70" s="105"/>
      <c r="DH70" s="105"/>
      <c r="DI70" s="26"/>
      <c r="DJ70" s="26"/>
      <c r="DK70" s="26"/>
      <c r="DL70" s="26"/>
      <c r="DM70" s="26"/>
      <c r="DN70" s="26"/>
      <c r="DO70" s="26"/>
      <c r="DP70" s="26"/>
      <c r="DQ70" s="26"/>
      <c r="DR70" s="26"/>
      <c r="DS70" s="26"/>
      <c r="DT70" s="26"/>
      <c r="DU70" s="26"/>
      <c r="DV70" s="26"/>
      <c r="DW70" s="26"/>
      <c r="DX70" s="26"/>
      <c r="DY70" s="26"/>
      <c r="DZ70" s="26"/>
      <c r="EA70" s="26"/>
    </row>
    <row r="71" spans="1:131">
      <c r="E71" s="15"/>
      <c r="CU71" s="105"/>
      <c r="CV71" s="105"/>
      <c r="CW71" s="105"/>
      <c r="CX71" s="105"/>
      <c r="CY71" s="105"/>
      <c r="CZ71" s="105"/>
      <c r="DA71" s="105"/>
      <c r="DB71" s="105"/>
      <c r="DC71" s="105"/>
      <c r="DD71" s="105"/>
      <c r="DE71" s="105"/>
      <c r="DF71" s="122"/>
      <c r="DG71" s="122"/>
      <c r="DH71" s="122"/>
      <c r="DI71" s="122"/>
      <c r="DJ71" s="122"/>
      <c r="DK71" s="122"/>
      <c r="DL71" s="122"/>
      <c r="DM71" s="122"/>
      <c r="DN71" s="122"/>
      <c r="DO71" s="122"/>
      <c r="DP71" s="122"/>
      <c r="DQ71" s="122"/>
      <c r="DR71" s="122"/>
      <c r="DS71" s="122"/>
      <c r="DT71" s="122"/>
      <c r="DU71" s="122"/>
      <c r="DV71" s="122"/>
      <c r="DW71" s="122"/>
      <c r="DX71" s="122"/>
    </row>
    <row r="72" spans="1:131">
      <c r="A72" s="125"/>
      <c r="B72" s="118"/>
      <c r="C72" s="120"/>
      <c r="E72" s="15"/>
      <c r="DF72" s="122"/>
      <c r="DG72" s="122"/>
      <c r="DH72" s="122"/>
      <c r="DI72" s="122"/>
      <c r="DJ72" s="122"/>
      <c r="DK72" s="122"/>
      <c r="DL72" s="122"/>
      <c r="DM72" s="122"/>
      <c r="DN72" s="122"/>
      <c r="DO72" s="122"/>
      <c r="DP72" s="122"/>
      <c r="DQ72" s="122"/>
      <c r="DR72" s="122"/>
      <c r="DS72" s="122"/>
      <c r="DT72" s="122"/>
      <c r="DU72" s="122"/>
      <c r="DV72" s="122"/>
      <c r="DW72" s="122"/>
      <c r="DX72" s="105"/>
    </row>
    <row r="73" spans="1:131">
      <c r="B73" s="120"/>
      <c r="C73" s="120"/>
      <c r="E73" s="15"/>
      <c r="DF73" s="105"/>
      <c r="DG73" s="105"/>
      <c r="DH73" s="105"/>
      <c r="DI73" s="105"/>
      <c r="DJ73" s="105"/>
      <c r="DK73" s="105"/>
      <c r="DL73" s="105"/>
      <c r="DM73" s="105"/>
      <c r="DN73" s="105"/>
      <c r="DO73" s="105"/>
      <c r="DP73" s="105"/>
      <c r="DQ73" s="105"/>
      <c r="DR73" s="105"/>
      <c r="DS73" s="105"/>
      <c r="DT73" s="105"/>
      <c r="DU73" s="105"/>
      <c r="DV73" s="105"/>
      <c r="DW73" s="105"/>
      <c r="DX73" s="105"/>
    </row>
    <row r="74" spans="1:131">
      <c r="D74" s="15"/>
      <c r="E74" s="15"/>
      <c r="DF74" s="105"/>
      <c r="DG74" s="105"/>
      <c r="DH74" s="105"/>
      <c r="DI74" s="105"/>
      <c r="DJ74" s="105"/>
      <c r="DK74" s="105"/>
      <c r="DL74" s="105"/>
      <c r="DM74" s="105"/>
      <c r="DN74" s="105"/>
      <c r="DO74" s="105"/>
      <c r="DP74" s="105"/>
      <c r="DQ74" s="105"/>
      <c r="DR74" s="105"/>
      <c r="DS74" s="105"/>
      <c r="DT74" s="105"/>
    </row>
    <row r="75" spans="1:131">
      <c r="C75" s="120"/>
      <c r="D75" s="123"/>
      <c r="E75" s="123"/>
      <c r="F75" s="123"/>
      <c r="G75" s="124"/>
    </row>
  </sheetData>
  <mergeCells count="343">
    <mergeCell ref="AG11:AI13"/>
    <mergeCell ref="AJ11:AL13"/>
    <mergeCell ref="O16:Q17"/>
    <mergeCell ref="AQ23:AR24"/>
    <mergeCell ref="AG23:AI24"/>
    <mergeCell ref="AJ23:AL24"/>
    <mergeCell ref="CL43:CQ43"/>
    <mergeCell ref="A1:E2"/>
    <mergeCell ref="F1:W2"/>
    <mergeCell ref="A3:E4"/>
    <mergeCell ref="F3:W4"/>
    <mergeCell ref="A6:C7"/>
    <mergeCell ref="D6:BE7"/>
    <mergeCell ref="AM11:AN13"/>
    <mergeCell ref="AO11:AP13"/>
    <mergeCell ref="AQ11:AR13"/>
    <mergeCell ref="AM14:AN15"/>
    <mergeCell ref="AO14:AP15"/>
    <mergeCell ref="AQ14:AR15"/>
    <mergeCell ref="A8:BE9"/>
    <mergeCell ref="B11:N13"/>
    <mergeCell ref="O11:Q13"/>
    <mergeCell ref="R11:T13"/>
    <mergeCell ref="U11:W13"/>
    <mergeCell ref="X11:Z13"/>
    <mergeCell ref="AA11:AC13"/>
    <mergeCell ref="AD11:AF13"/>
    <mergeCell ref="AO20:AP22"/>
    <mergeCell ref="AQ20:AR22"/>
    <mergeCell ref="B23:N24"/>
    <mergeCell ref="O23:Q24"/>
    <mergeCell ref="R23:T24"/>
    <mergeCell ref="U23:W24"/>
    <mergeCell ref="X23:Z24"/>
    <mergeCell ref="AA23:AC24"/>
    <mergeCell ref="AM16:AN17"/>
    <mergeCell ref="AO16:AP17"/>
    <mergeCell ref="B16:N17"/>
    <mergeCell ref="AD20:AF22"/>
    <mergeCell ref="AG20:AI22"/>
    <mergeCell ref="AJ20:AL22"/>
    <mergeCell ref="R16:T17"/>
    <mergeCell ref="U16:W17"/>
    <mergeCell ref="X16:Z17"/>
    <mergeCell ref="AQ16:AR17"/>
    <mergeCell ref="AA16:AC17"/>
    <mergeCell ref="AD16:AF17"/>
    <mergeCell ref="AG16:AI17"/>
    <mergeCell ref="AM23:AN24"/>
    <mergeCell ref="AO23:AP24"/>
    <mergeCell ref="B20:N22"/>
    <mergeCell ref="O20:Q22"/>
    <mergeCell ref="R20:T22"/>
    <mergeCell ref="U20:W22"/>
    <mergeCell ref="X20:Z22"/>
    <mergeCell ref="AA20:AC22"/>
    <mergeCell ref="AD23:AF24"/>
    <mergeCell ref="AJ14:AL15"/>
    <mergeCell ref="AM20:AN22"/>
    <mergeCell ref="B14:N15"/>
    <mergeCell ref="O14:Q15"/>
    <mergeCell ref="R14:T15"/>
    <mergeCell ref="U14:W15"/>
    <mergeCell ref="X14:Z15"/>
    <mergeCell ref="AA14:AC15"/>
    <mergeCell ref="AD14:AF15"/>
    <mergeCell ref="AG14:AI15"/>
    <mergeCell ref="AJ16:AL17"/>
    <mergeCell ref="AG25:AI26"/>
    <mergeCell ref="AJ25:AL26"/>
    <mergeCell ref="AM25:AN26"/>
    <mergeCell ref="AO25:AP26"/>
    <mergeCell ref="AM27:AN28"/>
    <mergeCell ref="AO27:AP28"/>
    <mergeCell ref="AQ25:AR26"/>
    <mergeCell ref="B27:N28"/>
    <mergeCell ref="O27:Q28"/>
    <mergeCell ref="R27:T28"/>
    <mergeCell ref="U27:W28"/>
    <mergeCell ref="X27:Z28"/>
    <mergeCell ref="AA27:AC28"/>
    <mergeCell ref="AD27:AF28"/>
    <mergeCell ref="AG27:AI28"/>
    <mergeCell ref="AJ27:AL28"/>
    <mergeCell ref="AQ27:AR28"/>
    <mergeCell ref="B25:N26"/>
    <mergeCell ref="O25:Q26"/>
    <mergeCell ref="R25:T26"/>
    <mergeCell ref="U25:W26"/>
    <mergeCell ref="X25:Z26"/>
    <mergeCell ref="AA25:AC26"/>
    <mergeCell ref="AD25:AF26"/>
    <mergeCell ref="AM29:AN30"/>
    <mergeCell ref="AO29:AP30"/>
    <mergeCell ref="AQ29:AR30"/>
    <mergeCell ref="B31:N32"/>
    <mergeCell ref="O31:Q32"/>
    <mergeCell ref="R31:T32"/>
    <mergeCell ref="U31:W32"/>
    <mergeCell ref="X31:Z32"/>
    <mergeCell ref="AQ31:AR32"/>
    <mergeCell ref="B29:N30"/>
    <mergeCell ref="O29:Q30"/>
    <mergeCell ref="R29:T30"/>
    <mergeCell ref="U29:W30"/>
    <mergeCell ref="X29:Z30"/>
    <mergeCell ref="AA29:AC30"/>
    <mergeCell ref="AA31:AC32"/>
    <mergeCell ref="AD31:AF32"/>
    <mergeCell ref="AG31:AI32"/>
    <mergeCell ref="AD29:AF30"/>
    <mergeCell ref="AG29:AI30"/>
    <mergeCell ref="AJ29:AL30"/>
    <mergeCell ref="AM33:AN34"/>
    <mergeCell ref="AO33:AP34"/>
    <mergeCell ref="AQ33:AR34"/>
    <mergeCell ref="AD33:AF34"/>
    <mergeCell ref="AG33:AI34"/>
    <mergeCell ref="AJ33:AL34"/>
    <mergeCell ref="AJ31:AL32"/>
    <mergeCell ref="AM31:AN32"/>
    <mergeCell ref="AO31:AP32"/>
    <mergeCell ref="AM35:AN37"/>
    <mergeCell ref="AO35:AP37"/>
    <mergeCell ref="AQ35:AR37"/>
    <mergeCell ref="B35:N37"/>
    <mergeCell ref="O35:Q37"/>
    <mergeCell ref="R35:T37"/>
    <mergeCell ref="U35:W37"/>
    <mergeCell ref="X35:Z37"/>
    <mergeCell ref="AA35:AC37"/>
    <mergeCell ref="B33:N34"/>
    <mergeCell ref="O33:Q34"/>
    <mergeCell ref="R33:T34"/>
    <mergeCell ref="U33:W34"/>
    <mergeCell ref="X33:Z34"/>
    <mergeCell ref="AA33:AC34"/>
    <mergeCell ref="AD35:AF37"/>
    <mergeCell ref="AG35:AI37"/>
    <mergeCell ref="AJ35:AL37"/>
    <mergeCell ref="AM38:AN39"/>
    <mergeCell ref="AO38:AP39"/>
    <mergeCell ref="AQ38:AR39"/>
    <mergeCell ref="B42:N44"/>
    <mergeCell ref="O42:Q44"/>
    <mergeCell ref="R42:T44"/>
    <mergeCell ref="U42:W44"/>
    <mergeCell ref="X42:Z44"/>
    <mergeCell ref="AA42:AC44"/>
    <mergeCell ref="AD42:AF44"/>
    <mergeCell ref="AD38:AF39"/>
    <mergeCell ref="AG38:AI39"/>
    <mergeCell ref="AJ38:AL39"/>
    <mergeCell ref="AQ42:AR44"/>
    <mergeCell ref="B38:N39"/>
    <mergeCell ref="O38:Q39"/>
    <mergeCell ref="R38:T39"/>
    <mergeCell ref="U38:W39"/>
    <mergeCell ref="X38:Z39"/>
    <mergeCell ref="AA38:AC39"/>
    <mergeCell ref="CB44:CF46"/>
    <mergeCell ref="CG44:CK46"/>
    <mergeCell ref="CL44:CQ46"/>
    <mergeCell ref="B47:N48"/>
    <mergeCell ref="O47:Q48"/>
    <mergeCell ref="R47:T48"/>
    <mergeCell ref="U47:W48"/>
    <mergeCell ref="X47:Z48"/>
    <mergeCell ref="AG42:AI44"/>
    <mergeCell ref="AJ42:AL44"/>
    <mergeCell ref="AM42:AN44"/>
    <mergeCell ref="AO42:AP44"/>
    <mergeCell ref="B45:N46"/>
    <mergeCell ref="O45:Q46"/>
    <mergeCell ref="R45:T46"/>
    <mergeCell ref="U45:W46"/>
    <mergeCell ref="X45:Z46"/>
    <mergeCell ref="AA45:AC46"/>
    <mergeCell ref="AD45:AF46"/>
    <mergeCell ref="AG45:AI46"/>
    <mergeCell ref="AJ45:AL46"/>
    <mergeCell ref="AA47:AC48"/>
    <mergeCell ref="AD47:AF48"/>
    <mergeCell ref="AG47:AI48"/>
    <mergeCell ref="CG49:CK50"/>
    <mergeCell ref="CL49:CQ50"/>
    <mergeCell ref="AW49:BL50"/>
    <mergeCell ref="BM49:BQ50"/>
    <mergeCell ref="BR49:BV50"/>
    <mergeCell ref="BW49:CA50"/>
    <mergeCell ref="AM45:AN46"/>
    <mergeCell ref="AO45:AP46"/>
    <mergeCell ref="AQ45:AR46"/>
    <mergeCell ref="AU47:AV48"/>
    <mergeCell ref="AW47:BL48"/>
    <mergeCell ref="BM47:BQ48"/>
    <mergeCell ref="BR47:BV48"/>
    <mergeCell ref="BW47:CA48"/>
    <mergeCell ref="CB47:CF48"/>
    <mergeCell ref="CG47:CK48"/>
    <mergeCell ref="CL47:CQ48"/>
    <mergeCell ref="AQ47:AR48"/>
    <mergeCell ref="AU49:AV50"/>
    <mergeCell ref="AU44:AV46"/>
    <mergeCell ref="AW44:BL46"/>
    <mergeCell ref="BM44:BQ46"/>
    <mergeCell ref="BR44:BV46"/>
    <mergeCell ref="BW44:CA46"/>
    <mergeCell ref="AJ47:AL48"/>
    <mergeCell ref="AM47:AN48"/>
    <mergeCell ref="AO47:AP48"/>
    <mergeCell ref="AG49:AI50"/>
    <mergeCell ref="AA49:AC50"/>
    <mergeCell ref="BW51:CA52"/>
    <mergeCell ref="AW51:BL52"/>
    <mergeCell ref="BM51:BQ52"/>
    <mergeCell ref="BR51:BV52"/>
    <mergeCell ref="AD49:AF50"/>
    <mergeCell ref="B49:N50"/>
    <mergeCell ref="O49:Q50"/>
    <mergeCell ref="R49:T50"/>
    <mergeCell ref="U49:W50"/>
    <mergeCell ref="X49:Z50"/>
    <mergeCell ref="AU51:AV52"/>
    <mergeCell ref="BR53:BV54"/>
    <mergeCell ref="AO51:AP52"/>
    <mergeCell ref="AQ51:AR52"/>
    <mergeCell ref="AU53:AV54"/>
    <mergeCell ref="AW53:BL54"/>
    <mergeCell ref="O53:Q55"/>
    <mergeCell ref="R53:T55"/>
    <mergeCell ref="U53:W55"/>
    <mergeCell ref="X53:Z55"/>
    <mergeCell ref="AJ49:AL50"/>
    <mergeCell ref="AM49:AN50"/>
    <mergeCell ref="AO49:AP50"/>
    <mergeCell ref="AQ49:AR50"/>
    <mergeCell ref="AQ53:AR55"/>
    <mergeCell ref="AA53:AC55"/>
    <mergeCell ref="AD53:AF55"/>
    <mergeCell ref="AG53:AI55"/>
    <mergeCell ref="AJ53:AL55"/>
    <mergeCell ref="B51:N52"/>
    <mergeCell ref="O51:Q52"/>
    <mergeCell ref="R51:T52"/>
    <mergeCell ref="U51:W52"/>
    <mergeCell ref="X51:Z52"/>
    <mergeCell ref="AA51:AC52"/>
    <mergeCell ref="AD51:AF52"/>
    <mergeCell ref="AG51:AI52"/>
    <mergeCell ref="AJ51:AL52"/>
    <mergeCell ref="CB53:CF54"/>
    <mergeCell ref="CG53:CK54"/>
    <mergeCell ref="CL53:CQ54"/>
    <mergeCell ref="CL57:CQ58"/>
    <mergeCell ref="CG57:CK58"/>
    <mergeCell ref="AU55:AV56"/>
    <mergeCell ref="AW55:BL56"/>
    <mergeCell ref="BM55:BQ56"/>
    <mergeCell ref="BR55:BV56"/>
    <mergeCell ref="BW55:CA56"/>
    <mergeCell ref="CB51:CF52"/>
    <mergeCell ref="CG51:CK52"/>
    <mergeCell ref="CL51:CQ52"/>
    <mergeCell ref="AM51:AN52"/>
    <mergeCell ref="CB49:CF50"/>
    <mergeCell ref="U56:W57"/>
    <mergeCell ref="X56:Z57"/>
    <mergeCell ref="AA56:AC57"/>
    <mergeCell ref="AD56:AF57"/>
    <mergeCell ref="AG56:AI57"/>
    <mergeCell ref="AJ56:AL57"/>
    <mergeCell ref="BM53:BQ54"/>
    <mergeCell ref="CB55:CF56"/>
    <mergeCell ref="CG55:CK56"/>
    <mergeCell ref="AM53:AN55"/>
    <mergeCell ref="AO53:AP55"/>
    <mergeCell ref="CL55:CQ56"/>
    <mergeCell ref="AU57:AV58"/>
    <mergeCell ref="AW57:BL58"/>
    <mergeCell ref="BM57:BQ58"/>
    <mergeCell ref="BR57:BV58"/>
    <mergeCell ref="BW57:CA58"/>
    <mergeCell ref="CB57:CF58"/>
    <mergeCell ref="BW53:CA54"/>
    <mergeCell ref="B53:N55"/>
    <mergeCell ref="AW59:BL60"/>
    <mergeCell ref="BM59:BQ60"/>
    <mergeCell ref="AQ58:AR59"/>
    <mergeCell ref="AU61:BL62"/>
    <mergeCell ref="BM61:BQ62"/>
    <mergeCell ref="BR61:BV62"/>
    <mergeCell ref="U58:W59"/>
    <mergeCell ref="X58:Z59"/>
    <mergeCell ref="AM56:AN57"/>
    <mergeCell ref="AO56:AP57"/>
    <mergeCell ref="AQ56:AR57"/>
    <mergeCell ref="AU59:AV60"/>
    <mergeCell ref="AD58:AF59"/>
    <mergeCell ref="AG58:AI59"/>
    <mergeCell ref="AJ58:AL59"/>
    <mergeCell ref="AM58:AN59"/>
    <mergeCell ref="BR59:BV60"/>
    <mergeCell ref="B58:N59"/>
    <mergeCell ref="O58:Q59"/>
    <mergeCell ref="R58:T59"/>
    <mergeCell ref="B56:N57"/>
    <mergeCell ref="O56:Q57"/>
    <mergeCell ref="R56:T57"/>
    <mergeCell ref="AA58:AC59"/>
    <mergeCell ref="AM62:AN64"/>
    <mergeCell ref="AO62:AP64"/>
    <mergeCell ref="AD65:AF66"/>
    <mergeCell ref="AG65:AI66"/>
    <mergeCell ref="AJ65:AL66"/>
    <mergeCell ref="AM65:AN66"/>
    <mergeCell ref="AO65:AP66"/>
    <mergeCell ref="CL59:CQ60"/>
    <mergeCell ref="BW61:CA62"/>
    <mergeCell ref="CB61:CF62"/>
    <mergeCell ref="CG61:CK62"/>
    <mergeCell ref="CL61:CQ62"/>
    <mergeCell ref="AA62:AC64"/>
    <mergeCell ref="AD62:AF64"/>
    <mergeCell ref="AG62:AI64"/>
    <mergeCell ref="AJ62:AL64"/>
    <mergeCell ref="AQ62:AR64"/>
    <mergeCell ref="BW59:CA60"/>
    <mergeCell ref="CB59:CF60"/>
    <mergeCell ref="CG59:CK60"/>
    <mergeCell ref="AO58:AP59"/>
    <mergeCell ref="AQ65:AR66"/>
    <mergeCell ref="B65:N66"/>
    <mergeCell ref="O65:Q66"/>
    <mergeCell ref="R65:T66"/>
    <mergeCell ref="U65:W66"/>
    <mergeCell ref="X65:Z66"/>
    <mergeCell ref="AA65:AC66"/>
    <mergeCell ref="B62:N64"/>
    <mergeCell ref="O62:Q64"/>
    <mergeCell ref="R62:T64"/>
    <mergeCell ref="U62:W64"/>
    <mergeCell ref="X62:Z64"/>
  </mergeCells>
  <phoneticPr fontId="1"/>
  <hyperlinks>
    <hyperlink ref="B14:N15" location="'１．経常収支差額比率 (部門)'!A1" display="1.経常収支差額比率【※】"/>
    <hyperlink ref="B16:N17" location="'２．人件費比率 (部門)'!A1" display="2.人件費比率【※】"/>
    <hyperlink ref="B23:N24" location="'３．志願倍率（部門）'!A1" display="3.志願倍率"/>
    <hyperlink ref="B25:N26" location="'４．合格率（部門）'!A1" display="4.合格率"/>
    <hyperlink ref="B27:N28" location="'５．歩留率（部門）'!A1" display="5.歩留率"/>
    <hyperlink ref="B29:N30" location="'６．推薦割合（部門）'!A1" display="6.推薦割合"/>
    <hyperlink ref="B31:N32" location="'７．入学定員充足率&amp;８．収容定員充足率（部門）'!A1" display="7.入学定員充足率"/>
    <hyperlink ref="B33:N34" location="'７．入学定員充足率&amp;８．収容定員充足率（部門）'!A1" display="8.収容定員充足率"/>
    <hyperlink ref="B38:N39" location="'９．奨学費割合（部門）'!A1" display="9.奨学費割合"/>
    <hyperlink ref="B45:N46" location="'１０．専任教員&amp;専任職員１人当たり生徒数（部門）'!A1" display="10.専任教員１人当たり生徒数"/>
    <hyperlink ref="B49:N50" location="'１０．専任教員&amp;専任職員１人当たり生徒数（部門）'!A1" display="10.専任職員１人当たり生徒数"/>
    <hyperlink ref="B47:N48" location="'１１．専任教員対非常勤教員割合(部門)'!A1" display="11.専任教員対非常勤教員割合"/>
    <hyperlink ref="B51:N52" location="'１２．専任教員対専任職員割合（部門）'!A1" display="12.専任教員対専任職員割合"/>
    <hyperlink ref="B56:N57" location="'１３．専任教員&amp;専任職員１人当たり人件費（部門）'!A1" display="13.専任教員１人当たり人件費（百万円）"/>
    <hyperlink ref="B58:N59" location="'１３．専任教員&amp;専任職員１人当たり人件費（部門）'!A1" display="13.専任職員１人当たり人件費（百万円）"/>
    <hyperlink ref="B65:N66" location="'１４．生徒１人当たり経費支出（部門）'!A1" display="14.生徒１人当たり経費支出（千円）"/>
  </hyperlinks>
  <pageMargins left="0.39370078740157483" right="0.39370078740157483" top="0.39370078740157483" bottom="0.39370078740157483" header="0" footer="0.19685039370078741"/>
  <pageSetup paperSize="9" scale="57" orientation="landscape" r:id="rId1"/>
  <headerFooter scaleWithDoc="0">
    <oddFooter>&amp;P / &amp;N ページ</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12</vt:i4>
      </vt:variant>
    </vt:vector>
  </HeadingPairs>
  <TitlesOfParts>
    <vt:vector size="50" baseType="lpstr">
      <vt:lpstr>入力方法</vt:lpstr>
      <vt:lpstr>法人入力シート（要入力）</vt:lpstr>
      <vt:lpstr>学校入力シート（要入力）</vt:lpstr>
      <vt:lpstr>目標値入力シート（必要に応じて入力）</vt:lpstr>
      <vt:lpstr>絶対評価シート</vt:lpstr>
      <vt:lpstr>趨勢評価</vt:lpstr>
      <vt:lpstr>表紙</vt:lpstr>
      <vt:lpstr>総括表(法人全体)</vt:lpstr>
      <vt:lpstr>総括表 (部門)</vt:lpstr>
      <vt:lpstr>１．経常収支差額比率（法人）</vt:lpstr>
      <vt:lpstr>２．人件費比率（法人）</vt:lpstr>
      <vt:lpstr>３．補正人件費依存率（法人）</vt:lpstr>
      <vt:lpstr>４．教育活動資金収支差額比率（法人）</vt:lpstr>
      <vt:lpstr>５．積立率＆参考）減価償却比率（法人）</vt:lpstr>
      <vt:lpstr>６．運用資産超過額対教育活動資金収支差額比（法人）</vt:lpstr>
      <vt:lpstr>７．運用資産対教育活動資金収支差額比（法人）</vt:lpstr>
      <vt:lpstr>８．流動比率（法人）</vt:lpstr>
      <vt:lpstr>９．外部負債超過額対教育活動資金収支差額比（法人）</vt:lpstr>
      <vt:lpstr>１．経常収支差額比率 (部門)</vt:lpstr>
      <vt:lpstr>２．人件費比率 (部門)</vt:lpstr>
      <vt:lpstr>３．志願倍率（部門）</vt:lpstr>
      <vt:lpstr>４．合格率（部門）</vt:lpstr>
      <vt:lpstr>５．歩留率（部門）</vt:lpstr>
      <vt:lpstr>６．推薦割合（部門）</vt:lpstr>
      <vt:lpstr>７．入学定員充足率&amp;８．収容定員充足率（部門）</vt:lpstr>
      <vt:lpstr>９．奨学費割合（部門）</vt:lpstr>
      <vt:lpstr>１０．専任教員&amp;専任職員１人当たり生徒数（部門）</vt:lpstr>
      <vt:lpstr>１１．専任教員対非常勤教員割合(部門)</vt:lpstr>
      <vt:lpstr>１２．専任教員対専任職員割合（部門）</vt:lpstr>
      <vt:lpstr>１３．専任教員&amp;専任職員１人当たり人件費（部門）</vt:lpstr>
      <vt:lpstr>１４．生徒１人当たり経費支出（部門）</vt:lpstr>
      <vt:lpstr>参考1（全体）</vt:lpstr>
      <vt:lpstr>参考2（系統別）</vt:lpstr>
      <vt:lpstr>参考2（高校法人・都道府県別）</vt:lpstr>
      <vt:lpstr>参考2（高校部門・都道府県別）</vt:lpstr>
      <vt:lpstr>高校法人</vt:lpstr>
      <vt:lpstr>高校部門</vt:lpstr>
      <vt:lpstr>管理運営CL</vt:lpstr>
      <vt:lpstr>'１．経常収支差額比率（法人）'!Print_Area</vt:lpstr>
      <vt:lpstr>'１４．生徒１人当たり経費支出（部門）'!Print_Area</vt:lpstr>
      <vt:lpstr>'３．補正人件費依存率（法人）'!Print_Area</vt:lpstr>
      <vt:lpstr>管理運営CL!Print_Area</vt:lpstr>
      <vt:lpstr>'参考1（全体）'!Print_Area</vt:lpstr>
      <vt:lpstr>'参考2（系統別）'!Print_Area</vt:lpstr>
      <vt:lpstr>'参考2（高校法人・都道府県別）'!Print_Area</vt:lpstr>
      <vt:lpstr>絶対評価シート!Print_Area</vt:lpstr>
      <vt:lpstr>'総括表 (部門)'!Print_Area</vt:lpstr>
      <vt:lpstr>'総括表(法人全体)'!Print_Area</vt:lpstr>
      <vt:lpstr>表紙!Print_Area</vt:lpstr>
      <vt:lpstr>'法人入力シート（要入力）'!Print_Area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2026-03-19T10:45:49Z</dcterms:created>
  <dcterms:modified xsi:type="dcterms:W3CDTF">2026-03-19T10:46:26Z</dcterms:modified>
</cp:coreProperties>
</file>